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dudleypa\OneDrive - Scottish Water\Backup onedrive from SWL00199\SR21\A_Benefits Framework\Herricks W\"/>
    </mc:Choice>
  </mc:AlternateContent>
  <bookViews>
    <workbookView xWindow="0" yWindow="0" windowWidth="20490" windowHeight="8910" tabRatio="633"/>
  </bookViews>
  <sheets>
    <sheet name="Model Structure" sheetId="90" r:id="rId1"/>
    <sheet name="Options" sheetId="64" r:id="rId2"/>
    <sheet name="Output" sheetId="24" r:id="rId3"/>
    <sheet name="Plots" sheetId="89" r:id="rId4"/>
    <sheet name="Assumes" sheetId="87" r:id="rId5"/>
    <sheet name="Assume C02" sheetId="88" r:id="rId6"/>
    <sheet name="Calc Base" sheetId="79" r:id="rId7"/>
    <sheet name="Calc 3A" sheetId="84" r:id="rId8"/>
    <sheet name="Calc 3B" sheetId="85" r:id="rId9"/>
    <sheet name="Calc 6" sheetId="86" r:id="rId10"/>
    <sheet name="CCAT" sheetId="73" r:id="rId11"/>
    <sheet name="OPEX" sheetId="66" r:id="rId12"/>
    <sheet name="Cost Input Base" sheetId="41" r:id="rId13"/>
    <sheet name="Cost Input 3A" sheetId="67" r:id="rId14"/>
    <sheet name="Cost Input 3B" sheetId="68" r:id="rId15"/>
    <sheet name="Cost Input 6" sheetId="69" r:id="rId16"/>
  </sheets>
  <externalReferences>
    <externalReference r:id="rId17"/>
    <externalReference r:id="rId1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localSheetId="7" hidden="1">#REF!</definedName>
    <definedName name="_Fill" localSheetId="8" hidden="1">#REF!</definedName>
    <definedName name="_Fill" localSheetId="9" hidden="1">#REF!</definedName>
    <definedName name="_Fill" hidden="1">#REF!</definedName>
    <definedName name="_Order1" hidden="1">255</definedName>
    <definedName name="_Order2" hidden="1">255</definedName>
    <definedName name="_Sort" localSheetId="7" hidden="1">#REF!</definedName>
    <definedName name="_Sort" localSheetId="8" hidden="1">#REF!</definedName>
    <definedName name="_Sort" localSheetId="9" hidden="1">#REF!</definedName>
    <definedName name="_Sort" hidden="1">#REF!</definedName>
    <definedName name="a" localSheetId="7">#REF!</definedName>
    <definedName name="a" localSheetId="8">#REF!</definedName>
    <definedName name="a" localSheetId="9">#REF!</definedName>
    <definedName name="a" localSheetId="11">#REF!</definedName>
    <definedName name="a" localSheetId="1">#REF!</definedName>
    <definedName name="a" localSheetId="2">#REF!</definedName>
    <definedName name="a">#REF!</definedName>
    <definedName name="b" localSheetId="7">#REF!</definedName>
    <definedName name="b" localSheetId="8">#REF!</definedName>
    <definedName name="b" localSheetId="9">#REF!</definedName>
    <definedName name="b" localSheetId="11">#REF!</definedName>
    <definedName name="b" localSheetId="1">#REF!</definedName>
    <definedName name="b">#REF!</definedName>
    <definedName name="CAPEXPhase">'[1]Dropdown data'!$F$4:$F$8</definedName>
    <definedName name="civilEst">'[1]Dropdown data'!$C$4:$C$12</definedName>
    <definedName name="Company">'[1]Dropdown data'!$C$32:$C$194</definedName>
    <definedName name="ConvertTenbook">"Button 9"</definedName>
    <definedName name="DDOWN">'[2]Peer Check'!$K$2:$K$5</definedName>
    <definedName name="doMSubCTRLEst">'[1]Civil. ESD Control Est Summary'!$F$8</definedName>
    <definedName name="EICAEstim">'[1]EICA. Index '!$H$84</definedName>
    <definedName name="Ests">[2]Drop_Downs!$D$2:$D$12</definedName>
    <definedName name="LabCTRLEst">'[1]Civil. ESD Control Est Summary'!$C$8</definedName>
    <definedName name="LabRecon">'[1]Resource Reconciliation'!$M$57</definedName>
    <definedName name="LeadEst">'[1]Dropdown data'!$A$4:$A$7</definedName>
    <definedName name="Location">'[1]Dropdown data'!$A$32:$A$39</definedName>
    <definedName name="MatCTRLEst">'[1]Civil. ESD Control Est Summary'!$E$8</definedName>
    <definedName name="MechEstim">'[1]Mech. Index'!$H$68</definedName>
    <definedName name="MEICAEst">'[1]Dropdown data'!$D$4:$D$11</definedName>
    <definedName name="NvsASD">"V2014-01-31"</definedName>
    <definedName name="NvsAutoDrillOk">"VN"</definedName>
    <definedName name="NvsElapsedTime">0</definedName>
    <definedName name="NvsEndTime">37804.4385300925</definedName>
    <definedName name="NvsInstLang">"VENG"</definedName>
    <definedName name="NvsInstSpec">"%,FDEPTID,TSW_DEPT_REPT_V1,NREGULATED"</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"%,X,RPF..,CPF.."</definedName>
    <definedName name="NvsPanelBusUnit">"VSWA01"</definedName>
    <definedName name="NvsPanelEffdt">"V2013-04-01"</definedName>
    <definedName name="NvsPanelSetid">"VSWA01"</definedName>
    <definedName name="NvsReqBU">"VSWA01"</definedName>
    <definedName name="NvsReqBUOnly">"VY"</definedName>
    <definedName name="NvsStyleNme">"IE1_v02_Style Sheet.xls"</definedName>
    <definedName name="NvsTransLed">"VN"</definedName>
    <definedName name="NvsTreeASD">"V2014-01-31"</definedName>
    <definedName name="PlntCTRLEst">'[1]Civil. ESD Control Est Summary'!$D$8</definedName>
    <definedName name="PlntRecon">'[1]Resource Reconciliation'!$M$109</definedName>
    <definedName name="_xlnm.Print_Area" localSheetId="1">Options!$A$2:$M$37</definedName>
    <definedName name="Process">'[1]Dropdown data'!$H$4:$H$6</definedName>
    <definedName name="QuoteStsts">'[1]Dropdown data'!$D$33:$D$36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2000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WArea">'[1]Dropdown data'!$A$17:$A$25</definedName>
    <definedName name="SWPopDens">'[1]Dropdown data'!$B$17:$B$21</definedName>
    <definedName name="SWSServ">'[1]Dropdown data'!$C$17:$C$18</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6" i="73" l="1"/>
  <c r="E46" i="73"/>
  <c r="F43" i="73"/>
  <c r="E43" i="73"/>
  <c r="BM126" i="85" l="1"/>
  <c r="BL126" i="85"/>
  <c r="BK126" i="85"/>
  <c r="BJ126" i="85"/>
  <c r="BI126" i="85"/>
  <c r="BH126" i="85"/>
  <c r="BG126" i="85"/>
  <c r="BF126" i="85"/>
  <c r="BE126" i="85"/>
  <c r="BD126" i="85"/>
  <c r="BC126" i="85"/>
  <c r="BB126" i="85"/>
  <c r="BA126" i="85"/>
  <c r="AZ126" i="85"/>
  <c r="AY126" i="85"/>
  <c r="AX126" i="85"/>
  <c r="AW126" i="85"/>
  <c r="AV126" i="85"/>
  <c r="AU126" i="85"/>
  <c r="AT126" i="85"/>
  <c r="AS126" i="85"/>
  <c r="AR126" i="85"/>
  <c r="AQ126" i="85"/>
  <c r="AP126" i="85"/>
  <c r="AO126" i="85"/>
  <c r="AN126" i="85"/>
  <c r="AM126" i="85"/>
  <c r="AL126" i="85"/>
  <c r="AK126" i="85"/>
  <c r="AJ126" i="85"/>
  <c r="AI126" i="85"/>
  <c r="AH126" i="85"/>
  <c r="AG126" i="85"/>
  <c r="AF126" i="85"/>
  <c r="AE126" i="85"/>
  <c r="AD126" i="85"/>
  <c r="AC126" i="85"/>
  <c r="AB126" i="85"/>
  <c r="AA126" i="85"/>
  <c r="Z126" i="85"/>
  <c r="Y126" i="85"/>
  <c r="X126" i="85"/>
  <c r="W126" i="85"/>
  <c r="V126" i="85"/>
  <c r="U126" i="85"/>
  <c r="T126" i="85"/>
  <c r="S126" i="85"/>
  <c r="R126" i="85"/>
  <c r="Q126" i="85"/>
  <c r="P126" i="85"/>
  <c r="O126" i="85"/>
  <c r="N126" i="85"/>
  <c r="M126" i="85"/>
  <c r="L126" i="85"/>
  <c r="K126" i="85"/>
  <c r="J126" i="85"/>
  <c r="I126" i="85"/>
  <c r="H126" i="85"/>
  <c r="G126" i="85"/>
  <c r="F126" i="85"/>
  <c r="BM119" i="85"/>
  <c r="BL119" i="85"/>
  <c r="BK119" i="85"/>
  <c r="BJ119" i="85"/>
  <c r="BJ133" i="85" s="1"/>
  <c r="BI119" i="85"/>
  <c r="BH119" i="85"/>
  <c r="BG119" i="85"/>
  <c r="BF119" i="85"/>
  <c r="BF133" i="85" s="1"/>
  <c r="BE119" i="85"/>
  <c r="BD119" i="85"/>
  <c r="BC119" i="85"/>
  <c r="BB119" i="85"/>
  <c r="BB133" i="85" s="1"/>
  <c r="BA119" i="85"/>
  <c r="AZ119" i="85"/>
  <c r="AY119" i="85"/>
  <c r="AX119" i="85"/>
  <c r="AX133" i="85" s="1"/>
  <c r="AW119" i="85"/>
  <c r="AV119" i="85"/>
  <c r="AU119" i="85"/>
  <c r="AT119" i="85"/>
  <c r="AT133" i="85" s="1"/>
  <c r="AS119" i="85"/>
  <c r="AR119" i="85"/>
  <c r="AQ119" i="85"/>
  <c r="AP119" i="85"/>
  <c r="AP133" i="85" s="1"/>
  <c r="AO119" i="85"/>
  <c r="AN119" i="85"/>
  <c r="AM119" i="85"/>
  <c r="AL119" i="85"/>
  <c r="AL133" i="85" s="1"/>
  <c r="AK119" i="85"/>
  <c r="AJ119" i="85"/>
  <c r="AI119" i="85"/>
  <c r="AH119" i="85"/>
  <c r="AH133" i="85" s="1"/>
  <c r="AG119" i="85"/>
  <c r="AF119" i="85"/>
  <c r="AE119" i="85"/>
  <c r="AD119" i="85"/>
  <c r="AD133" i="85" s="1"/>
  <c r="AC119" i="85"/>
  <c r="AB119" i="85"/>
  <c r="AA119" i="85"/>
  <c r="Z119" i="85"/>
  <c r="Z133" i="85" s="1"/>
  <c r="Y119" i="85"/>
  <c r="X119" i="85"/>
  <c r="W119" i="85"/>
  <c r="V119" i="85"/>
  <c r="V133" i="85" s="1"/>
  <c r="U119" i="85"/>
  <c r="T119" i="85"/>
  <c r="S119" i="85"/>
  <c r="R119" i="85"/>
  <c r="R133" i="85" s="1"/>
  <c r="Q119" i="85"/>
  <c r="P119" i="85"/>
  <c r="O119" i="85"/>
  <c r="N119" i="85"/>
  <c r="N133" i="85" s="1"/>
  <c r="M119" i="85"/>
  <c r="L119" i="85"/>
  <c r="K119" i="85"/>
  <c r="J119" i="85"/>
  <c r="J133" i="85" s="1"/>
  <c r="I119" i="85"/>
  <c r="H119" i="85"/>
  <c r="G119" i="85"/>
  <c r="F119" i="85"/>
  <c r="F133" i="85" s="1"/>
  <c r="G119" i="84"/>
  <c r="H119" i="84"/>
  <c r="I119" i="84"/>
  <c r="J119" i="84"/>
  <c r="K119" i="84"/>
  <c r="L119" i="84"/>
  <c r="M119" i="84"/>
  <c r="N119" i="84"/>
  <c r="O119" i="84"/>
  <c r="P119" i="84"/>
  <c r="Q119" i="84"/>
  <c r="R119" i="84"/>
  <c r="S119" i="84"/>
  <c r="T119" i="84"/>
  <c r="U119" i="84"/>
  <c r="V119" i="84"/>
  <c r="W119" i="84"/>
  <c r="X119" i="84"/>
  <c r="Y119" i="84"/>
  <c r="Z119" i="84"/>
  <c r="AA119" i="84"/>
  <c r="AB119" i="84"/>
  <c r="AC119" i="84"/>
  <c r="AD119" i="84"/>
  <c r="AE119" i="84"/>
  <c r="AF119" i="84"/>
  <c r="AG119" i="84"/>
  <c r="AH119" i="84"/>
  <c r="AI119" i="84"/>
  <c r="AJ119" i="84"/>
  <c r="AK119" i="84"/>
  <c r="AL119" i="84"/>
  <c r="AM119" i="84"/>
  <c r="AN119" i="84"/>
  <c r="AO119" i="84"/>
  <c r="AP119" i="84"/>
  <c r="AQ119" i="84"/>
  <c r="AR119" i="84"/>
  <c r="AS119" i="84"/>
  <c r="AT119" i="84"/>
  <c r="AU119" i="84"/>
  <c r="AV119" i="84"/>
  <c r="AW119" i="84"/>
  <c r="AX119" i="84"/>
  <c r="AY119" i="84"/>
  <c r="AZ119" i="84"/>
  <c r="BA119" i="84"/>
  <c r="BB119" i="84"/>
  <c r="BC119" i="84"/>
  <c r="BD119" i="84"/>
  <c r="BE119" i="84"/>
  <c r="BF119" i="84"/>
  <c r="BG119" i="84"/>
  <c r="BH119" i="84"/>
  <c r="BI119" i="84"/>
  <c r="BJ119" i="84"/>
  <c r="BK119" i="84"/>
  <c r="BL119" i="84"/>
  <c r="BM119" i="84"/>
  <c r="G126" i="84"/>
  <c r="G133" i="84" s="1"/>
  <c r="H126" i="84"/>
  <c r="I126" i="84"/>
  <c r="J126" i="84"/>
  <c r="K126" i="84"/>
  <c r="L126" i="84"/>
  <c r="M126" i="84"/>
  <c r="N126" i="84"/>
  <c r="O126" i="84"/>
  <c r="P126" i="84"/>
  <c r="Q126" i="84"/>
  <c r="R126" i="84"/>
  <c r="S126" i="84"/>
  <c r="S133" i="84" s="1"/>
  <c r="T126" i="84"/>
  <c r="U126" i="84"/>
  <c r="V126" i="84"/>
  <c r="W126" i="84"/>
  <c r="X126" i="84"/>
  <c r="Y126" i="84"/>
  <c r="Z126" i="84"/>
  <c r="AA126" i="84"/>
  <c r="AB126" i="84"/>
  <c r="AC126" i="84"/>
  <c r="AD126" i="84"/>
  <c r="AE126" i="84"/>
  <c r="AF126" i="84"/>
  <c r="AG126" i="84"/>
  <c r="AH126" i="84"/>
  <c r="AI126" i="84"/>
  <c r="AI133" i="84" s="1"/>
  <c r="AJ126" i="84"/>
  <c r="AK126" i="84"/>
  <c r="AL126" i="84"/>
  <c r="AM126" i="84"/>
  <c r="AM133" i="84" s="1"/>
  <c r="AN126" i="84"/>
  <c r="AO126" i="84"/>
  <c r="AP126" i="84"/>
  <c r="AQ126" i="84"/>
  <c r="AR126" i="84"/>
  <c r="AS126" i="84"/>
  <c r="AT126" i="84"/>
  <c r="AU126" i="84"/>
  <c r="AV126" i="84"/>
  <c r="AW126" i="84"/>
  <c r="AX126" i="84"/>
  <c r="AY126" i="84"/>
  <c r="AY133" i="84" s="1"/>
  <c r="AZ126" i="84"/>
  <c r="BA126" i="84"/>
  <c r="BB126" i="84"/>
  <c r="BC126" i="84"/>
  <c r="BD126" i="84"/>
  <c r="BE126" i="84"/>
  <c r="BF126" i="84"/>
  <c r="BG126" i="84"/>
  <c r="BH126" i="84"/>
  <c r="BI126" i="84"/>
  <c r="BJ126" i="84"/>
  <c r="BK126" i="84"/>
  <c r="BL126" i="84"/>
  <c r="BM126" i="84"/>
  <c r="F126" i="84"/>
  <c r="F119" i="84"/>
  <c r="G15" i="79"/>
  <c r="G15" i="86"/>
  <c r="G15" i="85"/>
  <c r="BL175" i="86"/>
  <c r="BM175" i="86"/>
  <c r="BL178" i="86"/>
  <c r="BM178" i="86"/>
  <c r="BL175" i="85"/>
  <c r="BM175" i="85"/>
  <c r="BL178" i="85"/>
  <c r="BM178" i="85"/>
  <c r="G15" i="84"/>
  <c r="C118" i="79"/>
  <c r="H118" i="79" s="1"/>
  <c r="C125" i="86"/>
  <c r="AZ125" i="86" s="1"/>
  <c r="C116" i="86"/>
  <c r="BF116" i="86" s="1"/>
  <c r="C121" i="86"/>
  <c r="AU121" i="86" s="1"/>
  <c r="BM126" i="86"/>
  <c r="BL126" i="86"/>
  <c r="BL133" i="86" s="1"/>
  <c r="BK126" i="86"/>
  <c r="BJ126" i="86"/>
  <c r="BI126" i="86"/>
  <c r="BH126" i="86"/>
  <c r="BG126" i="86"/>
  <c r="BF126" i="86"/>
  <c r="BE126" i="86"/>
  <c r="BD126" i="86"/>
  <c r="BC126" i="86"/>
  <c r="BB126" i="86"/>
  <c r="BA126" i="86"/>
  <c r="AZ126" i="86"/>
  <c r="AY126" i="86"/>
  <c r="AX126" i="86"/>
  <c r="AW126" i="86"/>
  <c r="AV126" i="86"/>
  <c r="AU126" i="86"/>
  <c r="AT126" i="86"/>
  <c r="AS126" i="86"/>
  <c r="AR126" i="86"/>
  <c r="AQ126" i="86"/>
  <c r="AP126" i="86"/>
  <c r="AO126" i="86"/>
  <c r="AN126" i="86"/>
  <c r="AN133" i="86" s="1"/>
  <c r="AM126" i="86"/>
  <c r="AL126" i="86"/>
  <c r="AK126" i="86"/>
  <c r="AJ126" i="86"/>
  <c r="AI126" i="86"/>
  <c r="AH126" i="86"/>
  <c r="AG126" i="86"/>
  <c r="AF126" i="86"/>
  <c r="AE126" i="86"/>
  <c r="AD126" i="86"/>
  <c r="AC126" i="86"/>
  <c r="AB126" i="86"/>
  <c r="AA126" i="86"/>
  <c r="Z126" i="86"/>
  <c r="Y126" i="86"/>
  <c r="X126" i="86"/>
  <c r="W126" i="86"/>
  <c r="V126" i="86"/>
  <c r="U126" i="86"/>
  <c r="T126" i="86"/>
  <c r="S126" i="86"/>
  <c r="R126" i="86"/>
  <c r="Q126" i="86"/>
  <c r="P126" i="86"/>
  <c r="O126" i="86"/>
  <c r="N126" i="86"/>
  <c r="M126" i="86"/>
  <c r="L126" i="86"/>
  <c r="K126" i="86"/>
  <c r="J126" i="86"/>
  <c r="I126" i="86"/>
  <c r="H126" i="86"/>
  <c r="G126" i="86"/>
  <c r="F126" i="86"/>
  <c r="BM119" i="86"/>
  <c r="BL119" i="86"/>
  <c r="BK119" i="86"/>
  <c r="BJ119" i="86"/>
  <c r="BJ133" i="86" s="1"/>
  <c r="BI119" i="86"/>
  <c r="BH119" i="86"/>
  <c r="BG119" i="86"/>
  <c r="BF119" i="86"/>
  <c r="BF133" i="86" s="1"/>
  <c r="BE119" i="86"/>
  <c r="BD119" i="86"/>
  <c r="BC119" i="86"/>
  <c r="BB119" i="86"/>
  <c r="BB133" i="86" s="1"/>
  <c r="BA119" i="86"/>
  <c r="AZ119" i="86"/>
  <c r="AY119" i="86"/>
  <c r="AX119" i="86"/>
  <c r="AX133" i="86" s="1"/>
  <c r="AW119" i="86"/>
  <c r="AV119" i="86"/>
  <c r="AU119" i="86"/>
  <c r="AT119" i="86"/>
  <c r="AT133" i="86" s="1"/>
  <c r="AS119" i="86"/>
  <c r="AR119" i="86"/>
  <c r="AQ119" i="86"/>
  <c r="AP119" i="86"/>
  <c r="AP133" i="86" s="1"/>
  <c r="AO119" i="86"/>
  <c r="AN119" i="86"/>
  <c r="AM119" i="86"/>
  <c r="AL119" i="86"/>
  <c r="AL133" i="86" s="1"/>
  <c r="AK119" i="86"/>
  <c r="AJ119" i="86"/>
  <c r="AI119" i="86"/>
  <c r="AH119" i="86"/>
  <c r="AH133" i="86" s="1"/>
  <c r="AG119" i="86"/>
  <c r="AF119" i="86"/>
  <c r="AE119" i="86"/>
  <c r="AD119" i="86"/>
  <c r="AD133" i="86" s="1"/>
  <c r="AC119" i="86"/>
  <c r="AB119" i="86"/>
  <c r="AA119" i="86"/>
  <c r="Z119" i="86"/>
  <c r="Z133" i="86" s="1"/>
  <c r="Y119" i="86"/>
  <c r="X119" i="86"/>
  <c r="W119" i="86"/>
  <c r="V119" i="86"/>
  <c r="V133" i="86" s="1"/>
  <c r="U119" i="86"/>
  <c r="T119" i="86"/>
  <c r="S119" i="86"/>
  <c r="R119" i="86"/>
  <c r="R133" i="86" s="1"/>
  <c r="Q119" i="86"/>
  <c r="P119" i="86"/>
  <c r="O119" i="86"/>
  <c r="N119" i="86"/>
  <c r="N133" i="86" s="1"/>
  <c r="M119" i="86"/>
  <c r="L119" i="86"/>
  <c r="K119" i="86"/>
  <c r="J119" i="86"/>
  <c r="J133" i="86" s="1"/>
  <c r="I119" i="86"/>
  <c r="H119" i="86"/>
  <c r="G119" i="86"/>
  <c r="F119" i="86"/>
  <c r="F133" i="86" s="1"/>
  <c r="BL133" i="85"/>
  <c r="BH133" i="85"/>
  <c r="BD133" i="85"/>
  <c r="AZ133" i="85"/>
  <c r="AV133" i="85"/>
  <c r="AR133" i="85"/>
  <c r="AN133" i="85"/>
  <c r="AJ133" i="85"/>
  <c r="AF133" i="85"/>
  <c r="AB133" i="85"/>
  <c r="X133" i="85"/>
  <c r="T133" i="85"/>
  <c r="P133" i="85"/>
  <c r="L133" i="85"/>
  <c r="H133" i="85"/>
  <c r="BC133" i="84"/>
  <c r="W133" i="84"/>
  <c r="G119" i="79"/>
  <c r="G133" i="79" s="1"/>
  <c r="H119" i="79"/>
  <c r="H133" i="79" s="1"/>
  <c r="I119" i="79"/>
  <c r="J119" i="79"/>
  <c r="K119" i="79"/>
  <c r="K133" i="79" s="1"/>
  <c r="L119" i="79"/>
  <c r="L133" i="79" s="1"/>
  <c r="M119" i="79"/>
  <c r="N119" i="79"/>
  <c r="O119" i="79"/>
  <c r="O133" i="79" s="1"/>
  <c r="P119" i="79"/>
  <c r="P133" i="79" s="1"/>
  <c r="Q119" i="79"/>
  <c r="R119" i="79"/>
  <c r="S119" i="79"/>
  <c r="S133" i="79" s="1"/>
  <c r="T119" i="79"/>
  <c r="T133" i="79" s="1"/>
  <c r="U119" i="79"/>
  <c r="V119" i="79"/>
  <c r="W119" i="79"/>
  <c r="W133" i="79" s="1"/>
  <c r="X119" i="79"/>
  <c r="X133" i="79" s="1"/>
  <c r="Y119" i="79"/>
  <c r="Z119" i="79"/>
  <c r="AA119" i="79"/>
  <c r="AA133" i="79" s="1"/>
  <c r="AB119" i="79"/>
  <c r="AB133" i="79" s="1"/>
  <c r="AC119" i="79"/>
  <c r="AD119" i="79"/>
  <c r="AE119" i="79"/>
  <c r="AE133" i="79" s="1"/>
  <c r="AF119" i="79"/>
  <c r="AF133" i="79" s="1"/>
  <c r="AG119" i="79"/>
  <c r="AH119" i="79"/>
  <c r="AI119" i="79"/>
  <c r="AI133" i="79" s="1"/>
  <c r="AJ119" i="79"/>
  <c r="AJ133" i="79" s="1"/>
  <c r="AK119" i="79"/>
  <c r="AL119" i="79"/>
  <c r="AM119" i="79"/>
  <c r="AM133" i="79" s="1"/>
  <c r="AN119" i="79"/>
  <c r="AN133" i="79" s="1"/>
  <c r="AO119" i="79"/>
  <c r="AP119" i="79"/>
  <c r="AQ119" i="79"/>
  <c r="AQ133" i="79" s="1"/>
  <c r="AR119" i="79"/>
  <c r="AR133" i="79" s="1"/>
  <c r="AS119" i="79"/>
  <c r="AT119" i="79"/>
  <c r="AU119" i="79"/>
  <c r="AU133" i="79" s="1"/>
  <c r="AV119" i="79"/>
  <c r="AV133" i="79" s="1"/>
  <c r="AW119" i="79"/>
  <c r="AX119" i="79"/>
  <c r="AY119" i="79"/>
  <c r="AY133" i="79" s="1"/>
  <c r="AZ119" i="79"/>
  <c r="AZ133" i="79" s="1"/>
  <c r="BA119" i="79"/>
  <c r="BB119" i="79"/>
  <c r="BC119" i="79"/>
  <c r="BC133" i="79" s="1"/>
  <c r="BD119" i="79"/>
  <c r="BD133" i="79" s="1"/>
  <c r="BE119" i="79"/>
  <c r="BF119" i="79"/>
  <c r="BG119" i="79"/>
  <c r="BG133" i="79" s="1"/>
  <c r="BH119" i="79"/>
  <c r="BH133" i="79" s="1"/>
  <c r="BI119" i="79"/>
  <c r="BJ119" i="79"/>
  <c r="BK119" i="79"/>
  <c r="BK133" i="79" s="1"/>
  <c r="BL119" i="79"/>
  <c r="BL133" i="79" s="1"/>
  <c r="BM119" i="79"/>
  <c r="G126" i="79"/>
  <c r="H126" i="79"/>
  <c r="I126" i="79"/>
  <c r="J126" i="79"/>
  <c r="K126" i="79"/>
  <c r="L126" i="79"/>
  <c r="M126" i="79"/>
  <c r="N126" i="79"/>
  <c r="O126" i="79"/>
  <c r="P126" i="79"/>
  <c r="Q126" i="79"/>
  <c r="R126" i="79"/>
  <c r="S126" i="79"/>
  <c r="T126" i="79"/>
  <c r="U126" i="79"/>
  <c r="V126" i="79"/>
  <c r="W126" i="79"/>
  <c r="X126" i="79"/>
  <c r="Y126" i="79"/>
  <c r="Z126" i="79"/>
  <c r="AA126" i="79"/>
  <c r="AB126" i="79"/>
  <c r="AC126" i="79"/>
  <c r="AD126" i="79"/>
  <c r="AE126" i="79"/>
  <c r="AF126" i="79"/>
  <c r="AG126" i="79"/>
  <c r="AH126" i="79"/>
  <c r="AI126" i="79"/>
  <c r="AJ126" i="79"/>
  <c r="AK126" i="79"/>
  <c r="AL126" i="79"/>
  <c r="AM126" i="79"/>
  <c r="AN126" i="79"/>
  <c r="AO126" i="79"/>
  <c r="AP126" i="79"/>
  <c r="AQ126" i="79"/>
  <c r="AR126" i="79"/>
  <c r="AS126" i="79"/>
  <c r="AT126" i="79"/>
  <c r="AU126" i="79"/>
  <c r="AV126" i="79"/>
  <c r="AW126" i="79"/>
  <c r="AX126" i="79"/>
  <c r="AY126" i="79"/>
  <c r="AZ126" i="79"/>
  <c r="BA126" i="79"/>
  <c r="BB126" i="79"/>
  <c r="BC126" i="79"/>
  <c r="BD126" i="79"/>
  <c r="BE126" i="79"/>
  <c r="BF126" i="79"/>
  <c r="BG126" i="79"/>
  <c r="BH126" i="79"/>
  <c r="BI126" i="79"/>
  <c r="BJ126" i="79"/>
  <c r="BK126" i="79"/>
  <c r="BL126" i="79"/>
  <c r="BM126" i="79"/>
  <c r="I133" i="79"/>
  <c r="J133" i="79"/>
  <c r="M133" i="79"/>
  <c r="N133" i="79"/>
  <c r="Q133" i="79"/>
  <c r="R133" i="79"/>
  <c r="U133" i="79"/>
  <c r="V133" i="79"/>
  <c r="Y133" i="79"/>
  <c r="Z133" i="79"/>
  <c r="AC133" i="79"/>
  <c r="AD133" i="79"/>
  <c r="AG133" i="79"/>
  <c r="AH133" i="79"/>
  <c r="AK133" i="79"/>
  <c r="AL133" i="79"/>
  <c r="AO133" i="79"/>
  <c r="AP133" i="79"/>
  <c r="AS133" i="79"/>
  <c r="AT133" i="79"/>
  <c r="AW133" i="79"/>
  <c r="AX133" i="79"/>
  <c r="BA133" i="79"/>
  <c r="BB133" i="79"/>
  <c r="BE133" i="79"/>
  <c r="BF133" i="79"/>
  <c r="BI133" i="79"/>
  <c r="BJ133" i="79"/>
  <c r="BM133" i="79"/>
  <c r="F133" i="79"/>
  <c r="F119" i="79"/>
  <c r="F126" i="79"/>
  <c r="BE118" i="79" l="1"/>
  <c r="AT118" i="79"/>
  <c r="AI118" i="79"/>
  <c r="S118" i="79"/>
  <c r="BM118" i="79"/>
  <c r="BB118" i="79"/>
  <c r="AQ118" i="79"/>
  <c r="AG118" i="79"/>
  <c r="BJ118" i="79"/>
  <c r="AY118" i="79"/>
  <c r="AO118" i="79"/>
  <c r="AD118" i="79"/>
  <c r="BG118" i="79"/>
  <c r="AW118" i="79"/>
  <c r="AL118" i="79"/>
  <c r="Y118" i="79"/>
  <c r="AA118" i="79"/>
  <c r="N118" i="79"/>
  <c r="I118" i="79"/>
  <c r="AB125" i="86"/>
  <c r="J121" i="86"/>
  <c r="V118" i="79"/>
  <c r="Q118" i="79"/>
  <c r="K118" i="79"/>
  <c r="BK118" i="79"/>
  <c r="BF118" i="79"/>
  <c r="BA118" i="79"/>
  <c r="AU118" i="79"/>
  <c r="AP118" i="79"/>
  <c r="AK118" i="79"/>
  <c r="AE118" i="79"/>
  <c r="Z118" i="79"/>
  <c r="U118" i="79"/>
  <c r="O118" i="79"/>
  <c r="J118" i="79"/>
  <c r="F118" i="79"/>
  <c r="BI118" i="79"/>
  <c r="BC118" i="79"/>
  <c r="AX118" i="79"/>
  <c r="AS118" i="79"/>
  <c r="AM118" i="79"/>
  <c r="AH118" i="79"/>
  <c r="AC118" i="79"/>
  <c r="W118" i="79"/>
  <c r="R118" i="79"/>
  <c r="M118" i="79"/>
  <c r="G118" i="79"/>
  <c r="C118" i="85"/>
  <c r="AE121" i="86"/>
  <c r="BA121" i="86"/>
  <c r="C121" i="79"/>
  <c r="AX121" i="79" s="1"/>
  <c r="O121" i="86"/>
  <c r="AK121" i="86"/>
  <c r="BF121" i="86"/>
  <c r="C122" i="79"/>
  <c r="BG122" i="79" s="1"/>
  <c r="C122" i="86"/>
  <c r="AO122" i="86" s="1"/>
  <c r="C124" i="85"/>
  <c r="U121" i="86"/>
  <c r="AP121" i="86"/>
  <c r="BK121" i="86"/>
  <c r="C122" i="84"/>
  <c r="Z121" i="86"/>
  <c r="BK133" i="84"/>
  <c r="BG133" i="84"/>
  <c r="AU133" i="84"/>
  <c r="AQ133" i="84"/>
  <c r="AE133" i="84"/>
  <c r="AA133" i="84"/>
  <c r="O133" i="84"/>
  <c r="K133" i="84"/>
  <c r="BL125" i="86"/>
  <c r="BF125" i="86"/>
  <c r="AY125" i="86"/>
  <c r="AR125" i="86"/>
  <c r="AL125" i="86"/>
  <c r="AF125" i="86"/>
  <c r="AA125" i="86"/>
  <c r="V125" i="86"/>
  <c r="P125" i="86"/>
  <c r="K125" i="86"/>
  <c r="F125" i="86"/>
  <c r="BK125" i="86"/>
  <c r="BD125" i="86"/>
  <c r="AX125" i="86"/>
  <c r="AP125" i="86"/>
  <c r="AJ125" i="86"/>
  <c r="AE125" i="86"/>
  <c r="Z125" i="86"/>
  <c r="T125" i="86"/>
  <c r="O125" i="86"/>
  <c r="J125" i="86"/>
  <c r="BJ125" i="86"/>
  <c r="BC125" i="86"/>
  <c r="AU125" i="86"/>
  <c r="AN125" i="86"/>
  <c r="AI125" i="86"/>
  <c r="AD125" i="86"/>
  <c r="X125" i="86"/>
  <c r="S125" i="86"/>
  <c r="N125" i="86"/>
  <c r="H125" i="86"/>
  <c r="AT125" i="86"/>
  <c r="W125" i="86"/>
  <c r="AM125" i="86"/>
  <c r="R125" i="86"/>
  <c r="BH125" i="86"/>
  <c r="AH125" i="86"/>
  <c r="L125" i="86"/>
  <c r="G125" i="86"/>
  <c r="C116" i="84"/>
  <c r="BJ121" i="86"/>
  <c r="BE121" i="86"/>
  <c r="AY121" i="86"/>
  <c r="AT121" i="86"/>
  <c r="AO121" i="86"/>
  <c r="AI121" i="86"/>
  <c r="AD121" i="86"/>
  <c r="Y121" i="86"/>
  <c r="S121" i="86"/>
  <c r="N121" i="86"/>
  <c r="I121" i="86"/>
  <c r="BI121" i="86"/>
  <c r="BC121" i="86"/>
  <c r="AX121" i="86"/>
  <c r="AS121" i="86"/>
  <c r="AM121" i="86"/>
  <c r="AH121" i="86"/>
  <c r="AC121" i="86"/>
  <c r="W121" i="86"/>
  <c r="R121" i="86"/>
  <c r="M121" i="86"/>
  <c r="G121" i="86"/>
  <c r="BM121" i="86"/>
  <c r="BG121" i="86"/>
  <c r="BB121" i="86"/>
  <c r="AW121" i="86"/>
  <c r="AQ121" i="86"/>
  <c r="AL121" i="86"/>
  <c r="AG121" i="86"/>
  <c r="AA121" i="86"/>
  <c r="V121" i="86"/>
  <c r="Q121" i="86"/>
  <c r="K121" i="86"/>
  <c r="F121" i="86"/>
  <c r="C117" i="79"/>
  <c r="AR117" i="79" s="1"/>
  <c r="C115" i="86"/>
  <c r="BM115" i="86" s="1"/>
  <c r="C117" i="85"/>
  <c r="C115" i="84"/>
  <c r="C114" i="79"/>
  <c r="C114" i="86"/>
  <c r="J114" i="86" s="1"/>
  <c r="C116" i="85"/>
  <c r="C114" i="84"/>
  <c r="C115" i="79"/>
  <c r="C117" i="86"/>
  <c r="AK117" i="86" s="1"/>
  <c r="C115" i="85"/>
  <c r="C117" i="84"/>
  <c r="C116" i="79"/>
  <c r="O116" i="79" s="1"/>
  <c r="C114" i="85"/>
  <c r="C125" i="79"/>
  <c r="BB125" i="79" s="1"/>
  <c r="C123" i="84"/>
  <c r="C121" i="85"/>
  <c r="C125" i="85"/>
  <c r="C123" i="86"/>
  <c r="BD123" i="86" s="1"/>
  <c r="C124" i="79"/>
  <c r="C118" i="84"/>
  <c r="C124" i="84"/>
  <c r="C122" i="85"/>
  <c r="C118" i="86"/>
  <c r="BL118" i="86" s="1"/>
  <c r="C124" i="86"/>
  <c r="AX124" i="86" s="1"/>
  <c r="C123" i="79"/>
  <c r="C121" i="84"/>
  <c r="C125" i="84"/>
  <c r="C123" i="85"/>
  <c r="AQ122" i="79"/>
  <c r="K122" i="79"/>
  <c r="AC121" i="79"/>
  <c r="G116" i="79"/>
  <c r="AC117" i="86"/>
  <c r="F117" i="79"/>
  <c r="AI125" i="79"/>
  <c r="AM122" i="79"/>
  <c r="G122" i="79"/>
  <c r="W121" i="79"/>
  <c r="BB116" i="79"/>
  <c r="S116" i="79"/>
  <c r="S116" i="86"/>
  <c r="AS117" i="86"/>
  <c r="AX116" i="86"/>
  <c r="X116" i="86"/>
  <c r="BJ122" i="79"/>
  <c r="BB122" i="79"/>
  <c r="AT122" i="79"/>
  <c r="AL122" i="79"/>
  <c r="AD122" i="79"/>
  <c r="V122" i="79"/>
  <c r="N122" i="79"/>
  <c r="BM121" i="79"/>
  <c r="BB121" i="79"/>
  <c r="AQ121" i="79"/>
  <c r="AG121" i="79"/>
  <c r="V121" i="79"/>
  <c r="K121" i="79"/>
  <c r="BH117" i="79"/>
  <c r="AD116" i="86"/>
  <c r="AD117" i="86"/>
  <c r="AW123" i="86"/>
  <c r="BI122" i="79"/>
  <c r="BA122" i="79"/>
  <c r="AS122" i="79"/>
  <c r="AK122" i="79"/>
  <c r="AC122" i="79"/>
  <c r="U122" i="79"/>
  <c r="M122" i="79"/>
  <c r="BK121" i="79"/>
  <c r="BA121" i="79"/>
  <c r="AP121" i="79"/>
  <c r="AE121" i="79"/>
  <c r="U121" i="79"/>
  <c r="J121" i="79"/>
  <c r="X117" i="79"/>
  <c r="H116" i="86"/>
  <c r="AI116" i="86"/>
  <c r="AQ125" i="86"/>
  <c r="AV125" i="86"/>
  <c r="BB125" i="86"/>
  <c r="BG125" i="86"/>
  <c r="BL122" i="79"/>
  <c r="BD122" i="79"/>
  <c r="AV122" i="79"/>
  <c r="AN122" i="79"/>
  <c r="AF122" i="79"/>
  <c r="X122" i="79"/>
  <c r="P122" i="79"/>
  <c r="BJ121" i="79"/>
  <c r="AY121" i="79"/>
  <c r="AO121" i="79"/>
  <c r="AD121" i="79"/>
  <c r="S121" i="79"/>
  <c r="I121" i="79"/>
  <c r="T117" i="79"/>
  <c r="N116" i="86"/>
  <c r="AP116" i="86"/>
  <c r="BI115" i="86"/>
  <c r="BA115" i="86"/>
  <c r="AO115" i="86"/>
  <c r="AC115" i="86"/>
  <c r="U115" i="86"/>
  <c r="I115" i="86"/>
  <c r="BL121" i="86"/>
  <c r="BH121" i="86"/>
  <c r="BD121" i="86"/>
  <c r="AZ121" i="86"/>
  <c r="AV121" i="86"/>
  <c r="AR121" i="86"/>
  <c r="AN121" i="86"/>
  <c r="AJ121" i="86"/>
  <c r="AF121" i="86"/>
  <c r="AB121" i="86"/>
  <c r="X121" i="86"/>
  <c r="T121" i="86"/>
  <c r="P121" i="86"/>
  <c r="L121" i="86"/>
  <c r="H121" i="86"/>
  <c r="BM125" i="86"/>
  <c r="BI125" i="86"/>
  <c r="BE125" i="86"/>
  <c r="BA125" i="86"/>
  <c r="AW125" i="86"/>
  <c r="AS125" i="86"/>
  <c r="AO125" i="86"/>
  <c r="AK125" i="86"/>
  <c r="AG125" i="86"/>
  <c r="AC125" i="86"/>
  <c r="Y125" i="86"/>
  <c r="U125" i="86"/>
  <c r="Q125" i="86"/>
  <c r="M125" i="86"/>
  <c r="I125" i="86"/>
  <c r="BM116" i="86"/>
  <c r="BI116" i="86"/>
  <c r="BE116" i="86"/>
  <c r="BA116" i="86"/>
  <c r="AW116" i="86"/>
  <c r="AS116" i="86"/>
  <c r="AO116" i="86"/>
  <c r="AK116" i="86"/>
  <c r="AG116" i="86"/>
  <c r="AC116" i="86"/>
  <c r="Y116" i="86"/>
  <c r="U116" i="86"/>
  <c r="Q116" i="86"/>
  <c r="M116" i="86"/>
  <c r="I116" i="86"/>
  <c r="BL116" i="86"/>
  <c r="BH116" i="86"/>
  <c r="BD116" i="86"/>
  <c r="AZ116" i="86"/>
  <c r="AV116" i="86"/>
  <c r="AR116" i="86"/>
  <c r="AN116" i="86"/>
  <c r="AY122" i="86"/>
  <c r="AI122" i="86"/>
  <c r="S122" i="86"/>
  <c r="BM122" i="86"/>
  <c r="AR122" i="86"/>
  <c r="V122" i="86"/>
  <c r="BL122" i="86"/>
  <c r="AP122" i="86"/>
  <c r="U122" i="86"/>
  <c r="J116" i="86"/>
  <c r="O116" i="86"/>
  <c r="T116" i="86"/>
  <c r="Z116" i="86"/>
  <c r="AE116" i="86"/>
  <c r="AJ116" i="86"/>
  <c r="AQ116" i="86"/>
  <c r="AY116" i="86"/>
  <c r="BG116" i="86"/>
  <c r="AH122" i="86"/>
  <c r="BL117" i="86"/>
  <c r="AZ117" i="86"/>
  <c r="BA117" i="86"/>
  <c r="AR117" i="86"/>
  <c r="AF117" i="86"/>
  <c r="T117" i="86"/>
  <c r="L117" i="86"/>
  <c r="BE117" i="86"/>
  <c r="AQ117" i="86"/>
  <c r="AI117" i="86"/>
  <c r="W117" i="86"/>
  <c r="K117" i="86"/>
  <c r="BG123" i="86"/>
  <c r="AA123" i="86"/>
  <c r="BA123" i="86"/>
  <c r="J123" i="86"/>
  <c r="Y123" i="86"/>
  <c r="F116" i="86"/>
  <c r="K116" i="86"/>
  <c r="P116" i="86"/>
  <c r="V116" i="86"/>
  <c r="AA116" i="86"/>
  <c r="AF116" i="86"/>
  <c r="AL116" i="86"/>
  <c r="AT116" i="86"/>
  <c r="BB116" i="86"/>
  <c r="BJ116" i="86"/>
  <c r="I117" i="86"/>
  <c r="AG117" i="86"/>
  <c r="BG117" i="86"/>
  <c r="AJ122" i="86"/>
  <c r="H123" i="86"/>
  <c r="G116" i="86"/>
  <c r="L116" i="86"/>
  <c r="R116" i="86"/>
  <c r="W116" i="86"/>
  <c r="AB116" i="86"/>
  <c r="AH116" i="86"/>
  <c r="AM116" i="86"/>
  <c r="AU116" i="86"/>
  <c r="BC116" i="86"/>
  <c r="BK116" i="86"/>
  <c r="Z117" i="86"/>
  <c r="AX117" i="86"/>
  <c r="R122" i="86"/>
  <c r="BI122" i="86"/>
  <c r="BD118" i="86"/>
  <c r="AZ118" i="86"/>
  <c r="AN118" i="86"/>
  <c r="AJ118" i="86"/>
  <c r="X118" i="86"/>
  <c r="T118" i="86"/>
  <c r="H118" i="86"/>
  <c r="AL124" i="86"/>
  <c r="F124" i="86"/>
  <c r="N114" i="86"/>
  <c r="V114" i="86"/>
  <c r="AH114" i="86"/>
  <c r="AT114" i="86"/>
  <c r="BB114" i="86"/>
  <c r="I118" i="86"/>
  <c r="N118" i="86"/>
  <c r="AD118" i="86"/>
  <c r="AI118" i="86"/>
  <c r="AY118" i="86"/>
  <c r="BE118" i="86"/>
  <c r="H124" i="86"/>
  <c r="AY124" i="86"/>
  <c r="E126" i="86"/>
  <c r="H133" i="86"/>
  <c r="L133" i="86"/>
  <c r="P133" i="86"/>
  <c r="T133" i="86"/>
  <c r="X133" i="86"/>
  <c r="AB133" i="86"/>
  <c r="AF133" i="86"/>
  <c r="AJ133" i="86"/>
  <c r="AR133" i="86"/>
  <c r="AV133" i="86"/>
  <c r="AZ133" i="86"/>
  <c r="BD133" i="86"/>
  <c r="BH133" i="86"/>
  <c r="E119" i="85"/>
  <c r="I133" i="85"/>
  <c r="M133" i="85"/>
  <c r="Q133" i="85"/>
  <c r="U133" i="85"/>
  <c r="Y133" i="85"/>
  <c r="AC133" i="85"/>
  <c r="AG133" i="85"/>
  <c r="AK133" i="85"/>
  <c r="AO133" i="85"/>
  <c r="AS133" i="85"/>
  <c r="AW133" i="85"/>
  <c r="BA133" i="85"/>
  <c r="BE133" i="85"/>
  <c r="BI133" i="85"/>
  <c r="BM133" i="85"/>
  <c r="J133" i="84"/>
  <c r="N133" i="84"/>
  <c r="R133" i="84"/>
  <c r="V133" i="84"/>
  <c r="Z133" i="84"/>
  <c r="AD133" i="84"/>
  <c r="AH133" i="84"/>
  <c r="AL133" i="84"/>
  <c r="AP133" i="84"/>
  <c r="AT133" i="84"/>
  <c r="AX133" i="84"/>
  <c r="BB133" i="84"/>
  <c r="BF133" i="84"/>
  <c r="BJ133" i="84"/>
  <c r="I133" i="84"/>
  <c r="M133" i="84"/>
  <c r="Q133" i="84"/>
  <c r="U133" i="84"/>
  <c r="Y133" i="84"/>
  <c r="AC133" i="84"/>
  <c r="AG133" i="84"/>
  <c r="AK133" i="84"/>
  <c r="AO133" i="84"/>
  <c r="AS133" i="84"/>
  <c r="AW133" i="84"/>
  <c r="BA133" i="84"/>
  <c r="BE133" i="84"/>
  <c r="BI133" i="84"/>
  <c r="BM133" i="84"/>
  <c r="E126" i="84"/>
  <c r="BF125" i="79"/>
  <c r="AP125" i="79"/>
  <c r="Z125" i="79"/>
  <c r="J125" i="79"/>
  <c r="AK125" i="79"/>
  <c r="BM125" i="79"/>
  <c r="AG125" i="79"/>
  <c r="BL125" i="79"/>
  <c r="AV125" i="79"/>
  <c r="AF125" i="79"/>
  <c r="P125" i="79"/>
  <c r="BL121" i="79"/>
  <c r="BD121" i="79"/>
  <c r="AV121" i="79"/>
  <c r="AN121" i="79"/>
  <c r="AF121" i="79"/>
  <c r="X121" i="79"/>
  <c r="P121" i="79"/>
  <c r="BL118" i="79"/>
  <c r="BH118" i="79"/>
  <c r="BD118" i="79"/>
  <c r="AZ118" i="79"/>
  <c r="AV118" i="79"/>
  <c r="AR118" i="79"/>
  <c r="AN118" i="79"/>
  <c r="AJ118" i="79"/>
  <c r="AF118" i="79"/>
  <c r="AB118" i="79"/>
  <c r="X118" i="79"/>
  <c r="T118" i="79"/>
  <c r="P118" i="79"/>
  <c r="L118" i="79"/>
  <c r="BK117" i="79"/>
  <c r="S117" i="79"/>
  <c r="BE117" i="79"/>
  <c r="AO117" i="79"/>
  <c r="Y117" i="79"/>
  <c r="I117" i="79"/>
  <c r="AZ116" i="79"/>
  <c r="AJ116" i="79"/>
  <c r="T116" i="79"/>
  <c r="BG117" i="79"/>
  <c r="AI117" i="79"/>
  <c r="K117" i="79"/>
  <c r="AX117" i="79"/>
  <c r="AH117" i="79"/>
  <c r="R117" i="79"/>
  <c r="BE116" i="79"/>
  <c r="AO116" i="79"/>
  <c r="Y116" i="79"/>
  <c r="D119" i="86"/>
  <c r="D126" i="86"/>
  <c r="E119" i="86"/>
  <c r="I133" i="86"/>
  <c r="M133" i="86"/>
  <c r="Q133" i="86"/>
  <c r="U133" i="86"/>
  <c r="Y133" i="86"/>
  <c r="AC133" i="86"/>
  <c r="AG133" i="86"/>
  <c r="AK133" i="86"/>
  <c r="AO133" i="86"/>
  <c r="AS133" i="86"/>
  <c r="AW133" i="86"/>
  <c r="BA133" i="86"/>
  <c r="BE133" i="86"/>
  <c r="BI133" i="86"/>
  <c r="BM133" i="86"/>
  <c r="G133" i="86"/>
  <c r="K133" i="86"/>
  <c r="O133" i="86"/>
  <c r="S133" i="86"/>
  <c r="W133" i="86"/>
  <c r="AA133" i="86"/>
  <c r="AE133" i="86"/>
  <c r="AI133" i="86"/>
  <c r="AM133" i="86"/>
  <c r="AQ133" i="86"/>
  <c r="AU133" i="86"/>
  <c r="AY133" i="86"/>
  <c r="BC133" i="86"/>
  <c r="BG133" i="86"/>
  <c r="BK133" i="86"/>
  <c r="E126" i="85"/>
  <c r="D126" i="85"/>
  <c r="G133" i="85"/>
  <c r="K133" i="85"/>
  <c r="O133" i="85"/>
  <c r="S133" i="85"/>
  <c r="W133" i="85"/>
  <c r="AA133" i="85"/>
  <c r="AE133" i="85"/>
  <c r="AI133" i="85"/>
  <c r="AM133" i="85"/>
  <c r="AQ133" i="85"/>
  <c r="AU133" i="85"/>
  <c r="AY133" i="85"/>
  <c r="BC133" i="85"/>
  <c r="BG133" i="85"/>
  <c r="BK133" i="85"/>
  <c r="D119" i="85"/>
  <c r="F133" i="84"/>
  <c r="E119" i="84"/>
  <c r="H133" i="84"/>
  <c r="L133" i="84"/>
  <c r="P133" i="84"/>
  <c r="T133" i="84"/>
  <c r="X133" i="84"/>
  <c r="AB133" i="84"/>
  <c r="AF133" i="84"/>
  <c r="AJ133" i="84"/>
  <c r="AN133" i="84"/>
  <c r="AR133" i="84"/>
  <c r="AV133" i="84"/>
  <c r="AZ133" i="84"/>
  <c r="BD133" i="84"/>
  <c r="BH133" i="84"/>
  <c r="BL133" i="84"/>
  <c r="D126" i="84"/>
  <c r="D119" i="84"/>
  <c r="E126" i="79"/>
  <c r="D126" i="79"/>
  <c r="F76" i="79"/>
  <c r="F77" i="79"/>
  <c r="F78" i="79"/>
  <c r="F79" i="79"/>
  <c r="F80" i="79"/>
  <c r="AT118" i="86" l="1"/>
  <c r="Y118" i="86"/>
  <c r="L118" i="86"/>
  <c r="AB118" i="86"/>
  <c r="AR118" i="86"/>
  <c r="BH118" i="86"/>
  <c r="BJ118" i="86"/>
  <c r="AO118" i="86"/>
  <c r="S118" i="86"/>
  <c r="P118" i="86"/>
  <c r="AF118" i="86"/>
  <c r="AV118" i="86"/>
  <c r="T125" i="79"/>
  <c r="AJ125" i="79"/>
  <c r="AZ125" i="79"/>
  <c r="I125" i="79"/>
  <c r="AO125" i="79"/>
  <c r="M125" i="79"/>
  <c r="AS125" i="79"/>
  <c r="N125" i="79"/>
  <c r="AD125" i="79"/>
  <c r="AT125" i="79"/>
  <c r="BJ125" i="79"/>
  <c r="AX114" i="86"/>
  <c r="AD114" i="86"/>
  <c r="F114" i="86"/>
  <c r="BB124" i="86"/>
  <c r="BM123" i="86"/>
  <c r="AN122" i="86"/>
  <c r="AH117" i="86"/>
  <c r="BE122" i="86"/>
  <c r="AO117" i="86"/>
  <c r="AJ123" i="86"/>
  <c r="U123" i="86"/>
  <c r="BL123" i="86"/>
  <c r="AI123" i="86"/>
  <c r="AI127" i="86" s="1"/>
  <c r="G117" i="86"/>
  <c r="AA117" i="86"/>
  <c r="AY117" i="86"/>
  <c r="P117" i="86"/>
  <c r="AJ117" i="86"/>
  <c r="BK117" i="86"/>
  <c r="BD122" i="86"/>
  <c r="J122" i="86"/>
  <c r="BA122" i="86"/>
  <c r="AG122" i="86"/>
  <c r="K122" i="86"/>
  <c r="AQ122" i="86"/>
  <c r="M115" i="86"/>
  <c r="AK115" i="86"/>
  <c r="BE115" i="86"/>
  <c r="N117" i="86"/>
  <c r="AL117" i="86"/>
  <c r="AY125" i="79"/>
  <c r="BB117" i="86"/>
  <c r="T122" i="86"/>
  <c r="X125" i="79"/>
  <c r="AN125" i="79"/>
  <c r="BD125" i="79"/>
  <c r="Q125" i="79"/>
  <c r="AW125" i="79"/>
  <c r="U125" i="79"/>
  <c r="BA125" i="79"/>
  <c r="R125" i="79"/>
  <c r="AH125" i="79"/>
  <c r="AX125" i="79"/>
  <c r="AR123" i="86"/>
  <c r="AX123" i="86"/>
  <c r="AT123" i="86"/>
  <c r="AF123" i="86"/>
  <c r="K123" i="86"/>
  <c r="AQ123" i="86"/>
  <c r="L125" i="79"/>
  <c r="AB125" i="79"/>
  <c r="AR125" i="79"/>
  <c r="BH125" i="79"/>
  <c r="Y125" i="79"/>
  <c r="BE125" i="79"/>
  <c r="AC125" i="79"/>
  <c r="BI125" i="79"/>
  <c r="V125" i="79"/>
  <c r="AL125" i="79"/>
  <c r="AC124" i="86"/>
  <c r="AL114" i="86"/>
  <c r="R114" i="86"/>
  <c r="V124" i="86"/>
  <c r="V123" i="86"/>
  <c r="BI117" i="86"/>
  <c r="R117" i="86"/>
  <c r="AC123" i="86"/>
  <c r="N122" i="86"/>
  <c r="Y117" i="86"/>
  <c r="N123" i="86"/>
  <c r="BE123" i="86"/>
  <c r="AP123" i="86"/>
  <c r="S123" i="86"/>
  <c r="AY123" i="86"/>
  <c r="S117" i="86"/>
  <c r="AM117" i="86"/>
  <c r="BJ117" i="86"/>
  <c r="AB117" i="86"/>
  <c r="AV117" i="86"/>
  <c r="BD117" i="86"/>
  <c r="M122" i="86"/>
  <c r="AF122" i="86"/>
  <c r="L122" i="86"/>
  <c r="BB122" i="86"/>
  <c r="AA122" i="86"/>
  <c r="BG122" i="86"/>
  <c r="Y115" i="86"/>
  <c r="AS115" i="86"/>
  <c r="I122" i="86"/>
  <c r="D122" i="86" s="1"/>
  <c r="Q123" i="86"/>
  <c r="M117" i="86"/>
  <c r="BC117" i="86"/>
  <c r="D125" i="86"/>
  <c r="AX122" i="86"/>
  <c r="H122" i="86"/>
  <c r="AT122" i="86"/>
  <c r="X122" i="86"/>
  <c r="P122" i="86"/>
  <c r="AK122" i="86"/>
  <c r="BF122" i="86"/>
  <c r="Q122" i="86"/>
  <c r="AL122" i="86"/>
  <c r="BH122" i="86"/>
  <c r="O122" i="86"/>
  <c r="AE122" i="86"/>
  <c r="AU122" i="86"/>
  <c r="BK122" i="86"/>
  <c r="BJ122" i="86"/>
  <c r="AD122" i="86"/>
  <c r="AC122" i="86"/>
  <c r="Y122" i="86"/>
  <c r="AS122" i="86"/>
  <c r="Z122" i="86"/>
  <c r="Z127" i="86" s="1"/>
  <c r="AV122" i="86"/>
  <c r="F122" i="86"/>
  <c r="F127" i="86" s="1"/>
  <c r="AB122" i="86"/>
  <c r="AW122" i="86"/>
  <c r="AW127" i="86" s="1"/>
  <c r="G122" i="86"/>
  <c r="W122" i="86"/>
  <c r="AM122" i="86"/>
  <c r="BC122" i="86"/>
  <c r="AZ122" i="86"/>
  <c r="M116" i="79"/>
  <c r="AC116" i="79"/>
  <c r="AS116" i="79"/>
  <c r="BI116" i="79"/>
  <c r="V117" i="79"/>
  <c r="AL117" i="79"/>
  <c r="BB117" i="79"/>
  <c r="O117" i="79"/>
  <c r="AQ117" i="79"/>
  <c r="H116" i="79"/>
  <c r="X116" i="79"/>
  <c r="AN116" i="79"/>
  <c r="BD116" i="79"/>
  <c r="M117" i="79"/>
  <c r="AC117" i="79"/>
  <c r="AS117" i="79"/>
  <c r="BI117" i="79"/>
  <c r="AA117" i="79"/>
  <c r="AJ117" i="79"/>
  <c r="AN117" i="79"/>
  <c r="L117" i="79"/>
  <c r="AD116" i="79"/>
  <c r="BJ116" i="79"/>
  <c r="I116" i="79"/>
  <c r="Q116" i="79"/>
  <c r="AG116" i="79"/>
  <c r="AW116" i="79"/>
  <c r="BM116" i="79"/>
  <c r="Z117" i="79"/>
  <c r="AP117" i="79"/>
  <c r="BF117" i="79"/>
  <c r="W117" i="79"/>
  <c r="AU117" i="79"/>
  <c r="L116" i="79"/>
  <c r="AB116" i="79"/>
  <c r="AR116" i="79"/>
  <c r="BH116" i="79"/>
  <c r="Q117" i="79"/>
  <c r="AG117" i="79"/>
  <c r="AW117" i="79"/>
  <c r="BM117" i="79"/>
  <c r="AM117" i="79"/>
  <c r="AZ117" i="79"/>
  <c r="BD117" i="79"/>
  <c r="AB117" i="79"/>
  <c r="AL116" i="79"/>
  <c r="AV117" i="79"/>
  <c r="W116" i="79"/>
  <c r="BL117" i="79"/>
  <c r="U116" i="79"/>
  <c r="AK116" i="79"/>
  <c r="BA116" i="79"/>
  <c r="N117" i="79"/>
  <c r="AD117" i="79"/>
  <c r="AT117" i="79"/>
  <c r="BJ117" i="79"/>
  <c r="AE117" i="79"/>
  <c r="BC117" i="79"/>
  <c r="P116" i="79"/>
  <c r="AF116" i="79"/>
  <c r="AV116" i="79"/>
  <c r="BL116" i="79"/>
  <c r="U117" i="79"/>
  <c r="AK117" i="79"/>
  <c r="BA117" i="79"/>
  <c r="G117" i="79"/>
  <c r="AY117" i="79"/>
  <c r="H117" i="79"/>
  <c r="J116" i="79"/>
  <c r="AT116" i="79"/>
  <c r="G118" i="84"/>
  <c r="K118" i="84"/>
  <c r="O118" i="84"/>
  <c r="S118" i="84"/>
  <c r="W118" i="84"/>
  <c r="AA118" i="84"/>
  <c r="AE118" i="84"/>
  <c r="AI118" i="84"/>
  <c r="AM118" i="84"/>
  <c r="AQ118" i="84"/>
  <c r="AU118" i="84"/>
  <c r="AY118" i="84"/>
  <c r="BC118" i="84"/>
  <c r="BG118" i="84"/>
  <c r="BK118" i="84"/>
  <c r="H118" i="84"/>
  <c r="L118" i="84"/>
  <c r="P118" i="84"/>
  <c r="T118" i="84"/>
  <c r="X118" i="84"/>
  <c r="AB118" i="84"/>
  <c r="AF118" i="84"/>
  <c r="AJ118" i="84"/>
  <c r="AN118" i="84"/>
  <c r="AR118" i="84"/>
  <c r="AV118" i="84"/>
  <c r="AZ118" i="84"/>
  <c r="BD118" i="84"/>
  <c r="BH118" i="84"/>
  <c r="BL118" i="84"/>
  <c r="I118" i="84"/>
  <c r="M118" i="84"/>
  <c r="Q118" i="84"/>
  <c r="U118" i="84"/>
  <c r="Y118" i="84"/>
  <c r="AC118" i="84"/>
  <c r="AG118" i="84"/>
  <c r="AK118" i="84"/>
  <c r="AO118" i="84"/>
  <c r="AS118" i="84"/>
  <c r="AW118" i="84"/>
  <c r="BA118" i="84"/>
  <c r="BE118" i="84"/>
  <c r="BI118" i="84"/>
  <c r="BM118" i="84"/>
  <c r="F118" i="84"/>
  <c r="J118" i="84"/>
  <c r="N118" i="84"/>
  <c r="R118" i="84"/>
  <c r="V118" i="84"/>
  <c r="Z118" i="84"/>
  <c r="AD118" i="84"/>
  <c r="AH118" i="84"/>
  <c r="AL118" i="84"/>
  <c r="AP118" i="84"/>
  <c r="AT118" i="84"/>
  <c r="AX118" i="84"/>
  <c r="BB118" i="84"/>
  <c r="BF118" i="84"/>
  <c r="BJ118" i="84"/>
  <c r="BM118" i="85"/>
  <c r="BI118" i="85"/>
  <c r="BE118" i="85"/>
  <c r="BA118" i="85"/>
  <c r="AW118" i="85"/>
  <c r="AS118" i="85"/>
  <c r="AO118" i="85"/>
  <c r="AK118" i="85"/>
  <c r="AG118" i="85"/>
  <c r="AC118" i="85"/>
  <c r="Y118" i="85"/>
  <c r="U118" i="85"/>
  <c r="Q118" i="85"/>
  <c r="M118" i="85"/>
  <c r="I118" i="85"/>
  <c r="BL118" i="85"/>
  <c r="BH118" i="85"/>
  <c r="BD118" i="85"/>
  <c r="AZ118" i="85"/>
  <c r="AV118" i="85"/>
  <c r="AR118" i="85"/>
  <c r="AN118" i="85"/>
  <c r="AJ118" i="85"/>
  <c r="AF118" i="85"/>
  <c r="AB118" i="85"/>
  <c r="X118" i="85"/>
  <c r="T118" i="85"/>
  <c r="P118" i="85"/>
  <c r="L118" i="85"/>
  <c r="H118" i="85"/>
  <c r="BK118" i="85"/>
  <c r="BG118" i="85"/>
  <c r="BC118" i="85"/>
  <c r="AY118" i="85"/>
  <c r="AU118" i="85"/>
  <c r="AQ118" i="85"/>
  <c r="AM118" i="85"/>
  <c r="AI118" i="85"/>
  <c r="AE118" i="85"/>
  <c r="AA118" i="85"/>
  <c r="W118" i="85"/>
  <c r="S118" i="85"/>
  <c r="O118" i="85"/>
  <c r="K118" i="85"/>
  <c r="G118" i="85"/>
  <c r="BJ118" i="85"/>
  <c r="BF118" i="85"/>
  <c r="BB118" i="85"/>
  <c r="AX118" i="85"/>
  <c r="AT118" i="85"/>
  <c r="AP118" i="85"/>
  <c r="AL118" i="85"/>
  <c r="AH118" i="85"/>
  <c r="AD118" i="85"/>
  <c r="Z118" i="85"/>
  <c r="V118" i="85"/>
  <c r="R118" i="85"/>
  <c r="N118" i="85"/>
  <c r="J118" i="85"/>
  <c r="F118" i="85"/>
  <c r="BM125" i="85"/>
  <c r="BI125" i="85"/>
  <c r="BE125" i="85"/>
  <c r="BA125" i="85"/>
  <c r="AW125" i="85"/>
  <c r="AS125" i="85"/>
  <c r="AO125" i="85"/>
  <c r="AK125" i="85"/>
  <c r="AG125" i="85"/>
  <c r="AC125" i="85"/>
  <c r="Y125" i="85"/>
  <c r="U125" i="85"/>
  <c r="Q125" i="85"/>
  <c r="M125" i="85"/>
  <c r="I125" i="85"/>
  <c r="BL125" i="85"/>
  <c r="BH125" i="85"/>
  <c r="BD125" i="85"/>
  <c r="AZ125" i="85"/>
  <c r="AV125" i="85"/>
  <c r="AR125" i="85"/>
  <c r="AN125" i="85"/>
  <c r="AJ125" i="85"/>
  <c r="AF125" i="85"/>
  <c r="AB125" i="85"/>
  <c r="X125" i="85"/>
  <c r="T125" i="85"/>
  <c r="P125" i="85"/>
  <c r="L125" i="85"/>
  <c r="H125" i="85"/>
  <c r="BK125" i="85"/>
  <c r="BG125" i="85"/>
  <c r="BC125" i="85"/>
  <c r="AY125" i="85"/>
  <c r="AU125" i="85"/>
  <c r="AQ125" i="85"/>
  <c r="AM125" i="85"/>
  <c r="AI125" i="85"/>
  <c r="AE125" i="85"/>
  <c r="AA125" i="85"/>
  <c r="W125" i="85"/>
  <c r="S125" i="85"/>
  <c r="O125" i="85"/>
  <c r="K125" i="85"/>
  <c r="G125" i="85"/>
  <c r="BJ125" i="85"/>
  <c r="BF125" i="85"/>
  <c r="BB125" i="85"/>
  <c r="AX125" i="85"/>
  <c r="AT125" i="85"/>
  <c r="AP125" i="85"/>
  <c r="AL125" i="85"/>
  <c r="AH125" i="85"/>
  <c r="AD125" i="85"/>
  <c r="Z125" i="85"/>
  <c r="V125" i="85"/>
  <c r="R125" i="85"/>
  <c r="N125" i="85"/>
  <c r="J125" i="85"/>
  <c r="F125" i="85"/>
  <c r="I125" i="84"/>
  <c r="M125" i="84"/>
  <c r="Q125" i="84"/>
  <c r="U125" i="84"/>
  <c r="Y125" i="84"/>
  <c r="AC125" i="84"/>
  <c r="AG125" i="84"/>
  <c r="AK125" i="84"/>
  <c r="AO125" i="84"/>
  <c r="AS125" i="84"/>
  <c r="AW125" i="84"/>
  <c r="BA125" i="84"/>
  <c r="BE125" i="84"/>
  <c r="BI125" i="84"/>
  <c r="BM125" i="84"/>
  <c r="F125" i="84"/>
  <c r="J125" i="84"/>
  <c r="N125" i="84"/>
  <c r="R125" i="84"/>
  <c r="V125" i="84"/>
  <c r="Z125" i="84"/>
  <c r="AD125" i="84"/>
  <c r="AH125" i="84"/>
  <c r="AL125" i="84"/>
  <c r="AP125" i="84"/>
  <c r="AT125" i="84"/>
  <c r="AX125" i="84"/>
  <c r="BB125" i="84"/>
  <c r="BF125" i="84"/>
  <c r="BJ125" i="84"/>
  <c r="G125" i="84"/>
  <c r="K125" i="84"/>
  <c r="O125" i="84"/>
  <c r="S125" i="84"/>
  <c r="W125" i="84"/>
  <c r="AA125" i="84"/>
  <c r="AE125" i="84"/>
  <c r="AI125" i="84"/>
  <c r="AM125" i="84"/>
  <c r="AQ125" i="84"/>
  <c r="AU125" i="84"/>
  <c r="AY125" i="84"/>
  <c r="BC125" i="84"/>
  <c r="BC127" i="84" s="1"/>
  <c r="BG125" i="84"/>
  <c r="BK125" i="84"/>
  <c r="H125" i="84"/>
  <c r="L125" i="84"/>
  <c r="P125" i="84"/>
  <c r="T125" i="84"/>
  <c r="X125" i="84"/>
  <c r="AB125" i="84"/>
  <c r="AF125" i="84"/>
  <c r="AJ125" i="84"/>
  <c r="AN125" i="84"/>
  <c r="AR125" i="84"/>
  <c r="AV125" i="84"/>
  <c r="AZ125" i="84"/>
  <c r="BD125" i="84"/>
  <c r="BH125" i="84"/>
  <c r="BL125" i="84"/>
  <c r="BF114" i="86"/>
  <c r="AP114" i="86"/>
  <c r="Z114" i="86"/>
  <c r="AP117" i="86"/>
  <c r="J117" i="86"/>
  <c r="AW117" i="86"/>
  <c r="Q117" i="86"/>
  <c r="O117" i="86"/>
  <c r="AE117" i="86"/>
  <c r="AU117" i="86"/>
  <c r="H117" i="86"/>
  <c r="X117" i="86"/>
  <c r="AN117" i="86"/>
  <c r="BF117" i="86"/>
  <c r="BH117" i="86"/>
  <c r="Q115" i="86"/>
  <c r="AG115" i="86"/>
  <c r="AW115" i="86"/>
  <c r="AT117" i="86"/>
  <c r="F117" i="86"/>
  <c r="I117" i="84"/>
  <c r="M117" i="84"/>
  <c r="Q117" i="84"/>
  <c r="U117" i="84"/>
  <c r="Y117" i="84"/>
  <c r="AC117" i="84"/>
  <c r="AG117" i="84"/>
  <c r="AK117" i="84"/>
  <c r="AO117" i="84"/>
  <c r="AS117" i="84"/>
  <c r="AW117" i="84"/>
  <c r="BA117" i="84"/>
  <c r="BE117" i="84"/>
  <c r="BI117" i="84"/>
  <c r="BM117" i="84"/>
  <c r="L117" i="84"/>
  <c r="X117" i="84"/>
  <c r="AN117" i="84"/>
  <c r="AZ117" i="84"/>
  <c r="BL117" i="84"/>
  <c r="J117" i="84"/>
  <c r="N117" i="84"/>
  <c r="R117" i="84"/>
  <c r="V117" i="84"/>
  <c r="Z117" i="84"/>
  <c r="AD117" i="84"/>
  <c r="AH117" i="84"/>
  <c r="AL117" i="84"/>
  <c r="AP117" i="84"/>
  <c r="AT117" i="84"/>
  <c r="AX117" i="84"/>
  <c r="BB117" i="84"/>
  <c r="BF117" i="84"/>
  <c r="BJ117" i="84"/>
  <c r="F117" i="84"/>
  <c r="H117" i="84"/>
  <c r="T117" i="84"/>
  <c r="AF117" i="84"/>
  <c r="AR117" i="84"/>
  <c r="BD117" i="84"/>
  <c r="G117" i="84"/>
  <c r="K117" i="84"/>
  <c r="O117" i="84"/>
  <c r="S117" i="84"/>
  <c r="W117" i="84"/>
  <c r="AA117" i="84"/>
  <c r="AE117" i="84"/>
  <c r="AI117" i="84"/>
  <c r="AM117" i="84"/>
  <c r="AQ117" i="84"/>
  <c r="AU117" i="84"/>
  <c r="AY117" i="84"/>
  <c r="BC117" i="84"/>
  <c r="BG117" i="84"/>
  <c r="BK117" i="84"/>
  <c r="P117" i="84"/>
  <c r="AB117" i="84"/>
  <c r="AJ117" i="84"/>
  <c r="AV117" i="84"/>
  <c r="BH117" i="84"/>
  <c r="BM115" i="85"/>
  <c r="BI115" i="85"/>
  <c r="BE115" i="85"/>
  <c r="BA115" i="85"/>
  <c r="AW115" i="85"/>
  <c r="AS115" i="85"/>
  <c r="AO115" i="85"/>
  <c r="AK115" i="85"/>
  <c r="AG115" i="85"/>
  <c r="AC115" i="85"/>
  <c r="Y115" i="85"/>
  <c r="U115" i="85"/>
  <c r="Q115" i="85"/>
  <c r="M115" i="85"/>
  <c r="I115" i="85"/>
  <c r="BL115" i="85"/>
  <c r="BH115" i="85"/>
  <c r="BD115" i="85"/>
  <c r="AZ115" i="85"/>
  <c r="AV115" i="85"/>
  <c r="AR115" i="85"/>
  <c r="AN115" i="85"/>
  <c r="AJ115" i="85"/>
  <c r="AF115" i="85"/>
  <c r="AB115" i="85"/>
  <c r="X115" i="85"/>
  <c r="T115" i="85"/>
  <c r="P115" i="85"/>
  <c r="L115" i="85"/>
  <c r="H115" i="85"/>
  <c r="BK115" i="85"/>
  <c r="BG115" i="85"/>
  <c r="BC115" i="85"/>
  <c r="AY115" i="85"/>
  <c r="AU115" i="85"/>
  <c r="AQ115" i="85"/>
  <c r="AM115" i="85"/>
  <c r="AI115" i="85"/>
  <c r="AE115" i="85"/>
  <c r="AA115" i="85"/>
  <c r="W115" i="85"/>
  <c r="S115" i="85"/>
  <c r="O115" i="85"/>
  <c r="K115" i="85"/>
  <c r="G115" i="85"/>
  <c r="BB115" i="85"/>
  <c r="AL115" i="85"/>
  <c r="V115" i="85"/>
  <c r="F115" i="85"/>
  <c r="Z115" i="85"/>
  <c r="AX115" i="85"/>
  <c r="AH115" i="85"/>
  <c r="R115" i="85"/>
  <c r="AP115" i="85"/>
  <c r="BJ115" i="85"/>
  <c r="AT115" i="85"/>
  <c r="AD115" i="85"/>
  <c r="N115" i="85"/>
  <c r="BF115" i="85"/>
  <c r="J115" i="85"/>
  <c r="BM116" i="85"/>
  <c r="BI116" i="85"/>
  <c r="BE116" i="85"/>
  <c r="BA116" i="85"/>
  <c r="AW116" i="85"/>
  <c r="AS116" i="85"/>
  <c r="AO116" i="85"/>
  <c r="AK116" i="85"/>
  <c r="AG116" i="85"/>
  <c r="AC116" i="85"/>
  <c r="Y116" i="85"/>
  <c r="U116" i="85"/>
  <c r="Q116" i="85"/>
  <c r="M116" i="85"/>
  <c r="I116" i="85"/>
  <c r="BL116" i="85"/>
  <c r="BH116" i="85"/>
  <c r="BD116" i="85"/>
  <c r="AZ116" i="85"/>
  <c r="AV116" i="85"/>
  <c r="AR116" i="85"/>
  <c r="AN116" i="85"/>
  <c r="AJ116" i="85"/>
  <c r="AF116" i="85"/>
  <c r="AB116" i="85"/>
  <c r="X116" i="85"/>
  <c r="T116" i="85"/>
  <c r="P116" i="85"/>
  <c r="L116" i="85"/>
  <c r="H116" i="85"/>
  <c r="BK116" i="85"/>
  <c r="BG116" i="85"/>
  <c r="BC116" i="85"/>
  <c r="AY116" i="85"/>
  <c r="AU116" i="85"/>
  <c r="AQ116" i="85"/>
  <c r="AM116" i="85"/>
  <c r="AI116" i="85"/>
  <c r="AE116" i="85"/>
  <c r="AA116" i="85"/>
  <c r="W116" i="85"/>
  <c r="S116" i="85"/>
  <c r="O116" i="85"/>
  <c r="K116" i="85"/>
  <c r="G116" i="85"/>
  <c r="BF116" i="85"/>
  <c r="AP116" i="85"/>
  <c r="Z116" i="85"/>
  <c r="J116" i="85"/>
  <c r="BB116" i="85"/>
  <c r="AL116" i="85"/>
  <c r="V116" i="85"/>
  <c r="F116" i="85"/>
  <c r="AT116" i="85"/>
  <c r="N116" i="85"/>
  <c r="AX116" i="85"/>
  <c r="AH116" i="85"/>
  <c r="R116" i="85"/>
  <c r="BJ116" i="85"/>
  <c r="AD116" i="85"/>
  <c r="BM117" i="85"/>
  <c r="BI117" i="85"/>
  <c r="BE117" i="85"/>
  <c r="BA117" i="85"/>
  <c r="AW117" i="85"/>
  <c r="AS117" i="85"/>
  <c r="AO117" i="85"/>
  <c r="AK117" i="85"/>
  <c r="AG117" i="85"/>
  <c r="AC117" i="85"/>
  <c r="Y117" i="85"/>
  <c r="U117" i="85"/>
  <c r="Q117" i="85"/>
  <c r="M117" i="85"/>
  <c r="I117" i="85"/>
  <c r="BL117" i="85"/>
  <c r="BH117" i="85"/>
  <c r="BD117" i="85"/>
  <c r="AZ117" i="85"/>
  <c r="AV117" i="85"/>
  <c r="AR117" i="85"/>
  <c r="AN117" i="85"/>
  <c r="AJ117" i="85"/>
  <c r="AF117" i="85"/>
  <c r="AB117" i="85"/>
  <c r="X117" i="85"/>
  <c r="T117" i="85"/>
  <c r="P117" i="85"/>
  <c r="L117" i="85"/>
  <c r="H117" i="85"/>
  <c r="BK117" i="85"/>
  <c r="BG117" i="85"/>
  <c r="BC117" i="85"/>
  <c r="AY117" i="85"/>
  <c r="AU117" i="85"/>
  <c r="AQ117" i="85"/>
  <c r="AM117" i="85"/>
  <c r="AI117" i="85"/>
  <c r="AE117" i="85"/>
  <c r="AA117" i="85"/>
  <c r="W117" i="85"/>
  <c r="S117" i="85"/>
  <c r="O117" i="85"/>
  <c r="K117" i="85"/>
  <c r="G117" i="85"/>
  <c r="BJ117" i="85"/>
  <c r="AT117" i="85"/>
  <c r="AD117" i="85"/>
  <c r="N117" i="85"/>
  <c r="BF117" i="85"/>
  <c r="AP117" i="85"/>
  <c r="Z117" i="85"/>
  <c r="J117" i="85"/>
  <c r="AH117" i="85"/>
  <c r="R117" i="85"/>
  <c r="BB117" i="85"/>
  <c r="AL117" i="85"/>
  <c r="V117" i="85"/>
  <c r="F117" i="85"/>
  <c r="AX117" i="85"/>
  <c r="G114" i="84"/>
  <c r="K114" i="84"/>
  <c r="O114" i="84"/>
  <c r="S114" i="84"/>
  <c r="W114" i="84"/>
  <c r="AA114" i="84"/>
  <c r="AE114" i="84"/>
  <c r="AI114" i="84"/>
  <c r="AM114" i="84"/>
  <c r="AQ114" i="84"/>
  <c r="AU114" i="84"/>
  <c r="AY114" i="84"/>
  <c r="BC114" i="84"/>
  <c r="BG114" i="84"/>
  <c r="BK114" i="84"/>
  <c r="H114" i="84"/>
  <c r="L114" i="84"/>
  <c r="P114" i="84"/>
  <c r="T114" i="84"/>
  <c r="X114" i="84"/>
  <c r="AB114" i="84"/>
  <c r="AF114" i="84"/>
  <c r="AJ114" i="84"/>
  <c r="AN114" i="84"/>
  <c r="AR114" i="84"/>
  <c r="AV114" i="84"/>
  <c r="AZ114" i="84"/>
  <c r="BD114" i="84"/>
  <c r="BH114" i="84"/>
  <c r="BL114" i="84"/>
  <c r="I114" i="84"/>
  <c r="M114" i="84"/>
  <c r="Q114" i="84"/>
  <c r="U114" i="84"/>
  <c r="Y114" i="84"/>
  <c r="AC114" i="84"/>
  <c r="AG114" i="84"/>
  <c r="AK114" i="84"/>
  <c r="AO114" i="84"/>
  <c r="AS114" i="84"/>
  <c r="AW114" i="84"/>
  <c r="BA114" i="84"/>
  <c r="BE114" i="84"/>
  <c r="BI114" i="84"/>
  <c r="BM114" i="84"/>
  <c r="J114" i="84"/>
  <c r="Z114" i="84"/>
  <c r="AP114" i="84"/>
  <c r="BF114" i="84"/>
  <c r="F114" i="84"/>
  <c r="AL114" i="84"/>
  <c r="N114" i="84"/>
  <c r="AD114" i="84"/>
  <c r="AT114" i="84"/>
  <c r="BJ114" i="84"/>
  <c r="V114" i="84"/>
  <c r="R114" i="84"/>
  <c r="AH114" i="84"/>
  <c r="AX114" i="84"/>
  <c r="BB114" i="84"/>
  <c r="BM114" i="85"/>
  <c r="BM120" i="85" s="1"/>
  <c r="BI114" i="85"/>
  <c r="BI120" i="85" s="1"/>
  <c r="BE114" i="85"/>
  <c r="BE120" i="85" s="1"/>
  <c r="BA114" i="85"/>
  <c r="BA120" i="85" s="1"/>
  <c r="AW114" i="85"/>
  <c r="AW120" i="85" s="1"/>
  <c r="AS114" i="85"/>
  <c r="AS120" i="85" s="1"/>
  <c r="AO114" i="85"/>
  <c r="AO120" i="85" s="1"/>
  <c r="AK114" i="85"/>
  <c r="AK120" i="85" s="1"/>
  <c r="AG114" i="85"/>
  <c r="AG120" i="85" s="1"/>
  <c r="AC114" i="85"/>
  <c r="AC120" i="85" s="1"/>
  <c r="Y114" i="85"/>
  <c r="Y120" i="85" s="1"/>
  <c r="U114" i="85"/>
  <c r="U120" i="85" s="1"/>
  <c r="Q114" i="85"/>
  <c r="Q120" i="85" s="1"/>
  <c r="M114" i="85"/>
  <c r="M120" i="85" s="1"/>
  <c r="I114" i="85"/>
  <c r="I120" i="85" s="1"/>
  <c r="BL114" i="85"/>
  <c r="BL120" i="85" s="1"/>
  <c r="BH114" i="85"/>
  <c r="BH120" i="85" s="1"/>
  <c r="BD114" i="85"/>
  <c r="BD120" i="85" s="1"/>
  <c r="AZ114" i="85"/>
  <c r="AZ120" i="85" s="1"/>
  <c r="AV114" i="85"/>
  <c r="AV120" i="85" s="1"/>
  <c r="AR114" i="85"/>
  <c r="AR120" i="85" s="1"/>
  <c r="AN114" i="85"/>
  <c r="AN120" i="85" s="1"/>
  <c r="AJ114" i="85"/>
  <c r="AJ120" i="85" s="1"/>
  <c r="AF114" i="85"/>
  <c r="AF120" i="85" s="1"/>
  <c r="AB114" i="85"/>
  <c r="AB120" i="85" s="1"/>
  <c r="X114" i="85"/>
  <c r="X120" i="85" s="1"/>
  <c r="T114" i="85"/>
  <c r="T120" i="85" s="1"/>
  <c r="P114" i="85"/>
  <c r="P120" i="85" s="1"/>
  <c r="L114" i="85"/>
  <c r="L120" i="85" s="1"/>
  <c r="H114" i="85"/>
  <c r="H120" i="85" s="1"/>
  <c r="BK114" i="85"/>
  <c r="BK120" i="85" s="1"/>
  <c r="BG114" i="85"/>
  <c r="BG120" i="85" s="1"/>
  <c r="BC114" i="85"/>
  <c r="BC120" i="85" s="1"/>
  <c r="AY114" i="85"/>
  <c r="AY120" i="85" s="1"/>
  <c r="AU114" i="85"/>
  <c r="AU120" i="85" s="1"/>
  <c r="AQ114" i="85"/>
  <c r="AQ120" i="85" s="1"/>
  <c r="AM114" i="85"/>
  <c r="AM120" i="85" s="1"/>
  <c r="AI114" i="85"/>
  <c r="AI120" i="85" s="1"/>
  <c r="AE114" i="85"/>
  <c r="AE120" i="85" s="1"/>
  <c r="AA114" i="85"/>
  <c r="AA120" i="85" s="1"/>
  <c r="W114" i="85"/>
  <c r="W120" i="85" s="1"/>
  <c r="S114" i="85"/>
  <c r="S120" i="85" s="1"/>
  <c r="O114" i="85"/>
  <c r="O120" i="85" s="1"/>
  <c r="K114" i="85"/>
  <c r="K120" i="85" s="1"/>
  <c r="G114" i="85"/>
  <c r="G120" i="85" s="1"/>
  <c r="AX114" i="85"/>
  <c r="AH114" i="85"/>
  <c r="R114" i="85"/>
  <c r="BJ114" i="85"/>
  <c r="AT114" i="85"/>
  <c r="AD114" i="85"/>
  <c r="N114" i="85"/>
  <c r="BB114" i="85"/>
  <c r="V114" i="85"/>
  <c r="BF114" i="85"/>
  <c r="AP114" i="85"/>
  <c r="Z114" i="85"/>
  <c r="J114" i="85"/>
  <c r="AL114" i="85"/>
  <c r="F114" i="85"/>
  <c r="H116" i="84"/>
  <c r="L116" i="84"/>
  <c r="P116" i="84"/>
  <c r="T116" i="84"/>
  <c r="X116" i="84"/>
  <c r="AB116" i="84"/>
  <c r="AF116" i="84"/>
  <c r="AJ116" i="84"/>
  <c r="AN116" i="84"/>
  <c r="AR116" i="84"/>
  <c r="AV116" i="84"/>
  <c r="AZ116" i="84"/>
  <c r="BD116" i="84"/>
  <c r="BH116" i="84"/>
  <c r="BL116" i="84"/>
  <c r="F116" i="84"/>
  <c r="O116" i="84"/>
  <c r="W116" i="84"/>
  <c r="AM116" i="84"/>
  <c r="AU116" i="84"/>
  <c r="BK116" i="84"/>
  <c r="I116" i="84"/>
  <c r="M116" i="84"/>
  <c r="Q116" i="84"/>
  <c r="U116" i="84"/>
  <c r="Y116" i="84"/>
  <c r="AC116" i="84"/>
  <c r="AG116" i="84"/>
  <c r="AK116" i="84"/>
  <c r="AO116" i="84"/>
  <c r="AS116" i="84"/>
  <c r="AW116" i="84"/>
  <c r="BA116" i="84"/>
  <c r="BE116" i="84"/>
  <c r="BI116" i="84"/>
  <c r="BM116" i="84"/>
  <c r="G116" i="84"/>
  <c r="S116" i="84"/>
  <c r="AE116" i="84"/>
  <c r="AQ116" i="84"/>
  <c r="BC116" i="84"/>
  <c r="J116" i="84"/>
  <c r="N116" i="84"/>
  <c r="R116" i="84"/>
  <c r="V116" i="84"/>
  <c r="Z116" i="84"/>
  <c r="AD116" i="84"/>
  <c r="AH116" i="84"/>
  <c r="AL116" i="84"/>
  <c r="AP116" i="84"/>
  <c r="AT116" i="84"/>
  <c r="AX116" i="84"/>
  <c r="BB116" i="84"/>
  <c r="BF116" i="84"/>
  <c r="BJ116" i="84"/>
  <c r="K116" i="84"/>
  <c r="AA116" i="84"/>
  <c r="AI116" i="84"/>
  <c r="AY116" i="84"/>
  <c r="BG116" i="84"/>
  <c r="H115" i="84"/>
  <c r="L115" i="84"/>
  <c r="P115" i="84"/>
  <c r="T115" i="84"/>
  <c r="X115" i="84"/>
  <c r="AB115" i="84"/>
  <c r="AF115" i="84"/>
  <c r="AJ115" i="84"/>
  <c r="AN115" i="84"/>
  <c r="AR115" i="84"/>
  <c r="I115" i="84"/>
  <c r="M115" i="84"/>
  <c r="Q115" i="84"/>
  <c r="U115" i="84"/>
  <c r="Y115" i="84"/>
  <c r="AC115" i="84"/>
  <c r="AG115" i="84"/>
  <c r="AK115" i="84"/>
  <c r="AO115" i="84"/>
  <c r="AS115" i="84"/>
  <c r="J115" i="84"/>
  <c r="N115" i="84"/>
  <c r="R115" i="84"/>
  <c r="V115" i="84"/>
  <c r="Z115" i="84"/>
  <c r="AD115" i="84"/>
  <c r="AH115" i="84"/>
  <c r="AL115" i="84"/>
  <c r="AP115" i="84"/>
  <c r="AT115" i="84"/>
  <c r="O115" i="84"/>
  <c r="AE115" i="84"/>
  <c r="AU115" i="84"/>
  <c r="AY115" i="84"/>
  <c r="BC115" i="84"/>
  <c r="BG115" i="84"/>
  <c r="BK115" i="84"/>
  <c r="AX115" i="84"/>
  <c r="BJ115" i="84"/>
  <c r="S115" i="84"/>
  <c r="AI115" i="84"/>
  <c r="AV115" i="84"/>
  <c r="AZ115" i="84"/>
  <c r="BD115" i="84"/>
  <c r="BH115" i="84"/>
  <c r="BL115" i="84"/>
  <c r="K115" i="84"/>
  <c r="AQ115" i="84"/>
  <c r="BB115" i="84"/>
  <c r="F115" i="84"/>
  <c r="G115" i="84"/>
  <c r="W115" i="84"/>
  <c r="AM115" i="84"/>
  <c r="AW115" i="84"/>
  <c r="BA115" i="84"/>
  <c r="BE115" i="84"/>
  <c r="BI115" i="84"/>
  <c r="BM115" i="84"/>
  <c r="AA115" i="84"/>
  <c r="BF115" i="84"/>
  <c r="G121" i="84"/>
  <c r="K121" i="84"/>
  <c r="O121" i="84"/>
  <c r="S121" i="84"/>
  <c r="W121" i="84"/>
  <c r="AA121" i="84"/>
  <c r="AE121" i="84"/>
  <c r="AI121" i="84"/>
  <c r="AM121" i="84"/>
  <c r="AQ121" i="84"/>
  <c r="L121" i="84"/>
  <c r="Q121" i="84"/>
  <c r="V121" i="84"/>
  <c r="AB121" i="84"/>
  <c r="AG121" i="84"/>
  <c r="AL121" i="84"/>
  <c r="AR121" i="84"/>
  <c r="AV121" i="84"/>
  <c r="AZ121" i="84"/>
  <c r="BD121" i="84"/>
  <c r="BH121" i="84"/>
  <c r="BL121" i="84"/>
  <c r="J121" i="84"/>
  <c r="R121" i="84"/>
  <c r="Y121" i="84"/>
  <c r="AF121" i="84"/>
  <c r="AN121" i="84"/>
  <c r="AT121" i="84"/>
  <c r="AY121" i="84"/>
  <c r="BE121" i="84"/>
  <c r="BJ121" i="84"/>
  <c r="F121" i="84"/>
  <c r="M121" i="84"/>
  <c r="T121" i="84"/>
  <c r="Z121" i="84"/>
  <c r="Z127" i="84" s="1"/>
  <c r="AH121" i="84"/>
  <c r="AO121" i="84"/>
  <c r="AU121" i="84"/>
  <c r="BA121" i="84"/>
  <c r="BF121" i="84"/>
  <c r="BK121" i="84"/>
  <c r="I121" i="84"/>
  <c r="X121" i="84"/>
  <c r="AK121" i="84"/>
  <c r="AX121" i="84"/>
  <c r="BI121" i="84"/>
  <c r="N121" i="84"/>
  <c r="AC121" i="84"/>
  <c r="AP121" i="84"/>
  <c r="BB121" i="84"/>
  <c r="BM121" i="84"/>
  <c r="AJ121" i="84"/>
  <c r="P121" i="84"/>
  <c r="AD121" i="84"/>
  <c r="AS121" i="84"/>
  <c r="BC121" i="84"/>
  <c r="H121" i="84"/>
  <c r="U121" i="84"/>
  <c r="AW121" i="84"/>
  <c r="BG121" i="84"/>
  <c r="BK122" i="85"/>
  <c r="BG122" i="85"/>
  <c r="BC122" i="85"/>
  <c r="AY122" i="85"/>
  <c r="AU122" i="85"/>
  <c r="AQ122" i="85"/>
  <c r="AM122" i="85"/>
  <c r="AI122" i="85"/>
  <c r="AE122" i="85"/>
  <c r="AA122" i="85"/>
  <c r="W122" i="85"/>
  <c r="S122" i="85"/>
  <c r="O122" i="85"/>
  <c r="K122" i="85"/>
  <c r="G122" i="85"/>
  <c r="BJ122" i="85"/>
  <c r="BF122" i="85"/>
  <c r="BB122" i="85"/>
  <c r="AX122" i="85"/>
  <c r="AT122" i="85"/>
  <c r="AP122" i="85"/>
  <c r="AL122" i="85"/>
  <c r="AH122" i="85"/>
  <c r="AD122" i="85"/>
  <c r="Z122" i="85"/>
  <c r="V122" i="85"/>
  <c r="R122" i="85"/>
  <c r="N122" i="85"/>
  <c r="J122" i="85"/>
  <c r="F122" i="85"/>
  <c r="BL122" i="85"/>
  <c r="BD122" i="85"/>
  <c r="AV122" i="85"/>
  <c r="AN122" i="85"/>
  <c r="AF122" i="85"/>
  <c r="X122" i="85"/>
  <c r="P122" i="85"/>
  <c r="H122" i="85"/>
  <c r="BH122" i="85"/>
  <c r="BM122" i="85"/>
  <c r="AZ122" i="85"/>
  <c r="AO122" i="85"/>
  <c r="AC122" i="85"/>
  <c r="T122" i="85"/>
  <c r="I122" i="85"/>
  <c r="BI122" i="85"/>
  <c r="AW122" i="85"/>
  <c r="AK122" i="85"/>
  <c r="AB122" i="85"/>
  <c r="Q122" i="85"/>
  <c r="BA122" i="85"/>
  <c r="AG122" i="85"/>
  <c r="L122" i="85"/>
  <c r="AS122" i="85"/>
  <c r="Y122" i="85"/>
  <c r="AR122" i="85"/>
  <c r="U122" i="85"/>
  <c r="BE122" i="85"/>
  <c r="AJ122" i="85"/>
  <c r="M122" i="85"/>
  <c r="I122" i="84"/>
  <c r="M122" i="84"/>
  <c r="Q122" i="84"/>
  <c r="U122" i="84"/>
  <c r="Y122" i="84"/>
  <c r="AC122" i="84"/>
  <c r="AG122" i="84"/>
  <c r="AK122" i="84"/>
  <c r="AO122" i="84"/>
  <c r="AS122" i="84"/>
  <c r="AW122" i="84"/>
  <c r="BA122" i="84"/>
  <c r="BE122" i="84"/>
  <c r="BI122" i="84"/>
  <c r="BM122" i="84"/>
  <c r="H122" i="84"/>
  <c r="N122" i="84"/>
  <c r="S122" i="84"/>
  <c r="X122" i="84"/>
  <c r="AD122" i="84"/>
  <c r="AI122" i="84"/>
  <c r="AN122" i="84"/>
  <c r="AT122" i="84"/>
  <c r="AY122" i="84"/>
  <c r="BD122" i="84"/>
  <c r="BJ122" i="84"/>
  <c r="J122" i="84"/>
  <c r="O122" i="84"/>
  <c r="T122" i="84"/>
  <c r="Z122" i="84"/>
  <c r="AE122" i="84"/>
  <c r="AJ122" i="84"/>
  <c r="AP122" i="84"/>
  <c r="AU122" i="84"/>
  <c r="AZ122" i="84"/>
  <c r="BF122" i="84"/>
  <c r="BK122" i="84"/>
  <c r="L122" i="84"/>
  <c r="W122" i="84"/>
  <c r="AH122" i="84"/>
  <c r="AR122" i="84"/>
  <c r="BC122" i="84"/>
  <c r="P122" i="84"/>
  <c r="AA122" i="84"/>
  <c r="AL122" i="84"/>
  <c r="AV122" i="84"/>
  <c r="BG122" i="84"/>
  <c r="V122" i="84"/>
  <c r="AQ122" i="84"/>
  <c r="BL122" i="84"/>
  <c r="F122" i="84"/>
  <c r="G122" i="84"/>
  <c r="R122" i="84"/>
  <c r="AB122" i="84"/>
  <c r="AM122" i="84"/>
  <c r="AX122" i="84"/>
  <c r="BH122" i="84"/>
  <c r="K122" i="84"/>
  <c r="AF122" i="84"/>
  <c r="BB122" i="84"/>
  <c r="BK124" i="85"/>
  <c r="BG124" i="85"/>
  <c r="BC124" i="85"/>
  <c r="AY124" i="85"/>
  <c r="AU124" i="85"/>
  <c r="AQ124" i="85"/>
  <c r="AM124" i="85"/>
  <c r="AI124" i="85"/>
  <c r="AE124" i="85"/>
  <c r="AA124" i="85"/>
  <c r="W124" i="85"/>
  <c r="S124" i="85"/>
  <c r="O124" i="85"/>
  <c r="K124" i="85"/>
  <c r="G124" i="85"/>
  <c r="BJ124" i="85"/>
  <c r="BF124" i="85"/>
  <c r="BB124" i="85"/>
  <c r="AX124" i="85"/>
  <c r="AT124" i="85"/>
  <c r="AP124" i="85"/>
  <c r="AL124" i="85"/>
  <c r="AH124" i="85"/>
  <c r="AD124" i="85"/>
  <c r="Z124" i="85"/>
  <c r="V124" i="85"/>
  <c r="R124" i="85"/>
  <c r="N124" i="85"/>
  <c r="J124" i="85"/>
  <c r="F124" i="85"/>
  <c r="BL124" i="85"/>
  <c r="BD124" i="85"/>
  <c r="AV124" i="85"/>
  <c r="AN124" i="85"/>
  <c r="AF124" i="85"/>
  <c r="X124" i="85"/>
  <c r="P124" i="85"/>
  <c r="H124" i="85"/>
  <c r="BH124" i="85"/>
  <c r="AZ124" i="85"/>
  <c r="AR124" i="85"/>
  <c r="AJ124" i="85"/>
  <c r="AB124" i="85"/>
  <c r="T124" i="85"/>
  <c r="L124" i="85"/>
  <c r="BE124" i="85"/>
  <c r="AO124" i="85"/>
  <c r="Y124" i="85"/>
  <c r="I124" i="85"/>
  <c r="D124" i="85" s="1"/>
  <c r="BA124" i="85"/>
  <c r="AK124" i="85"/>
  <c r="U124" i="85"/>
  <c r="BI124" i="85"/>
  <c r="AC124" i="85"/>
  <c r="AW124" i="85"/>
  <c r="Q124" i="85"/>
  <c r="AS124" i="85"/>
  <c r="M124" i="85"/>
  <c r="BM124" i="85"/>
  <c r="AG124" i="85"/>
  <c r="T121" i="79"/>
  <c r="AJ121" i="79"/>
  <c r="AZ121" i="79"/>
  <c r="AS124" i="86"/>
  <c r="AH124" i="86"/>
  <c r="BB123" i="86"/>
  <c r="L123" i="86"/>
  <c r="BI123" i="86"/>
  <c r="R123" i="86"/>
  <c r="I123" i="86"/>
  <c r="AD123" i="86"/>
  <c r="AZ123" i="86"/>
  <c r="P123" i="86"/>
  <c r="P127" i="86" s="1"/>
  <c r="AK123" i="86"/>
  <c r="BF123" i="86"/>
  <c r="O123" i="86"/>
  <c r="AE123" i="86"/>
  <c r="AU123" i="86"/>
  <c r="BK123" i="86"/>
  <c r="N121" i="79"/>
  <c r="AI121" i="79"/>
  <c r="BE121" i="79"/>
  <c r="T122" i="79"/>
  <c r="AJ122" i="79"/>
  <c r="AZ122" i="79"/>
  <c r="O121" i="79"/>
  <c r="AK121" i="79"/>
  <c r="BF121" i="79"/>
  <c r="Q122" i="79"/>
  <c r="AG122" i="79"/>
  <c r="AW122" i="79"/>
  <c r="BM122" i="79"/>
  <c r="AA121" i="79"/>
  <c r="AW121" i="79"/>
  <c r="J122" i="79"/>
  <c r="J127" i="79" s="1"/>
  <c r="Z122" i="79"/>
  <c r="AP122" i="79"/>
  <c r="BF122" i="79"/>
  <c r="AL123" i="86"/>
  <c r="AL127" i="86" s="1"/>
  <c r="W122" i="79"/>
  <c r="AS123" i="86"/>
  <c r="G124" i="84"/>
  <c r="K124" i="84"/>
  <c r="O124" i="84"/>
  <c r="S124" i="84"/>
  <c r="W124" i="84"/>
  <c r="AA124" i="84"/>
  <c r="AE124" i="84"/>
  <c r="AI124" i="84"/>
  <c r="AM124" i="84"/>
  <c r="AQ124" i="84"/>
  <c r="AU124" i="84"/>
  <c r="AY124" i="84"/>
  <c r="BC124" i="84"/>
  <c r="BG124" i="84"/>
  <c r="H124" i="84"/>
  <c r="M124" i="84"/>
  <c r="R124" i="84"/>
  <c r="X124" i="84"/>
  <c r="AC124" i="84"/>
  <c r="AH124" i="84"/>
  <c r="AN124" i="84"/>
  <c r="AS124" i="84"/>
  <c r="AX124" i="84"/>
  <c r="BD124" i="84"/>
  <c r="BI124" i="84"/>
  <c r="BM124" i="84"/>
  <c r="I124" i="84"/>
  <c r="N124" i="84"/>
  <c r="T124" i="84"/>
  <c r="Y124" i="84"/>
  <c r="AD124" i="84"/>
  <c r="AJ124" i="84"/>
  <c r="AO124" i="84"/>
  <c r="AT124" i="84"/>
  <c r="AZ124" i="84"/>
  <c r="BE124" i="84"/>
  <c r="BJ124" i="84"/>
  <c r="F124" i="84"/>
  <c r="L124" i="84"/>
  <c r="V124" i="84"/>
  <c r="AG124" i="84"/>
  <c r="AR124" i="84"/>
  <c r="BB124" i="84"/>
  <c r="BL124" i="84"/>
  <c r="P124" i="84"/>
  <c r="Z124" i="84"/>
  <c r="AK124" i="84"/>
  <c r="AV124" i="84"/>
  <c r="AV127" i="84" s="1"/>
  <c r="BF124" i="84"/>
  <c r="U124" i="84"/>
  <c r="AF124" i="84"/>
  <c r="BA124" i="84"/>
  <c r="BK124" i="84"/>
  <c r="Q124" i="84"/>
  <c r="AB124" i="84"/>
  <c r="AL124" i="84"/>
  <c r="AW124" i="84"/>
  <c r="BH124" i="84"/>
  <c r="J124" i="84"/>
  <c r="AP124" i="84"/>
  <c r="F123" i="86"/>
  <c r="X123" i="86"/>
  <c r="BK123" i="85"/>
  <c r="BG123" i="85"/>
  <c r="BC123" i="85"/>
  <c r="AY123" i="85"/>
  <c r="AU123" i="85"/>
  <c r="AQ123" i="85"/>
  <c r="AM123" i="85"/>
  <c r="AI123" i="85"/>
  <c r="AE123" i="85"/>
  <c r="AA123" i="85"/>
  <c r="W123" i="85"/>
  <c r="S123" i="85"/>
  <c r="O123" i="85"/>
  <c r="K123" i="85"/>
  <c r="G123" i="85"/>
  <c r="BJ123" i="85"/>
  <c r="BF123" i="85"/>
  <c r="BB123" i="85"/>
  <c r="AX123" i="85"/>
  <c r="AT123" i="85"/>
  <c r="AP123" i="85"/>
  <c r="AL123" i="85"/>
  <c r="AH123" i="85"/>
  <c r="AD123" i="85"/>
  <c r="Z123" i="85"/>
  <c r="V123" i="85"/>
  <c r="R123" i="85"/>
  <c r="N123" i="85"/>
  <c r="J123" i="85"/>
  <c r="F123" i="85"/>
  <c r="BH123" i="85"/>
  <c r="AZ123" i="85"/>
  <c r="AR123" i="85"/>
  <c r="AJ123" i="85"/>
  <c r="AB123" i="85"/>
  <c r="T123" i="85"/>
  <c r="L123" i="85"/>
  <c r="BL123" i="85"/>
  <c r="BD123" i="85"/>
  <c r="AV123" i="85"/>
  <c r="AN123" i="85"/>
  <c r="AF123" i="85"/>
  <c r="X123" i="85"/>
  <c r="P123" i="85"/>
  <c r="H123" i="85"/>
  <c r="BA123" i="85"/>
  <c r="AK123" i="85"/>
  <c r="U123" i="85"/>
  <c r="BM123" i="85"/>
  <c r="AW123" i="85"/>
  <c r="AG123" i="85"/>
  <c r="Q123" i="85"/>
  <c r="BE123" i="85"/>
  <c r="Y123" i="85"/>
  <c r="AS123" i="85"/>
  <c r="M123" i="85"/>
  <c r="AO123" i="85"/>
  <c r="I123" i="85"/>
  <c r="BI123" i="85"/>
  <c r="AC123" i="85"/>
  <c r="BK121" i="85"/>
  <c r="BG121" i="85"/>
  <c r="BC121" i="85"/>
  <c r="AY121" i="85"/>
  <c r="AU121" i="85"/>
  <c r="AQ121" i="85"/>
  <c r="AM121" i="85"/>
  <c r="AI121" i="85"/>
  <c r="AE121" i="85"/>
  <c r="AA121" i="85"/>
  <c r="W121" i="85"/>
  <c r="S121" i="85"/>
  <c r="O121" i="85"/>
  <c r="K121" i="85"/>
  <c r="G121" i="85"/>
  <c r="BJ121" i="85"/>
  <c r="BF121" i="85"/>
  <c r="BB121" i="85"/>
  <c r="AX121" i="85"/>
  <c r="AT121" i="85"/>
  <c r="AP121" i="85"/>
  <c r="AL121" i="85"/>
  <c r="AH121" i="85"/>
  <c r="AD121" i="85"/>
  <c r="Z121" i="85"/>
  <c r="V121" i="85"/>
  <c r="R121" i="85"/>
  <c r="N121" i="85"/>
  <c r="J121" i="85"/>
  <c r="F121" i="85"/>
  <c r="D121" i="85" s="1"/>
  <c r="BH121" i="85"/>
  <c r="AZ121" i="85"/>
  <c r="AR121" i="85"/>
  <c r="AJ121" i="85"/>
  <c r="AB121" i="85"/>
  <c r="T121" i="85"/>
  <c r="L121" i="85"/>
  <c r="BE121" i="85"/>
  <c r="AV121" i="85"/>
  <c r="AK121" i="85"/>
  <c r="Y121" i="85"/>
  <c r="P121" i="85"/>
  <c r="BM121" i="85"/>
  <c r="BD121" i="85"/>
  <c r="AS121" i="85"/>
  <c r="AG121" i="85"/>
  <c r="X121" i="85"/>
  <c r="M121" i="85"/>
  <c r="AW121" i="85"/>
  <c r="AC121" i="85"/>
  <c r="H121" i="85"/>
  <c r="BL121" i="85"/>
  <c r="AO121" i="85"/>
  <c r="U121" i="85"/>
  <c r="BI121" i="85"/>
  <c r="AN121" i="85"/>
  <c r="Q121" i="85"/>
  <c r="BA121" i="85"/>
  <c r="AF121" i="85"/>
  <c r="I121" i="85"/>
  <c r="H122" i="79"/>
  <c r="AE122" i="79"/>
  <c r="BK122" i="79"/>
  <c r="F122" i="79"/>
  <c r="AI122" i="79"/>
  <c r="AY122" i="79"/>
  <c r="O122" i="79"/>
  <c r="AU122" i="79"/>
  <c r="S122" i="79"/>
  <c r="H121" i="79"/>
  <c r="M121" i="79"/>
  <c r="BC121" i="79"/>
  <c r="R121" i="79"/>
  <c r="BI121" i="79"/>
  <c r="BI127" i="79" s="1"/>
  <c r="AM121" i="79"/>
  <c r="AH121" i="79"/>
  <c r="L121" i="79"/>
  <c r="AB121" i="79"/>
  <c r="AR121" i="79"/>
  <c r="BH121" i="79"/>
  <c r="X124" i="86"/>
  <c r="R124" i="86"/>
  <c r="AG123" i="86"/>
  <c r="AN123" i="86"/>
  <c r="T123" i="86"/>
  <c r="AO123" i="86"/>
  <c r="BJ123" i="86"/>
  <c r="Z123" i="86"/>
  <c r="AV123" i="86"/>
  <c r="G123" i="86"/>
  <c r="D123" i="86" s="1"/>
  <c r="W123" i="86"/>
  <c r="AM123" i="86"/>
  <c r="BC123" i="86"/>
  <c r="D121" i="86"/>
  <c r="Y121" i="79"/>
  <c r="AT121" i="79"/>
  <c r="L122" i="79"/>
  <c r="AB122" i="79"/>
  <c r="AR122" i="79"/>
  <c r="BH122" i="79"/>
  <c r="Z121" i="79"/>
  <c r="AU121" i="79"/>
  <c r="I122" i="79"/>
  <c r="Y122" i="79"/>
  <c r="AO122" i="79"/>
  <c r="BE122" i="79"/>
  <c r="AB123" i="86"/>
  <c r="Q121" i="79"/>
  <c r="AL121" i="79"/>
  <c r="BG121" i="79"/>
  <c r="R122" i="79"/>
  <c r="AH122" i="79"/>
  <c r="AX122" i="79"/>
  <c r="AH123" i="86"/>
  <c r="AH127" i="86" s="1"/>
  <c r="AS121" i="79"/>
  <c r="BC122" i="79"/>
  <c r="F121" i="79"/>
  <c r="G121" i="79"/>
  <c r="AA122" i="79"/>
  <c r="J123" i="84"/>
  <c r="N123" i="84"/>
  <c r="R123" i="84"/>
  <c r="V123" i="84"/>
  <c r="Z123" i="84"/>
  <c r="AD123" i="84"/>
  <c r="AH123" i="84"/>
  <c r="AL123" i="84"/>
  <c r="AP123" i="84"/>
  <c r="AT123" i="84"/>
  <c r="AX123" i="84"/>
  <c r="BB123" i="84"/>
  <c r="BF123" i="84"/>
  <c r="BJ123" i="84"/>
  <c r="H123" i="84"/>
  <c r="M123" i="84"/>
  <c r="S123" i="84"/>
  <c r="X123" i="84"/>
  <c r="AC123" i="84"/>
  <c r="AI123" i="84"/>
  <c r="AN123" i="84"/>
  <c r="AS123" i="84"/>
  <c r="AY123" i="84"/>
  <c r="BD123" i="84"/>
  <c r="BI123" i="84"/>
  <c r="F123" i="84"/>
  <c r="I123" i="84"/>
  <c r="O123" i="84"/>
  <c r="T123" i="84"/>
  <c r="Y123" i="84"/>
  <c r="AE123" i="84"/>
  <c r="AJ123" i="84"/>
  <c r="AO123" i="84"/>
  <c r="AU123" i="84"/>
  <c r="AZ123" i="84"/>
  <c r="BE123" i="84"/>
  <c r="BK123" i="84"/>
  <c r="G123" i="84"/>
  <c r="Q123" i="84"/>
  <c r="AB123" i="84"/>
  <c r="AM123" i="84"/>
  <c r="AW123" i="84"/>
  <c r="BH123" i="84"/>
  <c r="K123" i="84"/>
  <c r="U123" i="84"/>
  <c r="AF123" i="84"/>
  <c r="AQ123" i="84"/>
  <c r="BA123" i="84"/>
  <c r="BL123" i="84"/>
  <c r="P123" i="84"/>
  <c r="AK123" i="84"/>
  <c r="AV123" i="84"/>
  <c r="BG123" i="84"/>
  <c r="L123" i="84"/>
  <c r="W123" i="84"/>
  <c r="AG123" i="84"/>
  <c r="AR123" i="84"/>
  <c r="BC123" i="84"/>
  <c r="BM123" i="84"/>
  <c r="AA123" i="84"/>
  <c r="BH124" i="86"/>
  <c r="BA124" i="86"/>
  <c r="BA127" i="86" s="1"/>
  <c r="AU124" i="86"/>
  <c r="AU127" i="86" s="1"/>
  <c r="AM124" i="86"/>
  <c r="AF124" i="86"/>
  <c r="AF127" i="86" s="1"/>
  <c r="Y124" i="86"/>
  <c r="Q124" i="86"/>
  <c r="K124" i="86"/>
  <c r="K127" i="86" s="1"/>
  <c r="BM124" i="86"/>
  <c r="BM127" i="86" s="1"/>
  <c r="BG124" i="86"/>
  <c r="BG127" i="86" s="1"/>
  <c r="AZ124" i="86"/>
  <c r="AR124" i="86"/>
  <c r="AR127" i="86" s="1"/>
  <c r="AK124" i="86"/>
  <c r="AK127" i="86" s="1"/>
  <c r="AE124" i="86"/>
  <c r="W124" i="86"/>
  <c r="P124" i="86"/>
  <c r="I124" i="86"/>
  <c r="BL124" i="86"/>
  <c r="BL127" i="86" s="1"/>
  <c r="BE124" i="86"/>
  <c r="AW124" i="86"/>
  <c r="AQ124" i="86"/>
  <c r="AQ127" i="86" s="1"/>
  <c r="AJ124" i="86"/>
  <c r="AJ127" i="86" s="1"/>
  <c r="AB124" i="86"/>
  <c r="U124" i="86"/>
  <c r="O124" i="86"/>
  <c r="O127" i="86" s="1"/>
  <c r="G124" i="86"/>
  <c r="BK124" i="86"/>
  <c r="AG124" i="86"/>
  <c r="BC124" i="86"/>
  <c r="AA124" i="86"/>
  <c r="AV124" i="86"/>
  <c r="T124" i="86"/>
  <c r="AO124" i="86"/>
  <c r="L124" i="86"/>
  <c r="BJ124" i="86"/>
  <c r="BJ127" i="86" s="1"/>
  <c r="AT124" i="86"/>
  <c r="AD124" i="86"/>
  <c r="N124" i="86"/>
  <c r="N127" i="86" s="1"/>
  <c r="M124" i="86"/>
  <c r="AI124" i="86"/>
  <c r="BD124" i="86"/>
  <c r="BD127" i="86" s="1"/>
  <c r="BF124" i="86"/>
  <c r="AP124" i="86"/>
  <c r="AP127" i="86" s="1"/>
  <c r="Z124" i="86"/>
  <c r="J124" i="86"/>
  <c r="J127" i="86" s="1"/>
  <c r="S124" i="86"/>
  <c r="AN124" i="86"/>
  <c r="BI124" i="86"/>
  <c r="BK118" i="86"/>
  <c r="BC118" i="86"/>
  <c r="AW118" i="86"/>
  <c r="AP118" i="86"/>
  <c r="AH118" i="86"/>
  <c r="AA118" i="86"/>
  <c r="U118" i="86"/>
  <c r="M118" i="86"/>
  <c r="F118" i="86"/>
  <c r="BI118" i="86"/>
  <c r="BB118" i="86"/>
  <c r="BB120" i="86" s="1"/>
  <c r="AU118" i="86"/>
  <c r="AM118" i="86"/>
  <c r="AG118" i="86"/>
  <c r="Z118" i="86"/>
  <c r="R118" i="86"/>
  <c r="K118" i="86"/>
  <c r="BM118" i="86"/>
  <c r="AX118" i="86"/>
  <c r="AK118" i="86"/>
  <c r="V118" i="86"/>
  <c r="G118" i="86"/>
  <c r="BG118" i="86"/>
  <c r="AS118" i="86"/>
  <c r="AE118" i="86"/>
  <c r="Q118" i="86"/>
  <c r="BF118" i="86"/>
  <c r="AQ118" i="86"/>
  <c r="AC118" i="86"/>
  <c r="O118" i="86"/>
  <c r="W118" i="86"/>
  <c r="J118" i="86"/>
  <c r="AL118" i="86"/>
  <c r="BA118" i="86"/>
  <c r="G124" i="79"/>
  <c r="K124" i="79"/>
  <c r="O124" i="79"/>
  <c r="S124" i="79"/>
  <c r="W124" i="79"/>
  <c r="AA124" i="79"/>
  <c r="AE124" i="79"/>
  <c r="AI124" i="79"/>
  <c r="AM124" i="79"/>
  <c r="AQ124" i="79"/>
  <c r="AU124" i="79"/>
  <c r="AY124" i="79"/>
  <c r="BC124" i="79"/>
  <c r="BG124" i="79"/>
  <c r="BK124" i="79"/>
  <c r="F124" i="79"/>
  <c r="R124" i="79"/>
  <c r="AD124" i="79"/>
  <c r="AP124" i="79"/>
  <c r="AX124" i="79"/>
  <c r="BF124" i="79"/>
  <c r="H124" i="79"/>
  <c r="L124" i="79"/>
  <c r="P124" i="79"/>
  <c r="T124" i="79"/>
  <c r="X124" i="79"/>
  <c r="AB124" i="79"/>
  <c r="AF124" i="79"/>
  <c r="AJ124" i="79"/>
  <c r="AN124" i="79"/>
  <c r="AR124" i="79"/>
  <c r="AV124" i="79"/>
  <c r="AZ124" i="79"/>
  <c r="BD124" i="79"/>
  <c r="BH124" i="79"/>
  <c r="BL124" i="79"/>
  <c r="N124" i="79"/>
  <c r="Z124" i="79"/>
  <c r="AL124" i="79"/>
  <c r="BB124" i="79"/>
  <c r="I124" i="79"/>
  <c r="M124" i="79"/>
  <c r="Q124" i="79"/>
  <c r="U124" i="79"/>
  <c r="Y124" i="79"/>
  <c r="AC124" i="79"/>
  <c r="AG124" i="79"/>
  <c r="AK124" i="79"/>
  <c r="AO124" i="79"/>
  <c r="AO127" i="79" s="1"/>
  <c r="AS124" i="79"/>
  <c r="AW124" i="79"/>
  <c r="BA124" i="79"/>
  <c r="BE124" i="79"/>
  <c r="BI124" i="79"/>
  <c r="BM124" i="79"/>
  <c r="J124" i="79"/>
  <c r="V124" i="79"/>
  <c r="AH124" i="79"/>
  <c r="AT124" i="79"/>
  <c r="BJ124" i="79"/>
  <c r="BM117" i="86"/>
  <c r="V117" i="86"/>
  <c r="U117" i="86"/>
  <c r="BJ114" i="86"/>
  <c r="BI114" i="86"/>
  <c r="BD114" i="86"/>
  <c r="AY114" i="86"/>
  <c r="AS114" i="86"/>
  <c r="AN114" i="86"/>
  <c r="AI114" i="86"/>
  <c r="AC114" i="86"/>
  <c r="AC120" i="86" s="1"/>
  <c r="X114" i="86"/>
  <c r="S114" i="86"/>
  <c r="M114" i="86"/>
  <c r="H114" i="86"/>
  <c r="BM114" i="86"/>
  <c r="BH114" i="86"/>
  <c r="BH120" i="86" s="1"/>
  <c r="BC114" i="86"/>
  <c r="AW114" i="86"/>
  <c r="AR114" i="86"/>
  <c r="AM114" i="86"/>
  <c r="AG114" i="86"/>
  <c r="AB114" i="86"/>
  <c r="W114" i="86"/>
  <c r="Q114" i="86"/>
  <c r="L114" i="86"/>
  <c r="G114" i="86"/>
  <c r="BE114" i="86"/>
  <c r="BE120" i="86" s="1"/>
  <c r="AU114" i="86"/>
  <c r="AJ114" i="86"/>
  <c r="Y114" i="86"/>
  <c r="Y120" i="86" s="1"/>
  <c r="O114" i="86"/>
  <c r="BL114" i="86"/>
  <c r="BA114" i="86"/>
  <c r="AQ114" i="86"/>
  <c r="AF114" i="86"/>
  <c r="U114" i="86"/>
  <c r="K114" i="86"/>
  <c r="BK114" i="86"/>
  <c r="AZ114" i="86"/>
  <c r="AO114" i="86"/>
  <c r="AE114" i="86"/>
  <c r="T114" i="86"/>
  <c r="I114" i="86"/>
  <c r="I120" i="86" s="1"/>
  <c r="BG114" i="86"/>
  <c r="P114" i="86"/>
  <c r="AV114" i="86"/>
  <c r="AA114" i="86"/>
  <c r="AK114" i="86"/>
  <c r="BL115" i="86"/>
  <c r="BG115" i="86"/>
  <c r="BB115" i="86"/>
  <c r="AV115" i="86"/>
  <c r="AQ115" i="86"/>
  <c r="AL115" i="86"/>
  <c r="AL120" i="86" s="1"/>
  <c r="AF115" i="86"/>
  <c r="AA115" i="86"/>
  <c r="V115" i="86"/>
  <c r="P115" i="86"/>
  <c r="P120" i="86" s="1"/>
  <c r="K115" i="86"/>
  <c r="F115" i="86"/>
  <c r="BK115" i="86"/>
  <c r="BF115" i="86"/>
  <c r="AZ115" i="86"/>
  <c r="AU115" i="86"/>
  <c r="AP115" i="86"/>
  <c r="AJ115" i="86"/>
  <c r="AJ120" i="86" s="1"/>
  <c r="AE115" i="86"/>
  <c r="Z115" i="86"/>
  <c r="Z120" i="86" s="1"/>
  <c r="T115" i="86"/>
  <c r="O115" i="86"/>
  <c r="J115" i="86"/>
  <c r="BH115" i="86"/>
  <c r="AX115" i="86"/>
  <c r="AM115" i="86"/>
  <c r="AB115" i="86"/>
  <c r="R115" i="86"/>
  <c r="G115" i="86"/>
  <c r="BD115" i="86"/>
  <c r="BD120" i="86" s="1"/>
  <c r="AT115" i="86"/>
  <c r="AI115" i="86"/>
  <c r="X115" i="86"/>
  <c r="N115" i="86"/>
  <c r="N120" i="86" s="1"/>
  <c r="BC115" i="86"/>
  <c r="AR115" i="86"/>
  <c r="AH115" i="86"/>
  <c r="W115" i="86"/>
  <c r="L115" i="86"/>
  <c r="AN115" i="86"/>
  <c r="H115" i="86"/>
  <c r="AD115" i="86"/>
  <c r="AD120" i="86" s="1"/>
  <c r="AY115" i="86"/>
  <c r="BJ115" i="86"/>
  <c r="S115" i="86"/>
  <c r="M123" i="86"/>
  <c r="BH123" i="86"/>
  <c r="S125" i="79"/>
  <c r="H125" i="79"/>
  <c r="K125" i="79"/>
  <c r="AE125" i="79"/>
  <c r="BC125" i="79"/>
  <c r="AA125" i="79"/>
  <c r="O125" i="79"/>
  <c r="AM125" i="79"/>
  <c r="BG125" i="79"/>
  <c r="F125" i="79"/>
  <c r="G125" i="79"/>
  <c r="AU125" i="79"/>
  <c r="W125" i="79"/>
  <c r="AQ125" i="79"/>
  <c r="BK125" i="79"/>
  <c r="K116" i="79"/>
  <c r="Z116" i="79"/>
  <c r="AI116" i="79"/>
  <c r="AU116" i="79"/>
  <c r="BF116" i="79"/>
  <c r="AQ116" i="79"/>
  <c r="N116" i="79"/>
  <c r="AA116" i="79"/>
  <c r="AM116" i="79"/>
  <c r="AX116" i="79"/>
  <c r="BG116" i="79"/>
  <c r="V116" i="79"/>
  <c r="BC116" i="79"/>
  <c r="R116" i="79"/>
  <c r="AE116" i="79"/>
  <c r="AP116" i="79"/>
  <c r="AY116" i="79"/>
  <c r="BK116" i="79"/>
  <c r="AH116" i="79"/>
  <c r="F116" i="79"/>
  <c r="J115" i="79"/>
  <c r="N115" i="79"/>
  <c r="R115" i="79"/>
  <c r="V115" i="79"/>
  <c r="Z115" i="79"/>
  <c r="AD115" i="79"/>
  <c r="AH115" i="79"/>
  <c r="AL115" i="79"/>
  <c r="AP115" i="79"/>
  <c r="AT115" i="79"/>
  <c r="AX115" i="79"/>
  <c r="BB115" i="79"/>
  <c r="BF115" i="79"/>
  <c r="BJ115" i="79"/>
  <c r="F115" i="79"/>
  <c r="I115" i="79"/>
  <c r="U115" i="79"/>
  <c r="AC115" i="79"/>
  <c r="AS115" i="79"/>
  <c r="BA115" i="79"/>
  <c r="BM115" i="79"/>
  <c r="G115" i="79"/>
  <c r="K115" i="79"/>
  <c r="O115" i="79"/>
  <c r="S115" i="79"/>
  <c r="W115" i="79"/>
  <c r="AA115" i="79"/>
  <c r="AE115" i="79"/>
  <c r="AI115" i="79"/>
  <c r="AM115" i="79"/>
  <c r="AQ115" i="79"/>
  <c r="AU115" i="79"/>
  <c r="AY115" i="79"/>
  <c r="BC115" i="79"/>
  <c r="BG115" i="79"/>
  <c r="BK115" i="79"/>
  <c r="Q115" i="79"/>
  <c r="AG115" i="79"/>
  <c r="AO115" i="79"/>
  <c r="BE115" i="79"/>
  <c r="H115" i="79"/>
  <c r="L115" i="79"/>
  <c r="L120" i="79" s="1"/>
  <c r="P115" i="79"/>
  <c r="T115" i="79"/>
  <c r="X115" i="79"/>
  <c r="AB115" i="79"/>
  <c r="AF115" i="79"/>
  <c r="AJ115" i="79"/>
  <c r="AN115" i="79"/>
  <c r="AR115" i="79"/>
  <c r="AV115" i="79"/>
  <c r="AZ115" i="79"/>
  <c r="BD115" i="79"/>
  <c r="BH115" i="79"/>
  <c r="BL115" i="79"/>
  <c r="M115" i="79"/>
  <c r="Y115" i="79"/>
  <c r="AK115" i="79"/>
  <c r="AW115" i="79"/>
  <c r="BI115" i="79"/>
  <c r="I114" i="79"/>
  <c r="M114" i="79"/>
  <c r="Q114" i="79"/>
  <c r="U114" i="79"/>
  <c r="Y114" i="79"/>
  <c r="AC114" i="79"/>
  <c r="AC120" i="79" s="1"/>
  <c r="AG114" i="79"/>
  <c r="AK114" i="79"/>
  <c r="AO114" i="79"/>
  <c r="AS114" i="79"/>
  <c r="AW114" i="79"/>
  <c r="BA114" i="79"/>
  <c r="BE114" i="79"/>
  <c r="BI114" i="79"/>
  <c r="BI120" i="79" s="1"/>
  <c r="BM114" i="79"/>
  <c r="L114" i="79"/>
  <c r="T114" i="79"/>
  <c r="AB114" i="79"/>
  <c r="AN114" i="79"/>
  <c r="BD114" i="79"/>
  <c r="J114" i="79"/>
  <c r="N114" i="79"/>
  <c r="R114" i="79"/>
  <c r="V114" i="79"/>
  <c r="V120" i="79" s="1"/>
  <c r="Z114" i="79"/>
  <c r="AD114" i="79"/>
  <c r="AD120" i="79" s="1"/>
  <c r="AH114" i="79"/>
  <c r="AH120" i="79" s="1"/>
  <c r="AL114" i="79"/>
  <c r="AL120" i="79" s="1"/>
  <c r="AP114" i="79"/>
  <c r="AT114" i="79"/>
  <c r="AX114" i="79"/>
  <c r="BB114" i="79"/>
  <c r="BF114" i="79"/>
  <c r="BJ114" i="79"/>
  <c r="H114" i="79"/>
  <c r="X114" i="79"/>
  <c r="AF114" i="79"/>
  <c r="AR114" i="79"/>
  <c r="AR120" i="79" s="1"/>
  <c r="AZ114" i="79"/>
  <c r="BL114" i="79"/>
  <c r="F114" i="79"/>
  <c r="G114" i="79"/>
  <c r="G120" i="79" s="1"/>
  <c r="K114" i="79"/>
  <c r="O114" i="79"/>
  <c r="S114" i="79"/>
  <c r="S120" i="79" s="1"/>
  <c r="W114" i="79"/>
  <c r="W120" i="79" s="1"/>
  <c r="AA114" i="79"/>
  <c r="AE114" i="79"/>
  <c r="AI114" i="79"/>
  <c r="AM114" i="79"/>
  <c r="AM120" i="79" s="1"/>
  <c r="AQ114" i="79"/>
  <c r="AU114" i="79"/>
  <c r="AU120" i="79" s="1"/>
  <c r="AY114" i="79"/>
  <c r="BC114" i="79"/>
  <c r="BC120" i="79" s="1"/>
  <c r="BG114" i="79"/>
  <c r="BG120" i="79" s="1"/>
  <c r="BK114" i="79"/>
  <c r="P114" i="79"/>
  <c r="AJ114" i="79"/>
  <c r="AJ120" i="79" s="1"/>
  <c r="AV114" i="79"/>
  <c r="BH114" i="79"/>
  <c r="J117" i="79"/>
  <c r="AF117" i="79"/>
  <c r="P117" i="79"/>
  <c r="J123" i="79"/>
  <c r="N123" i="79"/>
  <c r="R123" i="79"/>
  <c r="V123" i="79"/>
  <c r="Z123" i="79"/>
  <c r="AD123" i="79"/>
  <c r="AH123" i="79"/>
  <c r="AL123" i="79"/>
  <c r="AP123" i="79"/>
  <c r="AT123" i="79"/>
  <c r="AX123" i="79"/>
  <c r="BB123" i="79"/>
  <c r="BF123" i="79"/>
  <c r="BJ123" i="79"/>
  <c r="BJ127" i="79" s="1"/>
  <c r="I123" i="79"/>
  <c r="U123" i="79"/>
  <c r="AC123" i="79"/>
  <c r="AK123" i="79"/>
  <c r="AW123" i="79"/>
  <c r="BE123" i="79"/>
  <c r="BM123" i="79"/>
  <c r="G123" i="79"/>
  <c r="K123" i="79"/>
  <c r="O123" i="79"/>
  <c r="S123" i="79"/>
  <c r="W123" i="79"/>
  <c r="AA123" i="79"/>
  <c r="AE123" i="79"/>
  <c r="AI123" i="79"/>
  <c r="AM123" i="79"/>
  <c r="AQ123" i="79"/>
  <c r="AU123" i="79"/>
  <c r="AY123" i="79"/>
  <c r="BC123" i="79"/>
  <c r="BG123" i="79"/>
  <c r="BK123" i="79"/>
  <c r="M123" i="79"/>
  <c r="AG123" i="79"/>
  <c r="AS123" i="79"/>
  <c r="BI123" i="79"/>
  <c r="H123" i="79"/>
  <c r="D123" i="79" s="1"/>
  <c r="L123" i="79"/>
  <c r="P123" i="79"/>
  <c r="P127" i="79" s="1"/>
  <c r="T123" i="79"/>
  <c r="X123" i="79"/>
  <c r="AB123" i="79"/>
  <c r="AF123" i="79"/>
  <c r="AF127" i="79" s="1"/>
  <c r="AJ123" i="79"/>
  <c r="AN123" i="79"/>
  <c r="AR123" i="79"/>
  <c r="AV123" i="79"/>
  <c r="AV127" i="79" s="1"/>
  <c r="AZ123" i="79"/>
  <c r="BD123" i="79"/>
  <c r="BH123" i="79"/>
  <c r="BL123" i="79"/>
  <c r="BL127" i="79" s="1"/>
  <c r="Q123" i="79"/>
  <c r="Y123" i="79"/>
  <c r="AO123" i="79"/>
  <c r="BA123" i="79"/>
  <c r="BA127" i="79" s="1"/>
  <c r="F123" i="79"/>
  <c r="E121" i="86"/>
  <c r="BI127" i="86"/>
  <c r="AT120" i="79"/>
  <c r="BE127" i="84"/>
  <c r="AY127" i="86"/>
  <c r="V127" i="86"/>
  <c r="AX127" i="86"/>
  <c r="E125" i="86"/>
  <c r="Y120" i="79"/>
  <c r="D116" i="86"/>
  <c r="BB127" i="86"/>
  <c r="BE127" i="86"/>
  <c r="H127" i="86"/>
  <c r="E116" i="86"/>
  <c r="BI120" i="86"/>
  <c r="AC127" i="86"/>
  <c r="AO120" i="86"/>
  <c r="D133" i="86"/>
  <c r="W127" i="86"/>
  <c r="AB120" i="79"/>
  <c r="E133" i="85"/>
  <c r="E133" i="86"/>
  <c r="D133" i="85"/>
  <c r="E133" i="84"/>
  <c r="D133" i="84"/>
  <c r="AY127" i="79" l="1"/>
  <c r="AX120" i="86"/>
  <c r="AB127" i="79"/>
  <c r="E122" i="84"/>
  <c r="Q127" i="86"/>
  <c r="BH127" i="79"/>
  <c r="AR127" i="79"/>
  <c r="AG127" i="79"/>
  <c r="Z120" i="79"/>
  <c r="AT120" i="86"/>
  <c r="S127" i="86"/>
  <c r="AA127" i="86"/>
  <c r="AA164" i="86" s="1"/>
  <c r="AE127" i="86"/>
  <c r="Y127" i="86"/>
  <c r="Y164" i="86" s="1"/>
  <c r="AF127" i="84"/>
  <c r="AU127" i="84"/>
  <c r="AX127" i="79"/>
  <c r="AX164" i="79" s="1"/>
  <c r="AV127" i="86"/>
  <c r="T127" i="86"/>
  <c r="Q127" i="85"/>
  <c r="Q164" i="85" s="1"/>
  <c r="J127" i="84"/>
  <c r="D122" i="84"/>
  <c r="AA127" i="84"/>
  <c r="U127" i="84"/>
  <c r="BG127" i="84"/>
  <c r="AL127" i="84"/>
  <c r="AB127" i="86"/>
  <c r="E122" i="86"/>
  <c r="I127" i="79"/>
  <c r="AZ127" i="79"/>
  <c r="R127" i="86"/>
  <c r="D122" i="85"/>
  <c r="BK127" i="84"/>
  <c r="M127" i="86"/>
  <c r="AM120" i="86"/>
  <c r="BF120" i="86"/>
  <c r="BG120" i="86"/>
  <c r="BG164" i="86" s="1"/>
  <c r="AV120" i="86"/>
  <c r="AV164" i="86" s="1"/>
  <c r="AW120" i="86"/>
  <c r="AW127" i="79"/>
  <c r="AW164" i="79" s="1"/>
  <c r="G127" i="84"/>
  <c r="BM127" i="84"/>
  <c r="G127" i="86"/>
  <c r="U127" i="79"/>
  <c r="BB127" i="79"/>
  <c r="V127" i="79"/>
  <c r="V164" i="79" s="1"/>
  <c r="AV120" i="79"/>
  <c r="AQ120" i="79"/>
  <c r="K120" i="79"/>
  <c r="AZ120" i="79"/>
  <c r="AZ164" i="79" s="1"/>
  <c r="H120" i="79"/>
  <c r="AX120" i="79"/>
  <c r="R120" i="79"/>
  <c r="AN120" i="79"/>
  <c r="BM120" i="79"/>
  <c r="AW120" i="79"/>
  <c r="AG120" i="79"/>
  <c r="Q120" i="79"/>
  <c r="S120" i="86"/>
  <c r="AG120" i="86"/>
  <c r="AH127" i="79"/>
  <c r="AG127" i="86"/>
  <c r="AG164" i="86" s="1"/>
  <c r="U127" i="86"/>
  <c r="D115" i="84"/>
  <c r="N127" i="84"/>
  <c r="AO120" i="79"/>
  <c r="AS120" i="79"/>
  <c r="AI120" i="79"/>
  <c r="AI120" i="86"/>
  <c r="AI164" i="86" s="1"/>
  <c r="AK120" i="86"/>
  <c r="AK164" i="86" s="1"/>
  <c r="R120" i="86"/>
  <c r="AU120" i="86"/>
  <c r="AN120" i="86"/>
  <c r="BF120" i="79"/>
  <c r="BM120" i="86"/>
  <c r="T120" i="86"/>
  <c r="BK120" i="86"/>
  <c r="H120" i="86"/>
  <c r="H164" i="86" s="1"/>
  <c r="L127" i="84"/>
  <c r="AO127" i="85"/>
  <c r="AO164" i="85" s="1"/>
  <c r="AB127" i="84"/>
  <c r="R127" i="84"/>
  <c r="Q127" i="84"/>
  <c r="E125" i="79"/>
  <c r="AH120" i="86"/>
  <c r="AH164" i="86" s="1"/>
  <c r="V120" i="86"/>
  <c r="V164" i="86" s="1"/>
  <c r="E118" i="86"/>
  <c r="D125" i="85"/>
  <c r="AX127" i="84"/>
  <c r="BH127" i="84"/>
  <c r="AR127" i="84"/>
  <c r="AM127" i="84"/>
  <c r="W127" i="84"/>
  <c r="F127" i="79"/>
  <c r="BD127" i="84"/>
  <c r="D125" i="84"/>
  <c r="E125" i="85"/>
  <c r="D118" i="85"/>
  <c r="D125" i="79"/>
  <c r="G120" i="86"/>
  <c r="M127" i="84"/>
  <c r="J120" i="86"/>
  <c r="J164" i="86" s="1"/>
  <c r="I127" i="84"/>
  <c r="E124" i="79"/>
  <c r="E124" i="86"/>
  <c r="AI127" i="79"/>
  <c r="AI164" i="79" s="1"/>
  <c r="AS127" i="85"/>
  <c r="L127" i="85"/>
  <c r="L164" i="85" s="1"/>
  <c r="Z127" i="85"/>
  <c r="BF127" i="85"/>
  <c r="AU127" i="85"/>
  <c r="AU164" i="85" s="1"/>
  <c r="AS127" i="86"/>
  <c r="AY127" i="84"/>
  <c r="AU127" i="79"/>
  <c r="AU164" i="79" s="1"/>
  <c r="BE127" i="79"/>
  <c r="AT127" i="86"/>
  <c r="AO127" i="84"/>
  <c r="T127" i="84"/>
  <c r="AP127" i="84"/>
  <c r="AM127" i="86"/>
  <c r="AM164" i="86" s="1"/>
  <c r="D122" i="79"/>
  <c r="I127" i="85"/>
  <c r="I164" i="85" s="1"/>
  <c r="X127" i="86"/>
  <c r="T127" i="79"/>
  <c r="E122" i="85"/>
  <c r="AW127" i="84"/>
  <c r="AZ127" i="84"/>
  <c r="AG127" i="84"/>
  <c r="O127" i="84"/>
  <c r="AP127" i="79"/>
  <c r="BD127" i="79"/>
  <c r="AN127" i="79"/>
  <c r="X127" i="79"/>
  <c r="AD127" i="79"/>
  <c r="AD164" i="79" s="1"/>
  <c r="AO127" i="86"/>
  <c r="AO164" i="86" s="1"/>
  <c r="Y127" i="84"/>
  <c r="E121" i="79"/>
  <c r="AL127" i="79"/>
  <c r="AW127" i="85"/>
  <c r="AW164" i="85" s="1"/>
  <c r="Y127" i="85"/>
  <c r="Y164" i="85" s="1"/>
  <c r="AR127" i="85"/>
  <c r="AR164" i="85" s="1"/>
  <c r="J127" i="85"/>
  <c r="AP127" i="85"/>
  <c r="O127" i="85"/>
  <c r="O164" i="85" s="1"/>
  <c r="AE127" i="85"/>
  <c r="AE164" i="85" s="1"/>
  <c r="BK127" i="85"/>
  <c r="BK164" i="85" s="1"/>
  <c r="AE127" i="84"/>
  <c r="N127" i="79"/>
  <c r="V127" i="84"/>
  <c r="BA127" i="84"/>
  <c r="AI127" i="84"/>
  <c r="P127" i="84"/>
  <c r="E123" i="79"/>
  <c r="Q127" i="79"/>
  <c r="Q164" i="79" s="1"/>
  <c r="AE127" i="79"/>
  <c r="D121" i="79"/>
  <c r="BI127" i="85"/>
  <c r="BI164" i="85" s="1"/>
  <c r="S127" i="84"/>
  <c r="BI127" i="84"/>
  <c r="M120" i="86"/>
  <c r="AS164" i="85"/>
  <c r="F120" i="85"/>
  <c r="AP120" i="85"/>
  <c r="AP164" i="85" s="1"/>
  <c r="N120" i="85"/>
  <c r="R120" i="85"/>
  <c r="BB120" i="84"/>
  <c r="N120" i="84"/>
  <c r="AP120" i="84"/>
  <c r="AN120" i="84"/>
  <c r="X120" i="84"/>
  <c r="H120" i="84"/>
  <c r="AY120" i="84"/>
  <c r="AI120" i="84"/>
  <c r="F120" i="86"/>
  <c r="F164" i="86" s="1"/>
  <c r="P120" i="79"/>
  <c r="P164" i="79" s="1"/>
  <c r="E114" i="86"/>
  <c r="BJ120" i="79"/>
  <c r="BJ164" i="79" s="1"/>
  <c r="AY120" i="79"/>
  <c r="AY164" i="79" s="1"/>
  <c r="BH120" i="79"/>
  <c r="BK120" i="79"/>
  <c r="O120" i="79"/>
  <c r="X120" i="79"/>
  <c r="BB120" i="79"/>
  <c r="BB164" i="79" s="1"/>
  <c r="BD120" i="79"/>
  <c r="BA120" i="79"/>
  <c r="BA164" i="79" s="1"/>
  <c r="AK120" i="79"/>
  <c r="U120" i="79"/>
  <c r="U164" i="79" s="1"/>
  <c r="M120" i="79"/>
  <c r="T120" i="79"/>
  <c r="BE120" i="79"/>
  <c r="BE164" i="79" s="1"/>
  <c r="AP120" i="79"/>
  <c r="L120" i="86"/>
  <c r="D115" i="86"/>
  <c r="AE120" i="86"/>
  <c r="K120" i="86"/>
  <c r="K164" i="86" s="1"/>
  <c r="AZ120" i="86"/>
  <c r="AF120" i="86"/>
  <c r="AF164" i="86" s="1"/>
  <c r="AR120" i="86"/>
  <c r="AR164" i="86" s="1"/>
  <c r="X120" i="86"/>
  <c r="BJ120" i="86"/>
  <c r="BJ164" i="86" s="1"/>
  <c r="BF120" i="85"/>
  <c r="D116" i="85"/>
  <c r="Q120" i="86"/>
  <c r="Q164" i="86" s="1"/>
  <c r="AP120" i="86"/>
  <c r="AP164" i="86" s="1"/>
  <c r="BI164" i="79"/>
  <c r="BC120" i="86"/>
  <c r="AA120" i="86"/>
  <c r="AS120" i="86"/>
  <c r="AL120" i="85"/>
  <c r="AQ120" i="86"/>
  <c r="AQ164" i="86" s="1"/>
  <c r="E118" i="85"/>
  <c r="BA120" i="86"/>
  <c r="BA164" i="86" s="1"/>
  <c r="BL127" i="84"/>
  <c r="BL127" i="85"/>
  <c r="BL164" i="85" s="1"/>
  <c r="AQ127" i="84"/>
  <c r="K127" i="84"/>
  <c r="AS127" i="84"/>
  <c r="X127" i="84"/>
  <c r="X164" i="84" s="1"/>
  <c r="BJ127" i="84"/>
  <c r="AN127" i="84"/>
  <c r="BK127" i="79"/>
  <c r="O127" i="79"/>
  <c r="F127" i="85"/>
  <c r="V127" i="85"/>
  <c r="AL127" i="85"/>
  <c r="BB127" i="85"/>
  <c r="K127" i="85"/>
  <c r="K164" i="85" s="1"/>
  <c r="AA127" i="85"/>
  <c r="AA164" i="85" s="1"/>
  <c r="AQ127" i="85"/>
  <c r="AQ164" i="85" s="1"/>
  <c r="BG127" i="85"/>
  <c r="BG164" i="85" s="1"/>
  <c r="AL164" i="79"/>
  <c r="E116" i="84"/>
  <c r="E114" i="85"/>
  <c r="D116" i="84"/>
  <c r="BB164" i="86"/>
  <c r="AA120" i="79"/>
  <c r="AY120" i="86"/>
  <c r="AY164" i="86" s="1"/>
  <c r="AV164" i="79"/>
  <c r="D117" i="86"/>
  <c r="E115" i="84"/>
  <c r="E116" i="85"/>
  <c r="BE164" i="86"/>
  <c r="AB164" i="79"/>
  <c r="E115" i="86"/>
  <c r="W120" i="86"/>
  <c r="AB120" i="86"/>
  <c r="AB164" i="86" s="1"/>
  <c r="E117" i="86"/>
  <c r="S164" i="86"/>
  <c r="I120" i="79"/>
  <c r="I164" i="79" s="1"/>
  <c r="BJ120" i="85"/>
  <c r="V120" i="84"/>
  <c r="D114" i="85"/>
  <c r="AC164" i="86"/>
  <c r="N164" i="86"/>
  <c r="D114" i="86"/>
  <c r="AW164" i="86"/>
  <c r="N120" i="79"/>
  <c r="N164" i="79" s="1"/>
  <c r="AU164" i="86"/>
  <c r="AL164" i="86"/>
  <c r="BI120" i="84"/>
  <c r="BI164" i="84" s="1"/>
  <c r="AS120" i="84"/>
  <c r="AS164" i="84" s="1"/>
  <c r="AC120" i="84"/>
  <c r="M120" i="84"/>
  <c r="AD120" i="85"/>
  <c r="AH120" i="85"/>
  <c r="AX120" i="84"/>
  <c r="BJ120" i="84"/>
  <c r="AL120" i="84"/>
  <c r="Z120" i="84"/>
  <c r="Z164" i="84" s="1"/>
  <c r="AZ120" i="84"/>
  <c r="AJ120" i="84"/>
  <c r="T120" i="84"/>
  <c r="BK120" i="84"/>
  <c r="AU120" i="84"/>
  <c r="AE120" i="84"/>
  <c r="O120" i="84"/>
  <c r="T164" i="86"/>
  <c r="BD120" i="84"/>
  <c r="S120" i="84"/>
  <c r="G164" i="86"/>
  <c r="P164" i="86"/>
  <c r="AJ164" i="86"/>
  <c r="F120" i="84"/>
  <c r="AX164" i="86"/>
  <c r="BI164" i="86"/>
  <c r="AF120" i="79"/>
  <c r="AF164" i="79" s="1"/>
  <c r="BE120" i="84"/>
  <c r="BE164" i="84" s="1"/>
  <c r="AO120" i="84"/>
  <c r="Y120" i="84"/>
  <c r="Y164" i="84" s="1"/>
  <c r="I120" i="84"/>
  <c r="J120" i="85"/>
  <c r="V120" i="85"/>
  <c r="V164" i="85" s="1"/>
  <c r="AT120" i="85"/>
  <c r="AX120" i="85"/>
  <c r="AH120" i="84"/>
  <c r="AT120" i="84"/>
  <c r="J120" i="84"/>
  <c r="J164" i="84" s="1"/>
  <c r="BL120" i="84"/>
  <c r="BL164" i="84" s="1"/>
  <c r="AV120" i="84"/>
  <c r="AV164" i="84" s="1"/>
  <c r="AF120" i="84"/>
  <c r="AF164" i="84" s="1"/>
  <c r="P120" i="84"/>
  <c r="P164" i="84" s="1"/>
  <c r="BG120" i="84"/>
  <c r="BG164" i="84" s="1"/>
  <c r="AQ120" i="84"/>
  <c r="AA120" i="84"/>
  <c r="AA164" i="84" s="1"/>
  <c r="K120" i="84"/>
  <c r="Z164" i="86"/>
  <c r="R164" i="86"/>
  <c r="AR164" i="79"/>
  <c r="AO164" i="79"/>
  <c r="AE120" i="79"/>
  <c r="BL120" i="79"/>
  <c r="BL164" i="79" s="1"/>
  <c r="AH164" i="79"/>
  <c r="AN164" i="79"/>
  <c r="BD164" i="86"/>
  <c r="BM164" i="86"/>
  <c r="BA120" i="84"/>
  <c r="AK120" i="84"/>
  <c r="U120" i="84"/>
  <c r="Z120" i="85"/>
  <c r="BB120" i="85"/>
  <c r="R120" i="84"/>
  <c r="AD120" i="84"/>
  <c r="BF120" i="84"/>
  <c r="BM120" i="84"/>
  <c r="AW120" i="84"/>
  <c r="AG120" i="84"/>
  <c r="Q120" i="84"/>
  <c r="Q164" i="84" s="1"/>
  <c r="BH120" i="84"/>
  <c r="AR120" i="84"/>
  <c r="AR164" i="84" s="1"/>
  <c r="AB120" i="84"/>
  <c r="AB164" i="84" s="1"/>
  <c r="L120" i="84"/>
  <c r="L164" i="84" s="1"/>
  <c r="BC120" i="84"/>
  <c r="BC164" i="84" s="1"/>
  <c r="AM120" i="84"/>
  <c r="AM164" i="84" s="1"/>
  <c r="W120" i="84"/>
  <c r="W164" i="84" s="1"/>
  <c r="G120" i="84"/>
  <c r="BC127" i="86"/>
  <c r="L127" i="79"/>
  <c r="L164" i="79" s="1"/>
  <c r="E123" i="85"/>
  <c r="AJ127" i="79"/>
  <c r="AJ164" i="79" s="1"/>
  <c r="E123" i="86"/>
  <c r="E124" i="85"/>
  <c r="BB127" i="84"/>
  <c r="AD127" i="84"/>
  <c r="H127" i="84"/>
  <c r="AJ127" i="84"/>
  <c r="AC127" i="84"/>
  <c r="AK127" i="84"/>
  <c r="BF127" i="84"/>
  <c r="AH127" i="84"/>
  <c r="F127" i="84"/>
  <c r="D121" i="84"/>
  <c r="E121" i="84"/>
  <c r="AT127" i="84"/>
  <c r="I127" i="86"/>
  <c r="I164" i="86" s="1"/>
  <c r="D124" i="86"/>
  <c r="AD127" i="86"/>
  <c r="AD164" i="86" s="1"/>
  <c r="D124" i="79"/>
  <c r="AS127" i="79"/>
  <c r="AS164" i="79" s="1"/>
  <c r="R127" i="79"/>
  <c r="AZ127" i="85"/>
  <c r="AZ164" i="85" s="1"/>
  <c r="AT127" i="85"/>
  <c r="AI127" i="85"/>
  <c r="AI164" i="85" s="1"/>
  <c r="BC127" i="79"/>
  <c r="BC164" i="79" s="1"/>
  <c r="W127" i="79"/>
  <c r="W164" i="79" s="1"/>
  <c r="G127" i="79"/>
  <c r="G164" i="79" s="1"/>
  <c r="AK127" i="79"/>
  <c r="AT127" i="79"/>
  <c r="AT164" i="79" s="1"/>
  <c r="BH127" i="86"/>
  <c r="BH164" i="86" s="1"/>
  <c r="BK127" i="86"/>
  <c r="AZ127" i="86"/>
  <c r="AF127" i="85"/>
  <c r="AF164" i="85" s="1"/>
  <c r="H127" i="85"/>
  <c r="H164" i="85" s="1"/>
  <c r="X127" i="85"/>
  <c r="X164" i="85" s="1"/>
  <c r="BM127" i="85"/>
  <c r="BM164" i="85" s="1"/>
  <c r="AV127" i="85"/>
  <c r="AV164" i="85" s="1"/>
  <c r="AB127" i="85"/>
  <c r="AB164" i="85" s="1"/>
  <c r="BH127" i="85"/>
  <c r="BH164" i="85" s="1"/>
  <c r="R127" i="85"/>
  <c r="AH127" i="85"/>
  <c r="AX127" i="85"/>
  <c r="G127" i="85"/>
  <c r="G164" i="85" s="1"/>
  <c r="W127" i="85"/>
  <c r="W164" i="85" s="1"/>
  <c r="AM127" i="85"/>
  <c r="AM164" i="85" s="1"/>
  <c r="BC127" i="85"/>
  <c r="BC164" i="85" s="1"/>
  <c r="AN127" i="85"/>
  <c r="AN164" i="85" s="1"/>
  <c r="M127" i="85"/>
  <c r="M164" i="85" s="1"/>
  <c r="BD127" i="85"/>
  <c r="BD164" i="85" s="1"/>
  <c r="AK127" i="85"/>
  <c r="AK164" i="85" s="1"/>
  <c r="T127" i="85"/>
  <c r="T164" i="85" s="1"/>
  <c r="N127" i="85"/>
  <c r="AD127" i="85"/>
  <c r="AD164" i="85" s="1"/>
  <c r="BJ127" i="85"/>
  <c r="S127" i="85"/>
  <c r="S164" i="85" s="1"/>
  <c r="AY127" i="85"/>
  <c r="AY164" i="85" s="1"/>
  <c r="E122" i="79"/>
  <c r="E121" i="85"/>
  <c r="Y127" i="79"/>
  <c r="Y164" i="79" s="1"/>
  <c r="H127" i="79"/>
  <c r="H164" i="79" s="1"/>
  <c r="M127" i="79"/>
  <c r="S127" i="79"/>
  <c r="S164" i="79" s="1"/>
  <c r="BM127" i="79"/>
  <c r="BM164" i="79" s="1"/>
  <c r="AC127" i="79"/>
  <c r="AC164" i="79" s="1"/>
  <c r="BF127" i="79"/>
  <c r="Z127" i="79"/>
  <c r="BF127" i="86"/>
  <c r="BF164" i="86" s="1"/>
  <c r="L127" i="86"/>
  <c r="BA127" i="85"/>
  <c r="BA164" i="85" s="1"/>
  <c r="U127" i="85"/>
  <c r="U164" i="85" s="1"/>
  <c r="AC127" i="85"/>
  <c r="AC164" i="85" s="1"/>
  <c r="AG127" i="85"/>
  <c r="AG164" i="85" s="1"/>
  <c r="P127" i="85"/>
  <c r="P164" i="85" s="1"/>
  <c r="BE127" i="85"/>
  <c r="BE164" i="85" s="1"/>
  <c r="AJ127" i="85"/>
  <c r="AJ164" i="85" s="1"/>
  <c r="O120" i="86"/>
  <c r="O164" i="86" s="1"/>
  <c r="E123" i="84"/>
  <c r="D118" i="86"/>
  <c r="E125" i="84"/>
  <c r="D117" i="85"/>
  <c r="E117" i="85"/>
  <c r="D123" i="85"/>
  <c r="E117" i="84"/>
  <c r="D117" i="84"/>
  <c r="E124" i="84"/>
  <c r="D124" i="84"/>
  <c r="BG127" i="79"/>
  <c r="BG164" i="79" s="1"/>
  <c r="K127" i="79"/>
  <c r="K164" i="79" s="1"/>
  <c r="D123" i="84"/>
  <c r="D118" i="84"/>
  <c r="E118" i="84"/>
  <c r="AN127" i="86"/>
  <c r="AM127" i="79"/>
  <c r="AM164" i="79" s="1"/>
  <c r="J120" i="79"/>
  <c r="J164" i="79" s="1"/>
  <c r="D115" i="85"/>
  <c r="AQ127" i="79"/>
  <c r="AQ164" i="79" s="1"/>
  <c r="E114" i="84"/>
  <c r="D114" i="84"/>
  <c r="U120" i="86"/>
  <c r="U164" i="86" s="1"/>
  <c r="BL120" i="86"/>
  <c r="BL164" i="86" s="1"/>
  <c r="E115" i="85"/>
  <c r="AA127" i="79"/>
  <c r="F22" i="79"/>
  <c r="F22" i="86"/>
  <c r="F22" i="85"/>
  <c r="F22" i="84"/>
  <c r="T164" i="79" l="1"/>
  <c r="AG164" i="84"/>
  <c r="U164" i="84"/>
  <c r="AU164" i="84"/>
  <c r="AS164" i="86"/>
  <c r="AG164" i="79"/>
  <c r="AN164" i="86"/>
  <c r="N164" i="85"/>
  <c r="BK164" i="86"/>
  <c r="R164" i="84"/>
  <c r="BH164" i="79"/>
  <c r="Z164" i="79"/>
  <c r="BH164" i="84"/>
  <c r="BK164" i="84"/>
  <c r="AE164" i="86"/>
  <c r="N164" i="84"/>
  <c r="M164" i="86"/>
  <c r="AT164" i="86"/>
  <c r="BM164" i="84"/>
  <c r="BF164" i="79"/>
  <c r="R164" i="79"/>
  <c r="G164" i="84"/>
  <c r="AL164" i="84"/>
  <c r="BF164" i="85"/>
  <c r="AX164" i="84"/>
  <c r="BK164" i="79"/>
  <c r="M164" i="84"/>
  <c r="D127" i="85"/>
  <c r="M164" i="79"/>
  <c r="X164" i="86"/>
  <c r="AP164" i="84"/>
  <c r="D120" i="86"/>
  <c r="L164" i="86"/>
  <c r="R164" i="85"/>
  <c r="AZ164" i="86"/>
  <c r="AK164" i="84"/>
  <c r="AN164" i="84"/>
  <c r="AP164" i="79"/>
  <c r="AK164" i="79"/>
  <c r="BD164" i="84"/>
  <c r="AA164" i="79"/>
  <c r="BB164" i="84"/>
  <c r="AE164" i="79"/>
  <c r="I164" i="84"/>
  <c r="AZ164" i="84"/>
  <c r="O164" i="79"/>
  <c r="BD164" i="79"/>
  <c r="AI164" i="84"/>
  <c r="X164" i="79"/>
  <c r="O164" i="84"/>
  <c r="AE164" i="84"/>
  <c r="S164" i="84"/>
  <c r="AW164" i="84"/>
  <c r="AL164" i="85"/>
  <c r="BA164" i="84"/>
  <c r="F164" i="85"/>
  <c r="Z164" i="85"/>
  <c r="AO164" i="84"/>
  <c r="T164" i="84"/>
  <c r="AY164" i="84"/>
  <c r="AQ164" i="84"/>
  <c r="BJ164" i="84"/>
  <c r="V164" i="84"/>
  <c r="F164" i="84"/>
  <c r="E120" i="86"/>
  <c r="BJ164" i="85"/>
  <c r="AT164" i="85"/>
  <c r="AC164" i="84"/>
  <c r="H164" i="84"/>
  <c r="D120" i="85"/>
  <c r="W164" i="86"/>
  <c r="AT164" i="84"/>
  <c r="BF164" i="84"/>
  <c r="BC164" i="86"/>
  <c r="E127" i="85"/>
  <c r="BB164" i="85"/>
  <c r="K164" i="84"/>
  <c r="AD164" i="84"/>
  <c r="J164" i="85"/>
  <c r="AH164" i="84"/>
  <c r="AJ164" i="84"/>
  <c r="E120" i="85"/>
  <c r="E120" i="84"/>
  <c r="AX164" i="85"/>
  <c r="AH164" i="85"/>
  <c r="D120" i="84"/>
  <c r="E127" i="79"/>
  <c r="G13" i="84"/>
  <c r="E127" i="84"/>
  <c r="D127" i="84"/>
  <c r="D127" i="86"/>
  <c r="G13" i="85"/>
  <c r="D127" i="79"/>
  <c r="E127" i="86"/>
  <c r="G13" i="86"/>
  <c r="F21" i="85"/>
  <c r="F113" i="85"/>
  <c r="F21" i="84"/>
  <c r="F113" i="84"/>
  <c r="F21" i="86"/>
  <c r="F113" i="86"/>
  <c r="F21" i="79"/>
  <c r="F113" i="79"/>
  <c r="G22" i="86"/>
  <c r="G113" i="86" s="1"/>
  <c r="G22" i="85"/>
  <c r="G113" i="85" s="1"/>
  <c r="G22" i="79"/>
  <c r="G113" i="79" s="1"/>
  <c r="G22" i="84"/>
  <c r="G113" i="84" s="1"/>
  <c r="G12" i="86" l="1"/>
  <c r="G12" i="85"/>
  <c r="G16" i="85" s="1"/>
  <c r="G12" i="84"/>
  <c r="G16" i="84" s="1"/>
  <c r="G14" i="86"/>
  <c r="G16" i="86"/>
  <c r="H22" i="79"/>
  <c r="H113" i="79" s="1"/>
  <c r="G21" i="79"/>
  <c r="H22" i="85"/>
  <c r="H113" i="85" s="1"/>
  <c r="G21" i="85"/>
  <c r="H22" i="86"/>
  <c r="H113" i="86" s="1"/>
  <c r="G21" i="86"/>
  <c r="H22" i="84"/>
  <c r="H113" i="84" s="1"/>
  <c r="G21" i="84"/>
  <c r="G14" i="85" l="1"/>
  <c r="I22" i="86"/>
  <c r="I113" i="86" s="1"/>
  <c r="H21" i="86"/>
  <c r="I22" i="85"/>
  <c r="I113" i="85" s="1"/>
  <c r="H21" i="85"/>
  <c r="I22" i="79"/>
  <c r="I113" i="79" s="1"/>
  <c r="H21" i="79"/>
  <c r="I22" i="84"/>
  <c r="I113" i="84" s="1"/>
  <c r="H21" i="84"/>
  <c r="AA4" i="88"/>
  <c r="AB4" i="88" s="1"/>
  <c r="AC4" i="88" s="1"/>
  <c r="AD4" i="88" s="1"/>
  <c r="AE4" i="88" s="1"/>
  <c r="AF4" i="88" s="1"/>
  <c r="AG4" i="88" s="1"/>
  <c r="AH4" i="88" s="1"/>
  <c r="AI4" i="88" s="1"/>
  <c r="AJ4" i="88" s="1"/>
  <c r="AK4" i="88" s="1"/>
  <c r="AL4" i="88" s="1"/>
  <c r="AM4" i="88" s="1"/>
  <c r="AN4" i="88" s="1"/>
  <c r="AO4" i="88" s="1"/>
  <c r="AP4" i="88" s="1"/>
  <c r="AQ4" i="88" s="1"/>
  <c r="AR4" i="88" s="1"/>
  <c r="AS4" i="88" s="1"/>
  <c r="AT4" i="88" s="1"/>
  <c r="AU4" i="88" s="1"/>
  <c r="AV4" i="88" s="1"/>
  <c r="AW4" i="88" s="1"/>
  <c r="AX4" i="88" s="1"/>
  <c r="AY4" i="88" s="1"/>
  <c r="AZ4" i="88" s="1"/>
  <c r="BA4" i="88" s="1"/>
  <c r="BB4" i="88" s="1"/>
  <c r="BC4" i="88" s="1"/>
  <c r="BD4" i="88" s="1"/>
  <c r="BE4" i="88" s="1"/>
  <c r="BF4" i="88" s="1"/>
  <c r="BG4" i="88" s="1"/>
  <c r="BH4" i="88" s="1"/>
  <c r="BI4" i="88" s="1"/>
  <c r="BJ4" i="88" s="1"/>
  <c r="BK4" i="88" s="1"/>
  <c r="BL4" i="88" s="1"/>
  <c r="BM4" i="88" s="1"/>
  <c r="BN4" i="88" s="1"/>
  <c r="BO4" i="88" s="1"/>
  <c r="BP4" i="88" s="1"/>
  <c r="J22" i="85" l="1"/>
  <c r="J113" i="85" s="1"/>
  <c r="I21" i="85"/>
  <c r="J22" i="79"/>
  <c r="J113" i="79" s="1"/>
  <c r="I21" i="79"/>
  <c r="J22" i="86"/>
  <c r="J113" i="86" s="1"/>
  <c r="I21" i="86"/>
  <c r="J22" i="84"/>
  <c r="J113" i="84" s="1"/>
  <c r="I21" i="84"/>
  <c r="AA3" i="88"/>
  <c r="AB3" i="88" s="1"/>
  <c r="AC3" i="88" s="1"/>
  <c r="AD3" i="88" s="1"/>
  <c r="AE3" i="88" s="1"/>
  <c r="AF3" i="88" s="1"/>
  <c r="AG3" i="88" s="1"/>
  <c r="AH3" i="88" s="1"/>
  <c r="AI3" i="88" s="1"/>
  <c r="AJ3" i="88" s="1"/>
  <c r="AK3" i="88" s="1"/>
  <c r="AL3" i="88" s="1"/>
  <c r="AM3" i="88" s="1"/>
  <c r="AN3" i="88" s="1"/>
  <c r="AO3" i="88" s="1"/>
  <c r="AP3" i="88" s="1"/>
  <c r="AQ3" i="88" s="1"/>
  <c r="AR3" i="88" s="1"/>
  <c r="AS3" i="88" s="1"/>
  <c r="AT3" i="88" s="1"/>
  <c r="AU3" i="88" s="1"/>
  <c r="AV3" i="88" s="1"/>
  <c r="AW3" i="88" s="1"/>
  <c r="AX3" i="88" s="1"/>
  <c r="AY3" i="88" s="1"/>
  <c r="AZ3" i="88" s="1"/>
  <c r="BA3" i="88" s="1"/>
  <c r="BB3" i="88" s="1"/>
  <c r="BC3" i="88" s="1"/>
  <c r="BD3" i="88" s="1"/>
  <c r="BE3" i="88" s="1"/>
  <c r="BF3" i="88" s="1"/>
  <c r="BG3" i="88" s="1"/>
  <c r="BH3" i="88" s="1"/>
  <c r="BI3" i="88" s="1"/>
  <c r="BJ3" i="88" s="1"/>
  <c r="BK3" i="88" s="1"/>
  <c r="BL3" i="88" s="1"/>
  <c r="BM3" i="88" s="1"/>
  <c r="BN3" i="88" s="1"/>
  <c r="BO3" i="88" s="1"/>
  <c r="K22" i="86" l="1"/>
  <c r="K113" i="86" s="1"/>
  <c r="J21" i="86"/>
  <c r="K22" i="79"/>
  <c r="K113" i="79" s="1"/>
  <c r="J21" i="79"/>
  <c r="K22" i="85"/>
  <c r="J21" i="85"/>
  <c r="K22" i="84"/>
  <c r="J21" i="84"/>
  <c r="G56" i="85"/>
  <c r="H56" i="85"/>
  <c r="I56" i="85"/>
  <c r="J56" i="85"/>
  <c r="G57" i="85"/>
  <c r="H57" i="85"/>
  <c r="I57" i="85"/>
  <c r="J57" i="85"/>
  <c r="K57" i="85"/>
  <c r="G58" i="85"/>
  <c r="H58" i="85"/>
  <c r="I58" i="85"/>
  <c r="J58" i="85"/>
  <c r="K58" i="85"/>
  <c r="G59" i="85"/>
  <c r="H59" i="85"/>
  <c r="I59" i="85"/>
  <c r="J59" i="85"/>
  <c r="K59" i="85"/>
  <c r="G60" i="85"/>
  <c r="H60" i="85"/>
  <c r="I60" i="85"/>
  <c r="J60" i="85"/>
  <c r="K60" i="85"/>
  <c r="F57" i="85"/>
  <c r="F58" i="85"/>
  <c r="F59" i="85"/>
  <c r="F60" i="85"/>
  <c r="G56" i="84"/>
  <c r="H56" i="84"/>
  <c r="I56" i="84"/>
  <c r="J56" i="84"/>
  <c r="K56" i="84"/>
  <c r="G57" i="84"/>
  <c r="H57" i="84"/>
  <c r="I57" i="84"/>
  <c r="J57" i="84"/>
  <c r="G58" i="84"/>
  <c r="H58" i="84"/>
  <c r="I58" i="84"/>
  <c r="J58" i="84"/>
  <c r="G59" i="84"/>
  <c r="H59" i="84"/>
  <c r="I59" i="84"/>
  <c r="J59" i="84"/>
  <c r="F57" i="84"/>
  <c r="F58" i="84"/>
  <c r="F59" i="84"/>
  <c r="G56" i="79"/>
  <c r="H56" i="79"/>
  <c r="I56" i="79"/>
  <c r="J56" i="79"/>
  <c r="G57" i="79"/>
  <c r="H57" i="79"/>
  <c r="I57" i="79"/>
  <c r="J57" i="79"/>
  <c r="K57" i="79"/>
  <c r="G58" i="79"/>
  <c r="H58" i="79"/>
  <c r="I58" i="79"/>
  <c r="J58" i="79"/>
  <c r="K58" i="79"/>
  <c r="G59" i="79"/>
  <c r="H59" i="79"/>
  <c r="I59" i="79"/>
  <c r="J59" i="79"/>
  <c r="K59" i="79"/>
  <c r="G60" i="79"/>
  <c r="H60" i="79"/>
  <c r="I60" i="79"/>
  <c r="J60" i="79"/>
  <c r="F57" i="79"/>
  <c r="F58" i="79"/>
  <c r="F59" i="79"/>
  <c r="F60" i="79"/>
  <c r="F56" i="79"/>
  <c r="F56" i="84"/>
  <c r="F56" i="85"/>
  <c r="BK31" i="84"/>
  <c r="BL31" i="84"/>
  <c r="BM31" i="84"/>
  <c r="BK85" i="84"/>
  <c r="BL85" i="84"/>
  <c r="BM85" i="84"/>
  <c r="BK86" i="84"/>
  <c r="BL86" i="84"/>
  <c r="BM86" i="84"/>
  <c r="BK153" i="84"/>
  <c r="BL153" i="84"/>
  <c r="BM153" i="84"/>
  <c r="BK155" i="84"/>
  <c r="BK162" i="84" s="1"/>
  <c r="BL155" i="84"/>
  <c r="BL162" i="84" s="1"/>
  <c r="BM155" i="84"/>
  <c r="BM162" i="84" s="1"/>
  <c r="BL38" i="79"/>
  <c r="BM38" i="79"/>
  <c r="BL55" i="79"/>
  <c r="BM55" i="79"/>
  <c r="BL153" i="79"/>
  <c r="BM153" i="79"/>
  <c r="BL155" i="79"/>
  <c r="BL162" i="79" s="1"/>
  <c r="BM155" i="79"/>
  <c r="BM162" i="79" s="1"/>
  <c r="BL31" i="85"/>
  <c r="BM31" i="85"/>
  <c r="BL85" i="85"/>
  <c r="BM85" i="85"/>
  <c r="BL86" i="85"/>
  <c r="BM86" i="85"/>
  <c r="BL153" i="85"/>
  <c r="BM153" i="85"/>
  <c r="BL155" i="85"/>
  <c r="BM155" i="85"/>
  <c r="BM162" i="85" s="1"/>
  <c r="BL162" i="85"/>
  <c r="BL153" i="86"/>
  <c r="BM153" i="86"/>
  <c r="BL155" i="86"/>
  <c r="BL162" i="86" s="1"/>
  <c r="BM155" i="86"/>
  <c r="BM162" i="86" s="1"/>
  <c r="BL31" i="86"/>
  <c r="BM31" i="86"/>
  <c r="BL38" i="86"/>
  <c r="BM38" i="86"/>
  <c r="BL48" i="86"/>
  <c r="BM48" i="86"/>
  <c r="BL62" i="86"/>
  <c r="BM62" i="86"/>
  <c r="BL71" i="86"/>
  <c r="BM71" i="86"/>
  <c r="BL85" i="86"/>
  <c r="BM85" i="86"/>
  <c r="BL86" i="86"/>
  <c r="BM86" i="86"/>
  <c r="BO60" i="85"/>
  <c r="BO59" i="85"/>
  <c r="BO58" i="85"/>
  <c r="BO57" i="85"/>
  <c r="BO56" i="85"/>
  <c r="BO60" i="84"/>
  <c r="BO59" i="84"/>
  <c r="BO58" i="84"/>
  <c r="BO57" i="84"/>
  <c r="BO56" i="84"/>
  <c r="BO60" i="79"/>
  <c r="BO59" i="79"/>
  <c r="BO58" i="79"/>
  <c r="BO57" i="79"/>
  <c r="BO56" i="79"/>
  <c r="K56" i="85" l="1"/>
  <c r="K113" i="85"/>
  <c r="K59" i="84"/>
  <c r="K113" i="84"/>
  <c r="K60" i="79"/>
  <c r="K56" i="79"/>
  <c r="L22" i="85"/>
  <c r="L113" i="85" s="1"/>
  <c r="K21" i="85"/>
  <c r="K57" i="84"/>
  <c r="L22" i="79"/>
  <c r="L113" i="79" s="1"/>
  <c r="K21" i="79"/>
  <c r="K58" i="84"/>
  <c r="L22" i="86"/>
  <c r="L113" i="86" s="1"/>
  <c r="K21" i="86"/>
  <c r="L22" i="84"/>
  <c r="L113" i="84" s="1"/>
  <c r="K21" i="84"/>
  <c r="BM39" i="86"/>
  <c r="BL39" i="86"/>
  <c r="BO50" i="86"/>
  <c r="BO51" i="86"/>
  <c r="BO52" i="86"/>
  <c r="BO53" i="86"/>
  <c r="BO49" i="86"/>
  <c r="M22" i="85" l="1"/>
  <c r="M113" i="85" s="1"/>
  <c r="L21" i="85"/>
  <c r="L57" i="85"/>
  <c r="L60" i="85"/>
  <c r="L58" i="85"/>
  <c r="L59" i="85"/>
  <c r="L56" i="85"/>
  <c r="M22" i="86"/>
  <c r="M113" i="86" s="1"/>
  <c r="L21" i="86"/>
  <c r="M22" i="79"/>
  <c r="M113" i="79" s="1"/>
  <c r="L21" i="79"/>
  <c r="L58" i="79"/>
  <c r="L59" i="79"/>
  <c r="L56" i="79"/>
  <c r="L57" i="79"/>
  <c r="L60" i="79"/>
  <c r="M22" i="84"/>
  <c r="M113" i="84" s="1"/>
  <c r="L21" i="84"/>
  <c r="L59" i="84"/>
  <c r="L56" i="84"/>
  <c r="L57" i="84"/>
  <c r="L58" i="84"/>
  <c r="C7" i="86"/>
  <c r="C7" i="85"/>
  <c r="N22" i="79" l="1"/>
  <c r="N113" i="79" s="1"/>
  <c r="M21" i="79"/>
  <c r="M57" i="79"/>
  <c r="M60" i="79"/>
  <c r="M56" i="79"/>
  <c r="M58" i="79"/>
  <c r="M59" i="79"/>
  <c r="N22" i="85"/>
  <c r="N113" i="85" s="1"/>
  <c r="M21" i="85"/>
  <c r="M57" i="85"/>
  <c r="M60" i="85"/>
  <c r="M58" i="85"/>
  <c r="M56" i="85"/>
  <c r="M59" i="85"/>
  <c r="N22" i="86"/>
  <c r="N113" i="86" s="1"/>
  <c r="M21" i="86"/>
  <c r="N22" i="84"/>
  <c r="N113" i="84" s="1"/>
  <c r="M21" i="84"/>
  <c r="M59" i="84"/>
  <c r="M56" i="84"/>
  <c r="M57" i="84"/>
  <c r="M58" i="84"/>
  <c r="G23" i="86"/>
  <c r="H23" i="86"/>
  <c r="I23" i="86"/>
  <c r="J23" i="86"/>
  <c r="K23" i="86"/>
  <c r="L23" i="86"/>
  <c r="M23" i="86"/>
  <c r="N23" i="86"/>
  <c r="F23" i="86"/>
  <c r="G23" i="85"/>
  <c r="H23" i="85"/>
  <c r="I23" i="85"/>
  <c r="J23" i="85"/>
  <c r="K23" i="85"/>
  <c r="L23" i="85"/>
  <c r="M23" i="85"/>
  <c r="F23" i="85"/>
  <c r="O22" i="86" l="1"/>
  <c r="O113" i="86" s="1"/>
  <c r="N21" i="86"/>
  <c r="O22" i="85"/>
  <c r="O113" i="85" s="1"/>
  <c r="N21" i="85"/>
  <c r="N56" i="85"/>
  <c r="N57" i="85"/>
  <c r="N60" i="85"/>
  <c r="N58" i="85"/>
  <c r="N59" i="85"/>
  <c r="N23" i="85"/>
  <c r="O22" i="79"/>
  <c r="O113" i="79" s="1"/>
  <c r="N21" i="79"/>
  <c r="N57" i="79"/>
  <c r="N60" i="79"/>
  <c r="N59" i="79"/>
  <c r="N58" i="79"/>
  <c r="N56" i="79"/>
  <c r="O22" i="84"/>
  <c r="O113" i="84" s="1"/>
  <c r="N21" i="84"/>
  <c r="N59" i="84"/>
  <c r="N56" i="84"/>
  <c r="N57" i="84"/>
  <c r="N58" i="84"/>
  <c r="G85" i="86"/>
  <c r="H85" i="86"/>
  <c r="I85" i="86"/>
  <c r="J85" i="86"/>
  <c r="K85" i="86"/>
  <c r="L85" i="86"/>
  <c r="M85" i="86"/>
  <c r="N85" i="86"/>
  <c r="O85" i="86"/>
  <c r="P85" i="86"/>
  <c r="Q85" i="86"/>
  <c r="R85" i="86"/>
  <c r="S85" i="86"/>
  <c r="T85" i="86"/>
  <c r="U85" i="86"/>
  <c r="V85" i="86"/>
  <c r="W85" i="86"/>
  <c r="X85" i="86"/>
  <c r="Y85" i="86"/>
  <c r="Z85" i="86"/>
  <c r="AA85" i="86"/>
  <c r="AB85" i="86"/>
  <c r="AC85" i="86"/>
  <c r="AD85" i="86"/>
  <c r="AE85" i="86"/>
  <c r="AF85" i="86"/>
  <c r="AG85" i="86"/>
  <c r="AH85" i="86"/>
  <c r="AI85" i="86"/>
  <c r="AJ85" i="86"/>
  <c r="AK85" i="86"/>
  <c r="AL85" i="86"/>
  <c r="AM85" i="86"/>
  <c r="AN85" i="86"/>
  <c r="AO85" i="86"/>
  <c r="AP85" i="86"/>
  <c r="AQ85" i="86"/>
  <c r="AR85" i="86"/>
  <c r="AS85" i="86"/>
  <c r="AT85" i="86"/>
  <c r="AU85" i="86"/>
  <c r="AV85" i="86"/>
  <c r="AW85" i="86"/>
  <c r="AX85" i="86"/>
  <c r="AY85" i="86"/>
  <c r="AZ85" i="86"/>
  <c r="BA85" i="86"/>
  <c r="BB85" i="86"/>
  <c r="BC85" i="86"/>
  <c r="BD85" i="86"/>
  <c r="BE85" i="86"/>
  <c r="BF85" i="86"/>
  <c r="BG85" i="86"/>
  <c r="BH85" i="86"/>
  <c r="BI85" i="86"/>
  <c r="BJ85" i="86"/>
  <c r="BK85" i="86"/>
  <c r="G86" i="86"/>
  <c r="H86" i="86"/>
  <c r="I86" i="86"/>
  <c r="J86" i="86"/>
  <c r="K86" i="86"/>
  <c r="L86" i="86"/>
  <c r="M86" i="86"/>
  <c r="N86" i="86"/>
  <c r="O86" i="86"/>
  <c r="P86" i="86"/>
  <c r="Q86" i="86"/>
  <c r="R86" i="86"/>
  <c r="S86" i="86"/>
  <c r="T86" i="86"/>
  <c r="U86" i="86"/>
  <c r="V86" i="86"/>
  <c r="W86" i="86"/>
  <c r="X86" i="86"/>
  <c r="Y86" i="86"/>
  <c r="Z86" i="86"/>
  <c r="AA86" i="86"/>
  <c r="AB86" i="86"/>
  <c r="AC86" i="86"/>
  <c r="AD86" i="86"/>
  <c r="AE86" i="86"/>
  <c r="AF86" i="86"/>
  <c r="AG86" i="86"/>
  <c r="AH86" i="86"/>
  <c r="AI86" i="86"/>
  <c r="AJ86" i="86"/>
  <c r="AK86" i="86"/>
  <c r="AL86" i="86"/>
  <c r="AM86" i="86"/>
  <c r="AN86" i="86"/>
  <c r="AO86" i="86"/>
  <c r="AP86" i="86"/>
  <c r="AQ86" i="86"/>
  <c r="AR86" i="86"/>
  <c r="AS86" i="86"/>
  <c r="AT86" i="86"/>
  <c r="AU86" i="86"/>
  <c r="AV86" i="86"/>
  <c r="AW86" i="86"/>
  <c r="AX86" i="86"/>
  <c r="AY86" i="86"/>
  <c r="AZ86" i="86"/>
  <c r="BA86" i="86"/>
  <c r="BB86" i="86"/>
  <c r="BC86" i="86"/>
  <c r="BD86" i="86"/>
  <c r="BE86" i="86"/>
  <c r="BF86" i="86"/>
  <c r="BG86" i="86"/>
  <c r="BH86" i="86"/>
  <c r="BI86" i="86"/>
  <c r="BJ86" i="86"/>
  <c r="BK86" i="86"/>
  <c r="F86" i="86"/>
  <c r="F85" i="86"/>
  <c r="G85" i="85"/>
  <c r="H85" i="85"/>
  <c r="I85" i="85"/>
  <c r="J85" i="85"/>
  <c r="K85" i="85"/>
  <c r="L85" i="85"/>
  <c r="M85" i="85"/>
  <c r="N85" i="85"/>
  <c r="O85" i="85"/>
  <c r="P85" i="85"/>
  <c r="Q85" i="85"/>
  <c r="R85" i="85"/>
  <c r="S85" i="85"/>
  <c r="T85" i="85"/>
  <c r="U85" i="85"/>
  <c r="V85" i="85"/>
  <c r="W85" i="85"/>
  <c r="X85" i="85"/>
  <c r="Y85" i="85"/>
  <c r="Z85" i="85"/>
  <c r="AA85" i="85"/>
  <c r="AB85" i="85"/>
  <c r="AC85" i="85"/>
  <c r="AD85" i="85"/>
  <c r="AE85" i="85"/>
  <c r="AF85" i="85"/>
  <c r="AG85" i="85"/>
  <c r="AH85" i="85"/>
  <c r="AI85" i="85"/>
  <c r="AJ85" i="85"/>
  <c r="AK85" i="85"/>
  <c r="AL85" i="85"/>
  <c r="AM85" i="85"/>
  <c r="AN85" i="85"/>
  <c r="AO85" i="85"/>
  <c r="AP85" i="85"/>
  <c r="AQ85" i="85"/>
  <c r="AR85" i="85"/>
  <c r="AS85" i="85"/>
  <c r="AT85" i="85"/>
  <c r="AU85" i="85"/>
  <c r="AV85" i="85"/>
  <c r="AW85" i="85"/>
  <c r="AX85" i="85"/>
  <c r="AY85" i="85"/>
  <c r="AZ85" i="85"/>
  <c r="BA85" i="85"/>
  <c r="BB85" i="85"/>
  <c r="BC85" i="85"/>
  <c r="BD85" i="85"/>
  <c r="BE85" i="85"/>
  <c r="BF85" i="85"/>
  <c r="BG85" i="85"/>
  <c r="BH85" i="85"/>
  <c r="BI85" i="85"/>
  <c r="BJ85" i="85"/>
  <c r="BK85" i="85"/>
  <c r="G86" i="85"/>
  <c r="H86" i="85"/>
  <c r="I86" i="85"/>
  <c r="J86" i="85"/>
  <c r="K86" i="85"/>
  <c r="L86" i="85"/>
  <c r="M86" i="85"/>
  <c r="N86" i="85"/>
  <c r="O86" i="85"/>
  <c r="P86" i="85"/>
  <c r="Q86" i="85"/>
  <c r="R86" i="85"/>
  <c r="S86" i="85"/>
  <c r="T86" i="85"/>
  <c r="U86" i="85"/>
  <c r="V86" i="85"/>
  <c r="W86" i="85"/>
  <c r="X86" i="85"/>
  <c r="Y86" i="85"/>
  <c r="Z86" i="85"/>
  <c r="AA86" i="85"/>
  <c r="AB86" i="85"/>
  <c r="AC86" i="85"/>
  <c r="AD86" i="85"/>
  <c r="AE86" i="85"/>
  <c r="AF86" i="85"/>
  <c r="AG86" i="85"/>
  <c r="AH86" i="85"/>
  <c r="AI86" i="85"/>
  <c r="AJ86" i="85"/>
  <c r="AK86" i="85"/>
  <c r="AL86" i="85"/>
  <c r="AM86" i="85"/>
  <c r="AN86" i="85"/>
  <c r="AO86" i="85"/>
  <c r="AP86" i="85"/>
  <c r="AQ86" i="85"/>
  <c r="AR86" i="85"/>
  <c r="AS86" i="85"/>
  <c r="AT86" i="85"/>
  <c r="AU86" i="85"/>
  <c r="AV86" i="85"/>
  <c r="AW86" i="85"/>
  <c r="AX86" i="85"/>
  <c r="AY86" i="85"/>
  <c r="AZ86" i="85"/>
  <c r="BA86" i="85"/>
  <c r="BB86" i="85"/>
  <c r="BC86" i="85"/>
  <c r="BD86" i="85"/>
  <c r="BE86" i="85"/>
  <c r="BF86" i="85"/>
  <c r="BG86" i="85"/>
  <c r="BH86" i="85"/>
  <c r="BI86" i="85"/>
  <c r="BJ86" i="85"/>
  <c r="BK86" i="85"/>
  <c r="F86" i="85"/>
  <c r="F85" i="85"/>
  <c r="G85" i="84"/>
  <c r="H85" i="84"/>
  <c r="I85" i="84"/>
  <c r="J85" i="84"/>
  <c r="K85" i="84"/>
  <c r="L85" i="84"/>
  <c r="M85" i="84"/>
  <c r="N85" i="84"/>
  <c r="O85" i="84"/>
  <c r="P85" i="84"/>
  <c r="Q85" i="84"/>
  <c r="R85" i="84"/>
  <c r="S85" i="84"/>
  <c r="T85" i="84"/>
  <c r="U85" i="84"/>
  <c r="V85" i="84"/>
  <c r="W85" i="84"/>
  <c r="X85" i="84"/>
  <c r="Y85" i="84"/>
  <c r="Z85" i="84"/>
  <c r="AA85" i="84"/>
  <c r="AB85" i="84"/>
  <c r="AC85" i="84"/>
  <c r="AD85" i="84"/>
  <c r="AE85" i="84"/>
  <c r="AF85" i="84"/>
  <c r="AG85" i="84"/>
  <c r="AH85" i="84"/>
  <c r="AI85" i="84"/>
  <c r="AJ85" i="84"/>
  <c r="AK85" i="84"/>
  <c r="AL85" i="84"/>
  <c r="AM85" i="84"/>
  <c r="AN85" i="84"/>
  <c r="AO85" i="84"/>
  <c r="AP85" i="84"/>
  <c r="AQ85" i="84"/>
  <c r="AR85" i="84"/>
  <c r="AS85" i="84"/>
  <c r="AT85" i="84"/>
  <c r="AU85" i="84"/>
  <c r="AV85" i="84"/>
  <c r="AW85" i="84"/>
  <c r="AX85" i="84"/>
  <c r="AY85" i="84"/>
  <c r="AZ85" i="84"/>
  <c r="BA85" i="84"/>
  <c r="BB85" i="84"/>
  <c r="BC85" i="84"/>
  <c r="BD85" i="84"/>
  <c r="BE85" i="84"/>
  <c r="BF85" i="84"/>
  <c r="BG85" i="84"/>
  <c r="BH85" i="84"/>
  <c r="BI85" i="84"/>
  <c r="BJ85" i="84"/>
  <c r="G86" i="84"/>
  <c r="H86" i="84"/>
  <c r="I86" i="84"/>
  <c r="J86" i="84"/>
  <c r="K86" i="84"/>
  <c r="L86" i="84"/>
  <c r="M86" i="84"/>
  <c r="N86" i="84"/>
  <c r="O86" i="84"/>
  <c r="P86" i="84"/>
  <c r="Q86" i="84"/>
  <c r="R86" i="84"/>
  <c r="S86" i="84"/>
  <c r="T86" i="84"/>
  <c r="U86" i="84"/>
  <c r="V86" i="84"/>
  <c r="W86" i="84"/>
  <c r="X86" i="84"/>
  <c r="Y86" i="84"/>
  <c r="Z86" i="84"/>
  <c r="AA86" i="84"/>
  <c r="AB86" i="84"/>
  <c r="AC86" i="84"/>
  <c r="AD86" i="84"/>
  <c r="AE86" i="84"/>
  <c r="AF86" i="84"/>
  <c r="AG86" i="84"/>
  <c r="AH86" i="84"/>
  <c r="AI86" i="84"/>
  <c r="AJ86" i="84"/>
  <c r="AK86" i="84"/>
  <c r="AL86" i="84"/>
  <c r="AM86" i="84"/>
  <c r="AN86" i="84"/>
  <c r="AO86" i="84"/>
  <c r="AP86" i="84"/>
  <c r="AQ86" i="84"/>
  <c r="AR86" i="84"/>
  <c r="AS86" i="84"/>
  <c r="AT86" i="84"/>
  <c r="AU86" i="84"/>
  <c r="AV86" i="84"/>
  <c r="AW86" i="84"/>
  <c r="AX86" i="84"/>
  <c r="AY86" i="84"/>
  <c r="AZ86" i="84"/>
  <c r="BA86" i="84"/>
  <c r="BB86" i="84"/>
  <c r="BC86" i="84"/>
  <c r="BD86" i="84"/>
  <c r="BE86" i="84"/>
  <c r="BF86" i="84"/>
  <c r="BG86" i="84"/>
  <c r="BH86" i="84"/>
  <c r="BI86" i="84"/>
  <c r="BJ86" i="84"/>
  <c r="F86" i="84"/>
  <c r="F85" i="84"/>
  <c r="K26" i="64"/>
  <c r="K25" i="64"/>
  <c r="K24" i="64"/>
  <c r="J26" i="64"/>
  <c r="J25" i="64"/>
  <c r="J24" i="64"/>
  <c r="I26" i="64"/>
  <c r="I25" i="64"/>
  <c r="I24" i="64"/>
  <c r="H26" i="64"/>
  <c r="H25" i="64"/>
  <c r="H24" i="64"/>
  <c r="G26" i="64"/>
  <c r="G25" i="64"/>
  <c r="G24" i="64"/>
  <c r="F26" i="64"/>
  <c r="F25" i="64"/>
  <c r="F24" i="64"/>
  <c r="P22" i="79" l="1"/>
  <c r="P113" i="79" s="1"/>
  <c r="O21" i="79"/>
  <c r="O56" i="79"/>
  <c r="O57" i="79"/>
  <c r="O60" i="79"/>
  <c r="O58" i="79"/>
  <c r="O59" i="79"/>
  <c r="P22" i="85"/>
  <c r="P113" i="85" s="1"/>
  <c r="O21" i="85"/>
  <c r="O59" i="85"/>
  <c r="O56" i="85"/>
  <c r="O57" i="85"/>
  <c r="O60" i="85"/>
  <c r="O58" i="85"/>
  <c r="O23" i="85"/>
  <c r="P22" i="86"/>
  <c r="P113" i="86" s="1"/>
  <c r="O21" i="86"/>
  <c r="O23" i="86"/>
  <c r="P22" i="84"/>
  <c r="P113" i="84" s="1"/>
  <c r="O21" i="84"/>
  <c r="O58" i="84"/>
  <c r="O56" i="84"/>
  <c r="O59" i="84"/>
  <c r="O57" i="84"/>
  <c r="G82" i="86"/>
  <c r="G82" i="84"/>
  <c r="F82" i="84"/>
  <c r="F82" i="85"/>
  <c r="G82" i="85"/>
  <c r="F82" i="86"/>
  <c r="D5" i="24"/>
  <c r="C137" i="86"/>
  <c r="C138" i="86"/>
  <c r="C139" i="86"/>
  <c r="C140" i="86"/>
  <c r="C141" i="86"/>
  <c r="C136" i="86"/>
  <c r="BN71" i="79"/>
  <c r="H71" i="86"/>
  <c r="I71" i="86"/>
  <c r="J71" i="86"/>
  <c r="K71" i="86"/>
  <c r="L71" i="86"/>
  <c r="M71" i="86"/>
  <c r="N71" i="86"/>
  <c r="O71" i="86"/>
  <c r="P71" i="86"/>
  <c r="Q71" i="86"/>
  <c r="R71" i="86"/>
  <c r="S71" i="86"/>
  <c r="T71" i="86"/>
  <c r="U71" i="86"/>
  <c r="V71" i="86"/>
  <c r="W71" i="86"/>
  <c r="X71" i="86"/>
  <c r="Y71" i="86"/>
  <c r="Z71" i="86"/>
  <c r="AA71" i="86"/>
  <c r="AB71" i="86"/>
  <c r="AC71" i="86"/>
  <c r="AD71" i="86"/>
  <c r="AE71" i="86"/>
  <c r="AF71" i="86"/>
  <c r="AG71" i="86"/>
  <c r="AH71" i="86"/>
  <c r="AI71" i="86"/>
  <c r="AJ71" i="86"/>
  <c r="AK71" i="86"/>
  <c r="AL71" i="86"/>
  <c r="AM71" i="86"/>
  <c r="AN71" i="86"/>
  <c r="AO71" i="86"/>
  <c r="AP71" i="86"/>
  <c r="AQ71" i="86"/>
  <c r="AR71" i="86"/>
  <c r="AS71" i="86"/>
  <c r="AT71" i="86"/>
  <c r="AU71" i="86"/>
  <c r="AV71" i="86"/>
  <c r="AW71" i="86"/>
  <c r="AX71" i="86"/>
  <c r="AY71" i="86"/>
  <c r="AZ71" i="86"/>
  <c r="BA71" i="86"/>
  <c r="BB71" i="86"/>
  <c r="BC71" i="86"/>
  <c r="BD71" i="86"/>
  <c r="BE71" i="86"/>
  <c r="BF71" i="86"/>
  <c r="BG71" i="86"/>
  <c r="BH71" i="86"/>
  <c r="BI71" i="86"/>
  <c r="BJ71" i="86"/>
  <c r="BK71" i="86"/>
  <c r="BN71" i="86"/>
  <c r="BN62" i="86"/>
  <c r="BK62" i="86"/>
  <c r="BJ62" i="86"/>
  <c r="BI62" i="86"/>
  <c r="BH62" i="86"/>
  <c r="BG62" i="86"/>
  <c r="BF62" i="86"/>
  <c r="BE62" i="86"/>
  <c r="BD62" i="86"/>
  <c r="BC62" i="86"/>
  <c r="BB62" i="86"/>
  <c r="BA62" i="86"/>
  <c r="AZ62" i="86"/>
  <c r="AY62" i="86"/>
  <c r="AX62" i="86"/>
  <c r="AW62" i="86"/>
  <c r="AV62" i="86"/>
  <c r="AU62" i="86"/>
  <c r="AT62" i="86"/>
  <c r="AS62" i="86"/>
  <c r="AR62" i="86"/>
  <c r="AQ62" i="86"/>
  <c r="AP62" i="86"/>
  <c r="AO62" i="86"/>
  <c r="AN62" i="86"/>
  <c r="AM62" i="86"/>
  <c r="AL62" i="86"/>
  <c r="AK62" i="86"/>
  <c r="AJ62" i="86"/>
  <c r="AI62" i="86"/>
  <c r="AH62" i="86"/>
  <c r="AG62" i="86"/>
  <c r="AF62" i="86"/>
  <c r="AE62" i="86"/>
  <c r="AD62" i="86"/>
  <c r="AC62" i="86"/>
  <c r="AB62" i="86"/>
  <c r="AA62" i="86"/>
  <c r="Z62" i="86"/>
  <c r="Y62" i="86"/>
  <c r="X62" i="86"/>
  <c r="W62" i="86"/>
  <c r="V62" i="86"/>
  <c r="U62" i="86"/>
  <c r="T62" i="86"/>
  <c r="S62" i="86"/>
  <c r="R62" i="86"/>
  <c r="Q62" i="86"/>
  <c r="P62" i="86"/>
  <c r="O62" i="86"/>
  <c r="N62" i="86"/>
  <c r="M62" i="86"/>
  <c r="L62" i="86"/>
  <c r="K62" i="86"/>
  <c r="J62" i="86"/>
  <c r="I62" i="86"/>
  <c r="H62" i="86"/>
  <c r="G62" i="86"/>
  <c r="F62" i="86"/>
  <c r="E61" i="86"/>
  <c r="D61" i="86"/>
  <c r="E60" i="86"/>
  <c r="D60" i="86"/>
  <c r="E59" i="86"/>
  <c r="D59" i="86"/>
  <c r="E58" i="86"/>
  <c r="D58" i="86"/>
  <c r="E57" i="86"/>
  <c r="D57" i="86"/>
  <c r="E56" i="86"/>
  <c r="D56" i="86"/>
  <c r="B5" i="79"/>
  <c r="B5" i="84"/>
  <c r="B5" i="85"/>
  <c r="B6" i="86"/>
  <c r="B5" i="86"/>
  <c r="G62" i="79"/>
  <c r="H62" i="79"/>
  <c r="I62" i="79"/>
  <c r="J62" i="79"/>
  <c r="K62" i="79"/>
  <c r="L62" i="79"/>
  <c r="M62" i="79"/>
  <c r="N62" i="79"/>
  <c r="D61" i="79"/>
  <c r="D59" i="79"/>
  <c r="D57" i="79"/>
  <c r="E61" i="85"/>
  <c r="D61" i="85"/>
  <c r="D61" i="84"/>
  <c r="H13" i="64"/>
  <c r="F13" i="64"/>
  <c r="O62" i="79" l="1"/>
  <c r="Q22" i="85"/>
  <c r="Q113" i="85" s="1"/>
  <c r="P21" i="85"/>
  <c r="P59" i="85"/>
  <c r="P56" i="85"/>
  <c r="P58" i="85"/>
  <c r="P57" i="85"/>
  <c r="P60" i="85"/>
  <c r="P23" i="85"/>
  <c r="Q22" i="86"/>
  <c r="Q113" i="86" s="1"/>
  <c r="P21" i="86"/>
  <c r="P23" i="86"/>
  <c r="D62" i="86"/>
  <c r="Q22" i="79"/>
  <c r="Q113" i="79" s="1"/>
  <c r="P21" i="79"/>
  <c r="P59" i="79"/>
  <c r="P56" i="79"/>
  <c r="P57" i="79"/>
  <c r="P60" i="79"/>
  <c r="P58" i="79"/>
  <c r="Q22" i="84"/>
  <c r="Q113" i="84" s="1"/>
  <c r="P21" i="84"/>
  <c r="P58" i="84"/>
  <c r="P59" i="84"/>
  <c r="P56" i="84"/>
  <c r="P57" i="84"/>
  <c r="BL138" i="86"/>
  <c r="BM138" i="86"/>
  <c r="BM136" i="86"/>
  <c r="BL136" i="86"/>
  <c r="G32" i="85"/>
  <c r="K32" i="85"/>
  <c r="O32" i="85"/>
  <c r="F33" i="85"/>
  <c r="J33" i="85"/>
  <c r="N33" i="85"/>
  <c r="I34" i="85"/>
  <c r="M34" i="85"/>
  <c r="H35" i="85"/>
  <c r="L35" i="85"/>
  <c r="P35" i="85"/>
  <c r="G36" i="85"/>
  <c r="K36" i="85"/>
  <c r="O36" i="85"/>
  <c r="F37" i="85"/>
  <c r="J37" i="85"/>
  <c r="J71" i="85" s="1"/>
  <c r="N37" i="85"/>
  <c r="N71" i="85" s="1"/>
  <c r="I38" i="85"/>
  <c r="M38" i="85"/>
  <c r="I32" i="85"/>
  <c r="N32" i="85"/>
  <c r="K33" i="85"/>
  <c r="P33" i="85"/>
  <c r="G34" i="85"/>
  <c r="L34" i="85"/>
  <c r="I35" i="85"/>
  <c r="N35" i="85"/>
  <c r="J36" i="85"/>
  <c r="P36" i="85"/>
  <c r="G37" i="85"/>
  <c r="L37" i="85"/>
  <c r="L71" i="85" s="1"/>
  <c r="H38" i="85"/>
  <c r="N38" i="85"/>
  <c r="J32" i="85"/>
  <c r="P32" i="85"/>
  <c r="G33" i="85"/>
  <c r="L33" i="85"/>
  <c r="H34" i="85"/>
  <c r="N34" i="85"/>
  <c r="J35" i="85"/>
  <c r="O35" i="85"/>
  <c r="F36" i="85"/>
  <c r="L36" i="85"/>
  <c r="Q36" i="85"/>
  <c r="H37" i="85"/>
  <c r="H71" i="85" s="1"/>
  <c r="M37" i="85"/>
  <c r="J38" i="85"/>
  <c r="O38" i="85"/>
  <c r="H32" i="85"/>
  <c r="I33" i="85"/>
  <c r="K34" i="85"/>
  <c r="M35" i="85"/>
  <c r="N36" i="85"/>
  <c r="P37" i="85"/>
  <c r="P71" i="85" s="1"/>
  <c r="G38" i="85"/>
  <c r="L32" i="85"/>
  <c r="M33" i="85"/>
  <c r="O34" i="85"/>
  <c r="F35" i="85"/>
  <c r="Q35" i="85"/>
  <c r="H36" i="85"/>
  <c r="I37" i="85"/>
  <c r="I71" i="85" s="1"/>
  <c r="K38" i="85"/>
  <c r="M32" i="85"/>
  <c r="O33" i="85"/>
  <c r="F38" i="85"/>
  <c r="F32" i="85"/>
  <c r="H33" i="85"/>
  <c r="F34" i="85"/>
  <c r="G35" i="85"/>
  <c r="I36" i="85"/>
  <c r="K37" i="85"/>
  <c r="K71" i="85" s="1"/>
  <c r="L38" i="85"/>
  <c r="J34" i="85"/>
  <c r="K35" i="85"/>
  <c r="M36" i="85"/>
  <c r="O37" i="85"/>
  <c r="O71" i="85" s="1"/>
  <c r="P38" i="85"/>
  <c r="P34" i="85"/>
  <c r="E62" i="86"/>
  <c r="O36" i="84"/>
  <c r="I32" i="84"/>
  <c r="M36" i="84"/>
  <c r="F37" i="84"/>
  <c r="J32" i="84"/>
  <c r="F35" i="84"/>
  <c r="M34" i="84"/>
  <c r="L34" i="84"/>
  <c r="O32" i="84"/>
  <c r="F33" i="84"/>
  <c r="L33" i="84"/>
  <c r="H34" i="84"/>
  <c r="P34" i="84"/>
  <c r="L35" i="84"/>
  <c r="G36" i="84"/>
  <c r="N36" i="84"/>
  <c r="J37" i="84"/>
  <c r="J71" i="84" s="1"/>
  <c r="P37" i="84"/>
  <c r="P71" i="84" s="1"/>
  <c r="M71" i="85"/>
  <c r="N32" i="84"/>
  <c r="G33" i="84"/>
  <c r="P33" i="84"/>
  <c r="G34" i="84"/>
  <c r="Q34" i="84"/>
  <c r="H35" i="84"/>
  <c r="Q35" i="84"/>
  <c r="I36" i="84"/>
  <c r="H37" i="84"/>
  <c r="H71" i="84" s="1"/>
  <c r="J33" i="84"/>
  <c r="K34" i="84"/>
  <c r="I35" i="84"/>
  <c r="J36" i="84"/>
  <c r="K37" i="84"/>
  <c r="K71" i="84" s="1"/>
  <c r="O37" i="84"/>
  <c r="O71" i="84" s="1"/>
  <c r="N35" i="84"/>
  <c r="O33" i="84"/>
  <c r="N37" i="84"/>
  <c r="N71" i="84" s="1"/>
  <c r="M35" i="84"/>
  <c r="K33" i="84"/>
  <c r="L37" i="84"/>
  <c r="L71" i="84" s="1"/>
  <c r="G37" i="84"/>
  <c r="Q36" i="84"/>
  <c r="K36" i="84"/>
  <c r="F36" i="84"/>
  <c r="P35" i="84"/>
  <c r="J35" i="84"/>
  <c r="O34" i="84"/>
  <c r="I34" i="84"/>
  <c r="N33" i="84"/>
  <c r="H33" i="84"/>
  <c r="M32" i="84"/>
  <c r="G32" i="84"/>
  <c r="Q32" i="84"/>
  <c r="K32" i="84"/>
  <c r="F32" i="84"/>
  <c r="Q37" i="84"/>
  <c r="Q71" i="84" s="1"/>
  <c r="M37" i="84"/>
  <c r="M71" i="84" s="1"/>
  <c r="I37" i="84"/>
  <c r="I71" i="84" s="1"/>
  <c r="P36" i="84"/>
  <c r="L36" i="84"/>
  <c r="H36" i="84"/>
  <c r="O35" i="84"/>
  <c r="K35" i="84"/>
  <c r="G35" i="84"/>
  <c r="N34" i="84"/>
  <c r="J34" i="84"/>
  <c r="F34" i="84"/>
  <c r="Q33" i="84"/>
  <c r="M33" i="84"/>
  <c r="I33" i="84"/>
  <c r="P32" i="84"/>
  <c r="L32" i="84"/>
  <c r="H32" i="84"/>
  <c r="F62" i="79"/>
  <c r="D56" i="79"/>
  <c r="D58" i="79"/>
  <c r="D60" i="79"/>
  <c r="Q33" i="85" l="1"/>
  <c r="Q38" i="85"/>
  <c r="Q34" i="85"/>
  <c r="Q32" i="85"/>
  <c r="Q37" i="85"/>
  <c r="Q71" i="85" s="1"/>
  <c r="P62" i="79"/>
  <c r="R22" i="79"/>
  <c r="R113" i="79" s="1"/>
  <c r="Q21" i="79"/>
  <c r="Q59" i="79"/>
  <c r="Q56" i="79"/>
  <c r="Q57" i="79"/>
  <c r="Q60" i="79"/>
  <c r="Q58" i="79"/>
  <c r="R22" i="86"/>
  <c r="R113" i="86" s="1"/>
  <c r="Q21" i="86"/>
  <c r="Q23" i="86"/>
  <c r="R22" i="85"/>
  <c r="R113" i="85" s="1"/>
  <c r="Q21" i="85"/>
  <c r="Q59" i="85"/>
  <c r="Q56" i="85"/>
  <c r="Q57" i="85"/>
  <c r="Q60" i="85"/>
  <c r="Q58" i="85"/>
  <c r="Q23" i="85"/>
  <c r="R22" i="84"/>
  <c r="R113" i="84" s="1"/>
  <c r="Q21" i="84"/>
  <c r="Q57" i="84"/>
  <c r="Q58" i="84"/>
  <c r="Q59" i="84"/>
  <c r="Q56" i="84"/>
  <c r="D62" i="79"/>
  <c r="Q62" i="79" l="1"/>
  <c r="S22" i="86"/>
  <c r="S113" i="86" s="1"/>
  <c r="R21" i="86"/>
  <c r="R23" i="86"/>
  <c r="S22" i="85"/>
  <c r="S113" i="85" s="1"/>
  <c r="R21" i="85"/>
  <c r="R58" i="85"/>
  <c r="R59" i="85"/>
  <c r="R56" i="85"/>
  <c r="R57" i="85"/>
  <c r="R60" i="85"/>
  <c r="R23" i="85"/>
  <c r="R37" i="85"/>
  <c r="R71" i="85" s="1"/>
  <c r="R35" i="85"/>
  <c r="R38" i="85"/>
  <c r="R36" i="85"/>
  <c r="R32" i="85"/>
  <c r="R34" i="85"/>
  <c r="R33" i="85"/>
  <c r="S22" i="79"/>
  <c r="S113" i="79" s="1"/>
  <c r="R21" i="79"/>
  <c r="R59" i="79"/>
  <c r="R56" i="79"/>
  <c r="R57" i="79"/>
  <c r="R60" i="79"/>
  <c r="R58" i="79"/>
  <c r="S22" i="84"/>
  <c r="S113" i="84" s="1"/>
  <c r="R21" i="84"/>
  <c r="R57" i="84"/>
  <c r="R58" i="84"/>
  <c r="R56" i="84"/>
  <c r="R59" i="84"/>
  <c r="R37" i="84"/>
  <c r="R71" i="84" s="1"/>
  <c r="R35" i="84"/>
  <c r="R36" i="84"/>
  <c r="R33" i="84"/>
  <c r="R34" i="84"/>
  <c r="R32" i="84"/>
  <c r="BN48" i="84"/>
  <c r="BN48" i="85"/>
  <c r="BN48" i="86"/>
  <c r="BN38" i="86"/>
  <c r="BN31" i="86"/>
  <c r="BN31" i="85"/>
  <c r="BN39" i="86" l="1"/>
  <c r="R62" i="79"/>
  <c r="T22" i="85"/>
  <c r="T113" i="85" s="1"/>
  <c r="S21" i="85"/>
  <c r="S58" i="85"/>
  <c r="S59" i="85"/>
  <c r="S56" i="85"/>
  <c r="S57" i="85"/>
  <c r="S60" i="85"/>
  <c r="S23" i="85"/>
  <c r="S34" i="85"/>
  <c r="S33" i="85"/>
  <c r="S32" i="85"/>
  <c r="S38" i="85"/>
  <c r="S36" i="85"/>
  <c r="S35" i="85"/>
  <c r="S37" i="85"/>
  <c r="S71" i="85" s="1"/>
  <c r="T22" i="79"/>
  <c r="T113" i="79" s="1"/>
  <c r="S21" i="79"/>
  <c r="S58" i="79"/>
  <c r="S60" i="79"/>
  <c r="S59" i="79"/>
  <c r="S57" i="79"/>
  <c r="S56" i="79"/>
  <c r="T22" i="86"/>
  <c r="T113" i="86" s="1"/>
  <c r="S21" i="86"/>
  <c r="S23" i="86"/>
  <c r="T22" i="84"/>
  <c r="T113" i="84" s="1"/>
  <c r="S21" i="84"/>
  <c r="S56" i="84"/>
  <c r="S57" i="84"/>
  <c r="S58" i="84"/>
  <c r="S59" i="84"/>
  <c r="S37" i="84"/>
  <c r="S71" i="84" s="1"/>
  <c r="S34" i="84"/>
  <c r="S35" i="84"/>
  <c r="S32" i="84"/>
  <c r="S36" i="84"/>
  <c r="S33" i="84"/>
  <c r="C142" i="85"/>
  <c r="C141" i="85"/>
  <c r="C140" i="85"/>
  <c r="C139" i="85"/>
  <c r="C138" i="85"/>
  <c r="C137" i="85"/>
  <c r="F137" i="85" s="1"/>
  <c r="C136" i="85"/>
  <c r="C142" i="84"/>
  <c r="C141" i="84"/>
  <c r="C140" i="84"/>
  <c r="C139" i="84"/>
  <c r="C138" i="84"/>
  <c r="C137" i="84"/>
  <c r="F137" i="84" s="1"/>
  <c r="C136" i="84"/>
  <c r="C137" i="79"/>
  <c r="F137" i="79" s="1"/>
  <c r="C138" i="79"/>
  <c r="C139" i="79"/>
  <c r="C140" i="79"/>
  <c r="C141" i="79"/>
  <c r="C142" i="79"/>
  <c r="C136" i="79"/>
  <c r="S62" i="79" l="1"/>
  <c r="U22" i="86"/>
  <c r="U113" i="86" s="1"/>
  <c r="T21" i="86"/>
  <c r="T23" i="86"/>
  <c r="U22" i="85"/>
  <c r="U113" i="85" s="1"/>
  <c r="T21" i="85"/>
  <c r="T57" i="85"/>
  <c r="T60" i="85"/>
  <c r="T56" i="85"/>
  <c r="T58" i="85"/>
  <c r="T59" i="85"/>
  <c r="T23" i="85"/>
  <c r="T33" i="85"/>
  <c r="T35" i="85"/>
  <c r="T36" i="85"/>
  <c r="T37" i="85"/>
  <c r="T71" i="85" s="1"/>
  <c r="T34" i="85"/>
  <c r="T32" i="85"/>
  <c r="T38" i="85"/>
  <c r="U22" i="79"/>
  <c r="U113" i="79" s="1"/>
  <c r="T21" i="79"/>
  <c r="T58" i="79"/>
  <c r="T59" i="79"/>
  <c r="T56" i="79"/>
  <c r="T57" i="79"/>
  <c r="T60" i="79"/>
  <c r="U22" i="84"/>
  <c r="U113" i="84" s="1"/>
  <c r="T21" i="84"/>
  <c r="T59" i="84"/>
  <c r="T56" i="84"/>
  <c r="T57" i="84"/>
  <c r="T58" i="84"/>
  <c r="T37" i="84"/>
  <c r="T71" i="84" s="1"/>
  <c r="T36" i="84"/>
  <c r="T33" i="84"/>
  <c r="T34" i="84"/>
  <c r="T32" i="84"/>
  <c r="T35" i="84"/>
  <c r="BM136" i="85"/>
  <c r="BL136" i="85"/>
  <c r="BL138" i="79"/>
  <c r="BM138" i="79"/>
  <c r="BK136" i="84"/>
  <c r="BL136" i="84"/>
  <c r="BM136" i="84"/>
  <c r="BM136" i="79"/>
  <c r="BL136" i="79"/>
  <c r="BM138" i="84"/>
  <c r="BK138" i="84"/>
  <c r="BL138" i="84"/>
  <c r="BL138" i="85"/>
  <c r="BM138" i="85"/>
  <c r="BK155" i="86"/>
  <c r="BK162" i="86" s="1"/>
  <c r="BJ155" i="86"/>
  <c r="BJ162" i="86" s="1"/>
  <c r="BI155" i="86"/>
  <c r="BI162" i="86" s="1"/>
  <c r="BH155" i="86"/>
  <c r="BH162" i="86" s="1"/>
  <c r="BG155" i="86"/>
  <c r="BG162" i="86" s="1"/>
  <c r="BF155" i="86"/>
  <c r="BF162" i="86" s="1"/>
  <c r="BE155" i="86"/>
  <c r="BE162" i="86" s="1"/>
  <c r="BD155" i="86"/>
  <c r="BD162" i="86" s="1"/>
  <c r="BC155" i="86"/>
  <c r="BC162" i="86" s="1"/>
  <c r="BB155" i="86"/>
  <c r="BB162" i="86" s="1"/>
  <c r="BA155" i="86"/>
  <c r="BA162" i="86" s="1"/>
  <c r="AZ155" i="86"/>
  <c r="AZ162" i="86" s="1"/>
  <c r="AY155" i="86"/>
  <c r="AY162" i="86" s="1"/>
  <c r="AX155" i="86"/>
  <c r="AX162" i="86" s="1"/>
  <c r="AW155" i="86"/>
  <c r="AW162" i="86" s="1"/>
  <c r="AV155" i="86"/>
  <c r="AV162" i="86" s="1"/>
  <c r="AU155" i="86"/>
  <c r="AU162" i="86" s="1"/>
  <c r="AT155" i="86"/>
  <c r="AT162" i="86" s="1"/>
  <c r="AS155" i="86"/>
  <c r="AS162" i="86" s="1"/>
  <c r="AR155" i="86"/>
  <c r="AR162" i="86" s="1"/>
  <c r="AQ155" i="86"/>
  <c r="AQ162" i="86" s="1"/>
  <c r="AP155" i="86"/>
  <c r="AP162" i="86" s="1"/>
  <c r="AO155" i="86"/>
  <c r="AO162" i="86" s="1"/>
  <c r="AN155" i="86"/>
  <c r="AN162" i="86" s="1"/>
  <c r="AM155" i="86"/>
  <c r="AM162" i="86" s="1"/>
  <c r="AL155" i="86"/>
  <c r="AL162" i="86" s="1"/>
  <c r="AK155" i="86"/>
  <c r="AK162" i="86" s="1"/>
  <c r="AJ155" i="86"/>
  <c r="AJ162" i="86" s="1"/>
  <c r="AI155" i="86"/>
  <c r="AI162" i="86" s="1"/>
  <c r="AH155" i="86"/>
  <c r="AH162" i="86" s="1"/>
  <c r="AG155" i="86"/>
  <c r="AG162" i="86" s="1"/>
  <c r="AF155" i="86"/>
  <c r="AF162" i="86" s="1"/>
  <c r="AE155" i="86"/>
  <c r="AE162" i="86" s="1"/>
  <c r="AD155" i="86"/>
  <c r="AD162" i="86" s="1"/>
  <c r="AC155" i="86"/>
  <c r="AC162" i="86" s="1"/>
  <c r="AB155" i="86"/>
  <c r="AB162" i="86" s="1"/>
  <c r="AA155" i="86"/>
  <c r="AA162" i="86" s="1"/>
  <c r="Z155" i="86"/>
  <c r="Z162" i="86" s="1"/>
  <c r="Y155" i="86"/>
  <c r="Y162" i="86" s="1"/>
  <c r="X155" i="86"/>
  <c r="X162" i="86" s="1"/>
  <c r="W155" i="86"/>
  <c r="W162" i="86" s="1"/>
  <c r="V155" i="86"/>
  <c r="V162" i="86" s="1"/>
  <c r="U155" i="86"/>
  <c r="U162" i="86" s="1"/>
  <c r="T155" i="86"/>
  <c r="T162" i="86" s="1"/>
  <c r="S155" i="86"/>
  <c r="S162" i="86" s="1"/>
  <c r="R155" i="86"/>
  <c r="R162" i="86" s="1"/>
  <c r="Q155" i="86"/>
  <c r="Q162" i="86" s="1"/>
  <c r="P155" i="86"/>
  <c r="P162" i="86" s="1"/>
  <c r="O155" i="86"/>
  <c r="O162" i="86" s="1"/>
  <c r="N155" i="86"/>
  <c r="N162" i="86" s="1"/>
  <c r="M155" i="86"/>
  <c r="M162" i="86" s="1"/>
  <c r="L155" i="86"/>
  <c r="L162" i="86" s="1"/>
  <c r="K155" i="86"/>
  <c r="K162" i="86" s="1"/>
  <c r="J155" i="86"/>
  <c r="J162" i="86" s="1"/>
  <c r="I155" i="86"/>
  <c r="I162" i="86" s="1"/>
  <c r="H155" i="86"/>
  <c r="H162" i="86" s="1"/>
  <c r="G155" i="86"/>
  <c r="G162" i="86" s="1"/>
  <c r="BK153" i="86"/>
  <c r="BJ153" i="86"/>
  <c r="BI153" i="86"/>
  <c r="BH153" i="86"/>
  <c r="BG153" i="86"/>
  <c r="BF153" i="86"/>
  <c r="BE153" i="86"/>
  <c r="BD153" i="86"/>
  <c r="BC153" i="86"/>
  <c r="BB153" i="86"/>
  <c r="BA153" i="86"/>
  <c r="AZ153" i="86"/>
  <c r="AY153" i="86"/>
  <c r="AX153" i="86"/>
  <c r="AW153" i="86"/>
  <c r="AV153" i="86"/>
  <c r="AU153" i="86"/>
  <c r="AT153" i="86"/>
  <c r="AS153" i="86"/>
  <c r="AR153" i="86"/>
  <c r="AQ153" i="86"/>
  <c r="AP153" i="86"/>
  <c r="AO153" i="86"/>
  <c r="AN153" i="86"/>
  <c r="AM153" i="86"/>
  <c r="AL153" i="86"/>
  <c r="AK153" i="86"/>
  <c r="AJ153" i="86"/>
  <c r="AI153" i="86"/>
  <c r="AH153" i="86"/>
  <c r="AG153" i="86"/>
  <c r="AF153" i="86"/>
  <c r="AE153" i="86"/>
  <c r="AD153" i="86"/>
  <c r="AC153" i="86"/>
  <c r="AB153" i="86"/>
  <c r="AA153" i="86"/>
  <c r="Z153" i="86"/>
  <c r="Y153" i="86"/>
  <c r="X153" i="86"/>
  <c r="W153" i="86"/>
  <c r="V153" i="86"/>
  <c r="U153" i="86"/>
  <c r="T153" i="86"/>
  <c r="S153" i="86"/>
  <c r="R153" i="86"/>
  <c r="Q153" i="86"/>
  <c r="P153" i="86"/>
  <c r="O153" i="86"/>
  <c r="N153" i="86"/>
  <c r="M153" i="86"/>
  <c r="L153" i="86"/>
  <c r="K153" i="86"/>
  <c r="J153" i="86"/>
  <c r="I153" i="86"/>
  <c r="H153" i="86"/>
  <c r="G153" i="86"/>
  <c r="F151" i="86"/>
  <c r="E148" i="86"/>
  <c r="D148" i="86"/>
  <c r="E146" i="86"/>
  <c r="D146" i="86"/>
  <c r="E144" i="86"/>
  <c r="D144" i="86"/>
  <c r="F141" i="86"/>
  <c r="F155" i="86" s="1"/>
  <c r="F140" i="86"/>
  <c r="F139" i="86"/>
  <c r="BK138" i="86"/>
  <c r="BJ138" i="86"/>
  <c r="BI138" i="86"/>
  <c r="BH138" i="86"/>
  <c r="BG138" i="86"/>
  <c r="BF138" i="86"/>
  <c r="BE138" i="86"/>
  <c r="BD138" i="86"/>
  <c r="BC138" i="86"/>
  <c r="BB138" i="86"/>
  <c r="BA138" i="86"/>
  <c r="AZ138" i="86"/>
  <c r="AY138" i="86"/>
  <c r="AX138" i="86"/>
  <c r="AW138" i="86"/>
  <c r="AV138" i="86"/>
  <c r="AU138" i="86"/>
  <c r="AT138" i="86"/>
  <c r="AS138" i="86"/>
  <c r="AR138" i="86"/>
  <c r="AQ138" i="86"/>
  <c r="AP138" i="86"/>
  <c r="AO138" i="86"/>
  <c r="AN138" i="86"/>
  <c r="AM138" i="86"/>
  <c r="AL138" i="86"/>
  <c r="AK138" i="86"/>
  <c r="AJ138" i="86"/>
  <c r="AI138" i="86"/>
  <c r="AH138" i="86"/>
  <c r="AG138" i="86"/>
  <c r="AF138" i="86"/>
  <c r="AE138" i="86"/>
  <c r="AD138" i="86"/>
  <c r="AC138" i="86"/>
  <c r="AB138" i="86"/>
  <c r="AA138" i="86"/>
  <c r="Z138" i="86"/>
  <c r="Y138" i="86"/>
  <c r="X138" i="86"/>
  <c r="W138" i="86"/>
  <c r="V138" i="86"/>
  <c r="U138" i="86"/>
  <c r="T138" i="86"/>
  <c r="S138" i="86"/>
  <c r="R138" i="86"/>
  <c r="Q138" i="86"/>
  <c r="P138" i="86"/>
  <c r="O138" i="86"/>
  <c r="N138" i="86"/>
  <c r="M138" i="86"/>
  <c r="L138" i="86"/>
  <c r="K138" i="86"/>
  <c r="J138" i="86"/>
  <c r="I138" i="86"/>
  <c r="H138" i="86"/>
  <c r="G138" i="86"/>
  <c r="F138" i="86"/>
  <c r="G137" i="86"/>
  <c r="BK136" i="86"/>
  <c r="BJ136" i="86"/>
  <c r="BI136" i="86"/>
  <c r="BH136" i="86"/>
  <c r="BG136" i="86"/>
  <c r="BF136" i="86"/>
  <c r="BE136" i="86"/>
  <c r="BD136" i="86"/>
  <c r="BC136" i="86"/>
  <c r="BB136" i="86"/>
  <c r="BA136" i="86"/>
  <c r="AZ136" i="86"/>
  <c r="AY136" i="86"/>
  <c r="AX136" i="86"/>
  <c r="AW136" i="86"/>
  <c r="AV136" i="86"/>
  <c r="AU136" i="86"/>
  <c r="AT136" i="86"/>
  <c r="AS136" i="86"/>
  <c r="AR136" i="86"/>
  <c r="AQ136" i="86"/>
  <c r="AP136" i="86"/>
  <c r="AO136" i="86"/>
  <c r="AN136" i="86"/>
  <c r="AM136" i="86"/>
  <c r="AL136" i="86"/>
  <c r="AK136" i="86"/>
  <c r="AJ136" i="86"/>
  <c r="AI136" i="86"/>
  <c r="AH136" i="86"/>
  <c r="AG136" i="86"/>
  <c r="AF136" i="86"/>
  <c r="AE136" i="86"/>
  <c r="AD136" i="86"/>
  <c r="AC136" i="86"/>
  <c r="AB136" i="86"/>
  <c r="AA136" i="86"/>
  <c r="Z136" i="86"/>
  <c r="Y136" i="86"/>
  <c r="X136" i="86"/>
  <c r="W136" i="86"/>
  <c r="V136" i="86"/>
  <c r="U136" i="86"/>
  <c r="T136" i="86"/>
  <c r="S136" i="86"/>
  <c r="R136" i="86"/>
  <c r="Q136" i="86"/>
  <c r="P136" i="86"/>
  <c r="O136" i="86"/>
  <c r="N136" i="86"/>
  <c r="M136" i="86"/>
  <c r="L136" i="86"/>
  <c r="K136" i="86"/>
  <c r="J136" i="86"/>
  <c r="I136" i="86"/>
  <c r="H136" i="86"/>
  <c r="G136" i="86"/>
  <c r="F136" i="86"/>
  <c r="U112" i="86"/>
  <c r="T112" i="86"/>
  <c r="S112" i="86"/>
  <c r="R112" i="86"/>
  <c r="Q112" i="86"/>
  <c r="P112" i="86"/>
  <c r="O112" i="86"/>
  <c r="N112" i="86"/>
  <c r="M112" i="86"/>
  <c r="L112" i="86"/>
  <c r="K112" i="86"/>
  <c r="J112" i="86"/>
  <c r="I112" i="86"/>
  <c r="H112" i="86"/>
  <c r="G112" i="86"/>
  <c r="F112" i="86"/>
  <c r="BK155" i="85"/>
  <c r="BK162" i="85" s="1"/>
  <c r="BJ155" i="85"/>
  <c r="BJ162" i="85" s="1"/>
  <c r="BI155" i="85"/>
  <c r="BI162" i="85" s="1"/>
  <c r="BH155" i="85"/>
  <c r="BH162" i="85" s="1"/>
  <c r="BG155" i="85"/>
  <c r="BG162" i="85" s="1"/>
  <c r="BF155" i="85"/>
  <c r="BF162" i="85" s="1"/>
  <c r="BE155" i="85"/>
  <c r="BE162" i="85" s="1"/>
  <c r="BD155" i="85"/>
  <c r="BD162" i="85" s="1"/>
  <c r="BC155" i="85"/>
  <c r="BC162" i="85" s="1"/>
  <c r="BB155" i="85"/>
  <c r="BB162" i="85" s="1"/>
  <c r="BA155" i="85"/>
  <c r="BA162" i="85" s="1"/>
  <c r="AZ155" i="85"/>
  <c r="AZ162" i="85" s="1"/>
  <c r="AY155" i="85"/>
  <c r="AY162" i="85" s="1"/>
  <c r="AX155" i="85"/>
  <c r="AX162" i="85" s="1"/>
  <c r="AW155" i="85"/>
  <c r="AW162" i="85" s="1"/>
  <c r="AV155" i="85"/>
  <c r="AV162" i="85" s="1"/>
  <c r="AU155" i="85"/>
  <c r="AU162" i="85" s="1"/>
  <c r="AT155" i="85"/>
  <c r="AT162" i="85" s="1"/>
  <c r="AS155" i="85"/>
  <c r="AS162" i="85" s="1"/>
  <c r="AR155" i="85"/>
  <c r="AR162" i="85" s="1"/>
  <c r="AQ155" i="85"/>
  <c r="AQ162" i="85" s="1"/>
  <c r="AP155" i="85"/>
  <c r="AP162" i="85" s="1"/>
  <c r="AO155" i="85"/>
  <c r="AO162" i="85" s="1"/>
  <c r="AN155" i="85"/>
  <c r="AN162" i="85" s="1"/>
  <c r="AM155" i="85"/>
  <c r="AM162" i="85" s="1"/>
  <c r="AL155" i="85"/>
  <c r="AL162" i="85" s="1"/>
  <c r="AK155" i="85"/>
  <c r="AK162" i="85" s="1"/>
  <c r="AJ155" i="85"/>
  <c r="AJ162" i="85" s="1"/>
  <c r="AI155" i="85"/>
  <c r="AI162" i="85" s="1"/>
  <c r="AH155" i="85"/>
  <c r="AH162" i="85" s="1"/>
  <c r="AG155" i="85"/>
  <c r="AG162" i="85" s="1"/>
  <c r="AF155" i="85"/>
  <c r="AF162" i="85" s="1"/>
  <c r="AE155" i="85"/>
  <c r="AE162" i="85" s="1"/>
  <c r="AD155" i="85"/>
  <c r="AD162" i="85" s="1"/>
  <c r="AC155" i="85"/>
  <c r="AC162" i="85" s="1"/>
  <c r="AB155" i="85"/>
  <c r="AB162" i="85" s="1"/>
  <c r="AA155" i="85"/>
  <c r="AA162" i="85" s="1"/>
  <c r="Z155" i="85"/>
  <c r="Z162" i="85" s="1"/>
  <c r="Y155" i="85"/>
  <c r="Y162" i="85" s="1"/>
  <c r="X155" i="85"/>
  <c r="X162" i="85" s="1"/>
  <c r="W155" i="85"/>
  <c r="W162" i="85" s="1"/>
  <c r="V155" i="85"/>
  <c r="V162" i="85" s="1"/>
  <c r="U155" i="85"/>
  <c r="U162" i="85" s="1"/>
  <c r="T155" i="85"/>
  <c r="T162" i="85" s="1"/>
  <c r="S155" i="85"/>
  <c r="S162" i="85" s="1"/>
  <c r="R155" i="85"/>
  <c r="R162" i="85" s="1"/>
  <c r="Q155" i="85"/>
  <c r="Q162" i="85" s="1"/>
  <c r="P155" i="85"/>
  <c r="P162" i="85" s="1"/>
  <c r="O155" i="85"/>
  <c r="O162" i="85" s="1"/>
  <c r="N155" i="85"/>
  <c r="N162" i="85" s="1"/>
  <c r="M155" i="85"/>
  <c r="M162" i="85" s="1"/>
  <c r="L155" i="85"/>
  <c r="L162" i="85" s="1"/>
  <c r="K155" i="85"/>
  <c r="K162" i="85" s="1"/>
  <c r="J155" i="85"/>
  <c r="J162" i="85" s="1"/>
  <c r="I155" i="85"/>
  <c r="I162" i="85" s="1"/>
  <c r="H155" i="85"/>
  <c r="H162" i="85" s="1"/>
  <c r="G155" i="85"/>
  <c r="G162" i="85" s="1"/>
  <c r="BK153" i="85"/>
  <c r="BJ153" i="85"/>
  <c r="BI153" i="85"/>
  <c r="BH153" i="85"/>
  <c r="BG153" i="85"/>
  <c r="BF153" i="85"/>
  <c r="BE153" i="85"/>
  <c r="BD153" i="85"/>
  <c r="BC153" i="85"/>
  <c r="BB153" i="85"/>
  <c r="BA153" i="85"/>
  <c r="AZ153" i="85"/>
  <c r="AY153" i="85"/>
  <c r="AX153" i="85"/>
  <c r="AW153" i="85"/>
  <c r="AV153" i="85"/>
  <c r="AU153" i="85"/>
  <c r="AT153" i="85"/>
  <c r="AS153" i="85"/>
  <c r="AR153" i="85"/>
  <c r="AQ153" i="85"/>
  <c r="AP153" i="85"/>
  <c r="AO153" i="85"/>
  <c r="AN153" i="85"/>
  <c r="AM153" i="85"/>
  <c r="AL153" i="85"/>
  <c r="AK153" i="85"/>
  <c r="AJ153" i="85"/>
  <c r="AI153" i="85"/>
  <c r="AH153" i="85"/>
  <c r="AG153" i="85"/>
  <c r="AF153" i="85"/>
  <c r="AE153" i="85"/>
  <c r="AD153" i="85"/>
  <c r="AC153" i="85"/>
  <c r="AB153" i="85"/>
  <c r="AA153" i="85"/>
  <c r="Z153" i="85"/>
  <c r="Y153" i="85"/>
  <c r="X153" i="85"/>
  <c r="W153" i="85"/>
  <c r="V153" i="85"/>
  <c r="U153" i="85"/>
  <c r="T153" i="85"/>
  <c r="S153" i="85"/>
  <c r="R153" i="85"/>
  <c r="Q153" i="85"/>
  <c r="P153" i="85"/>
  <c r="O153" i="85"/>
  <c r="N153" i="85"/>
  <c r="M153" i="85"/>
  <c r="L153" i="85"/>
  <c r="K153" i="85"/>
  <c r="J153" i="85"/>
  <c r="I153" i="85"/>
  <c r="H153" i="85"/>
  <c r="G153" i="85"/>
  <c r="F151" i="85"/>
  <c r="E148" i="85"/>
  <c r="D148" i="85"/>
  <c r="E146" i="85"/>
  <c r="D146" i="85"/>
  <c r="E144" i="85"/>
  <c r="D144" i="85"/>
  <c r="F141" i="85"/>
  <c r="F155" i="85" s="1"/>
  <c r="F140" i="85"/>
  <c r="F139" i="85"/>
  <c r="BK138" i="85"/>
  <c r="BJ138" i="85"/>
  <c r="BI138" i="85"/>
  <c r="BH138" i="85"/>
  <c r="BG138" i="85"/>
  <c r="BF138" i="85"/>
  <c r="BE138" i="85"/>
  <c r="BD138" i="85"/>
  <c r="BC138" i="85"/>
  <c r="BB138" i="85"/>
  <c r="BA138" i="85"/>
  <c r="AZ138" i="85"/>
  <c r="AY138" i="85"/>
  <c r="AX138" i="85"/>
  <c r="AW138" i="85"/>
  <c r="AV138" i="85"/>
  <c r="AU138" i="85"/>
  <c r="AT138" i="85"/>
  <c r="AS138" i="85"/>
  <c r="AR138" i="85"/>
  <c r="AQ138" i="85"/>
  <c r="AP138" i="85"/>
  <c r="AO138" i="85"/>
  <c r="AN138" i="85"/>
  <c r="AM138" i="85"/>
  <c r="AL138" i="85"/>
  <c r="AK138" i="85"/>
  <c r="AJ138" i="85"/>
  <c r="AI138" i="85"/>
  <c r="AH138" i="85"/>
  <c r="AG138" i="85"/>
  <c r="AF138" i="85"/>
  <c r="AE138" i="85"/>
  <c r="AD138" i="85"/>
  <c r="AC138" i="85"/>
  <c r="AB138" i="85"/>
  <c r="AA138" i="85"/>
  <c r="Z138" i="85"/>
  <c r="Y138" i="85"/>
  <c r="X138" i="85"/>
  <c r="W138" i="85"/>
  <c r="V138" i="85"/>
  <c r="U138" i="85"/>
  <c r="T138" i="85"/>
  <c r="S138" i="85"/>
  <c r="R138" i="85"/>
  <c r="Q138" i="85"/>
  <c r="P138" i="85"/>
  <c r="O138" i="85"/>
  <c r="N138" i="85"/>
  <c r="M138" i="85"/>
  <c r="L138" i="85"/>
  <c r="K138" i="85"/>
  <c r="J138" i="85"/>
  <c r="I138" i="85"/>
  <c r="H138" i="85"/>
  <c r="G138" i="85"/>
  <c r="F138" i="85"/>
  <c r="G137" i="85"/>
  <c r="BK136" i="85"/>
  <c r="BJ136" i="85"/>
  <c r="BI136" i="85"/>
  <c r="BH136" i="85"/>
  <c r="BG136" i="85"/>
  <c r="BF136" i="85"/>
  <c r="BE136" i="85"/>
  <c r="BD136" i="85"/>
  <c r="BC136" i="85"/>
  <c r="BB136" i="85"/>
  <c r="BA136" i="85"/>
  <c r="AZ136" i="85"/>
  <c r="AY136" i="85"/>
  <c r="AX136" i="85"/>
  <c r="AW136" i="85"/>
  <c r="AV136" i="85"/>
  <c r="AU136" i="85"/>
  <c r="AT136" i="85"/>
  <c r="AS136" i="85"/>
  <c r="AR136" i="85"/>
  <c r="AQ136" i="85"/>
  <c r="AP136" i="85"/>
  <c r="AO136" i="85"/>
  <c r="AN136" i="85"/>
  <c r="AM136" i="85"/>
  <c r="AL136" i="85"/>
  <c r="AK136" i="85"/>
  <c r="AJ136" i="85"/>
  <c r="AI136" i="85"/>
  <c r="AH136" i="85"/>
  <c r="AG136" i="85"/>
  <c r="AF136" i="85"/>
  <c r="AE136" i="85"/>
  <c r="AD136" i="85"/>
  <c r="AC136" i="85"/>
  <c r="AB136" i="85"/>
  <c r="AA136" i="85"/>
  <c r="Z136" i="85"/>
  <c r="Y136" i="85"/>
  <c r="X136" i="85"/>
  <c r="W136" i="85"/>
  <c r="V136" i="85"/>
  <c r="U136" i="85"/>
  <c r="T136" i="85"/>
  <c r="S136" i="85"/>
  <c r="R136" i="85"/>
  <c r="Q136" i="85"/>
  <c r="P136" i="85"/>
  <c r="O136" i="85"/>
  <c r="N136" i="85"/>
  <c r="M136" i="85"/>
  <c r="L136" i="85"/>
  <c r="K136" i="85"/>
  <c r="J136" i="85"/>
  <c r="I136" i="85"/>
  <c r="H136" i="85"/>
  <c r="G136" i="85"/>
  <c r="F136" i="85"/>
  <c r="U112" i="85"/>
  <c r="T112" i="85"/>
  <c r="S112" i="85"/>
  <c r="R112" i="85"/>
  <c r="Q112" i="85"/>
  <c r="P112" i="85"/>
  <c r="O112" i="85"/>
  <c r="N112" i="85"/>
  <c r="M112" i="85"/>
  <c r="L112" i="85"/>
  <c r="K112" i="85"/>
  <c r="J112" i="85"/>
  <c r="I112" i="85"/>
  <c r="H112" i="85"/>
  <c r="G112" i="85"/>
  <c r="F112" i="85"/>
  <c r="BJ155" i="84"/>
  <c r="BJ162" i="84" s="1"/>
  <c r="BI155" i="84"/>
  <c r="BI162" i="84" s="1"/>
  <c r="BH155" i="84"/>
  <c r="BH162" i="84" s="1"/>
  <c r="BG155" i="84"/>
  <c r="BG162" i="84" s="1"/>
  <c r="BF155" i="84"/>
  <c r="BF162" i="84" s="1"/>
  <c r="BE155" i="84"/>
  <c r="BE162" i="84" s="1"/>
  <c r="BD155" i="84"/>
  <c r="BD162" i="84" s="1"/>
  <c r="BC155" i="84"/>
  <c r="BC162" i="84" s="1"/>
  <c r="BB155" i="84"/>
  <c r="BB162" i="84" s="1"/>
  <c r="BA155" i="84"/>
  <c r="BA162" i="84" s="1"/>
  <c r="AZ155" i="84"/>
  <c r="AZ162" i="84" s="1"/>
  <c r="AY155" i="84"/>
  <c r="AY162" i="84" s="1"/>
  <c r="AX155" i="84"/>
  <c r="AX162" i="84" s="1"/>
  <c r="AW155" i="84"/>
  <c r="AW162" i="84" s="1"/>
  <c r="AV155" i="84"/>
  <c r="AV162" i="84" s="1"/>
  <c r="AU155" i="84"/>
  <c r="AU162" i="84" s="1"/>
  <c r="AT155" i="84"/>
  <c r="AT162" i="84" s="1"/>
  <c r="AS155" i="84"/>
  <c r="AS162" i="84" s="1"/>
  <c r="AR155" i="84"/>
  <c r="AR162" i="84" s="1"/>
  <c r="AQ155" i="84"/>
  <c r="AQ162" i="84" s="1"/>
  <c r="AP155" i="84"/>
  <c r="AP162" i="84" s="1"/>
  <c r="AO155" i="84"/>
  <c r="AO162" i="84" s="1"/>
  <c r="AN155" i="84"/>
  <c r="AN162" i="84" s="1"/>
  <c r="AM155" i="84"/>
  <c r="AM162" i="84" s="1"/>
  <c r="AL155" i="84"/>
  <c r="AL162" i="84" s="1"/>
  <c r="AK155" i="84"/>
  <c r="AK162" i="84" s="1"/>
  <c r="AJ155" i="84"/>
  <c r="AJ162" i="84" s="1"/>
  <c r="AI155" i="84"/>
  <c r="AI162" i="84" s="1"/>
  <c r="AH155" i="84"/>
  <c r="AH162" i="84" s="1"/>
  <c r="AG155" i="84"/>
  <c r="AG162" i="84" s="1"/>
  <c r="AF155" i="84"/>
  <c r="AF162" i="84" s="1"/>
  <c r="AE155" i="84"/>
  <c r="AE162" i="84" s="1"/>
  <c r="AD155" i="84"/>
  <c r="AD162" i="84" s="1"/>
  <c r="AC155" i="84"/>
  <c r="AC162" i="84" s="1"/>
  <c r="AB155" i="84"/>
  <c r="AB162" i="84" s="1"/>
  <c r="AA155" i="84"/>
  <c r="AA162" i="84" s="1"/>
  <c r="Z155" i="84"/>
  <c r="Z162" i="84" s="1"/>
  <c r="Y155" i="84"/>
  <c r="Y162" i="84" s="1"/>
  <c r="X155" i="84"/>
  <c r="X162" i="84" s="1"/>
  <c r="W155" i="84"/>
  <c r="W162" i="84" s="1"/>
  <c r="V155" i="84"/>
  <c r="V162" i="84" s="1"/>
  <c r="U155" i="84"/>
  <c r="U162" i="84" s="1"/>
  <c r="T155" i="84"/>
  <c r="T162" i="84" s="1"/>
  <c r="S155" i="84"/>
  <c r="S162" i="84" s="1"/>
  <c r="R155" i="84"/>
  <c r="R162" i="84" s="1"/>
  <c r="Q155" i="84"/>
  <c r="Q162" i="84" s="1"/>
  <c r="P155" i="84"/>
  <c r="P162" i="84" s="1"/>
  <c r="O155" i="84"/>
  <c r="O162" i="84" s="1"/>
  <c r="N155" i="84"/>
  <c r="N162" i="84" s="1"/>
  <c r="M155" i="84"/>
  <c r="M162" i="84" s="1"/>
  <c r="L155" i="84"/>
  <c r="L162" i="84" s="1"/>
  <c r="K155" i="84"/>
  <c r="K162" i="84" s="1"/>
  <c r="J155" i="84"/>
  <c r="J162" i="84" s="1"/>
  <c r="I155" i="84"/>
  <c r="I162" i="84" s="1"/>
  <c r="H155" i="84"/>
  <c r="H162" i="84" s="1"/>
  <c r="G155" i="84"/>
  <c r="G162" i="84" s="1"/>
  <c r="BJ153" i="84"/>
  <c r="BI153" i="84"/>
  <c r="BH153" i="84"/>
  <c r="BG153" i="84"/>
  <c r="BF153" i="84"/>
  <c r="BE153" i="84"/>
  <c r="BD153" i="84"/>
  <c r="BC153" i="84"/>
  <c r="BB153" i="84"/>
  <c r="BA153" i="84"/>
  <c r="AZ153" i="84"/>
  <c r="AY153" i="84"/>
  <c r="AX153" i="84"/>
  <c r="AW153" i="84"/>
  <c r="AV153" i="84"/>
  <c r="AU153" i="84"/>
  <c r="AT153" i="84"/>
  <c r="AS153" i="84"/>
  <c r="AR153" i="84"/>
  <c r="AQ153" i="84"/>
  <c r="AP153" i="84"/>
  <c r="AO153" i="84"/>
  <c r="AN153" i="84"/>
  <c r="AM153" i="84"/>
  <c r="AL153" i="84"/>
  <c r="AK153" i="84"/>
  <c r="AJ153" i="84"/>
  <c r="AI153" i="84"/>
  <c r="AH153" i="84"/>
  <c r="AG153" i="84"/>
  <c r="AF153" i="84"/>
  <c r="AE153" i="84"/>
  <c r="AD153" i="84"/>
  <c r="AC153" i="84"/>
  <c r="AB153" i="84"/>
  <c r="AA153" i="84"/>
  <c r="Z153" i="84"/>
  <c r="Y153" i="84"/>
  <c r="X153" i="84"/>
  <c r="W153" i="84"/>
  <c r="V153" i="84"/>
  <c r="U153" i="84"/>
  <c r="T153" i="84"/>
  <c r="S153" i="84"/>
  <c r="R153" i="84"/>
  <c r="Q153" i="84"/>
  <c r="P153" i="84"/>
  <c r="O153" i="84"/>
  <c r="N153" i="84"/>
  <c r="M153" i="84"/>
  <c r="L153" i="84"/>
  <c r="K153" i="84"/>
  <c r="J153" i="84"/>
  <c r="I153" i="84"/>
  <c r="H153" i="84"/>
  <c r="G153" i="84"/>
  <c r="F151" i="84"/>
  <c r="F158" i="84" s="1"/>
  <c r="E148" i="84"/>
  <c r="D148" i="84"/>
  <c r="E146" i="84"/>
  <c r="D146" i="84"/>
  <c r="E144" i="84"/>
  <c r="D144" i="84"/>
  <c r="F141" i="84"/>
  <c r="F155" i="84" s="1"/>
  <c r="F140" i="84"/>
  <c r="F139" i="84"/>
  <c r="F153" i="84" s="1"/>
  <c r="BJ138" i="84"/>
  <c r="BI138" i="84"/>
  <c r="BH138" i="84"/>
  <c r="BG138" i="84"/>
  <c r="BF138" i="84"/>
  <c r="BE138" i="84"/>
  <c r="BD138" i="84"/>
  <c r="BC138" i="84"/>
  <c r="BB138" i="84"/>
  <c r="BA138" i="84"/>
  <c r="AZ138" i="84"/>
  <c r="AY138" i="84"/>
  <c r="AX138" i="84"/>
  <c r="AW138" i="84"/>
  <c r="AV138" i="84"/>
  <c r="AU138" i="84"/>
  <c r="AT138" i="84"/>
  <c r="AS138" i="84"/>
  <c r="AR138" i="84"/>
  <c r="AQ138" i="84"/>
  <c r="AP138" i="84"/>
  <c r="AO138" i="84"/>
  <c r="AN138" i="84"/>
  <c r="AM138" i="84"/>
  <c r="AL138" i="84"/>
  <c r="AK138" i="84"/>
  <c r="AJ138" i="84"/>
  <c r="AI138" i="84"/>
  <c r="AH138" i="84"/>
  <c r="AG138" i="84"/>
  <c r="AF138" i="84"/>
  <c r="AE138" i="84"/>
  <c r="AD138" i="84"/>
  <c r="AC138" i="84"/>
  <c r="AB138" i="84"/>
  <c r="AA138" i="84"/>
  <c r="Z138" i="84"/>
  <c r="Y138" i="84"/>
  <c r="X138" i="84"/>
  <c r="W138" i="84"/>
  <c r="V138" i="84"/>
  <c r="U138" i="84"/>
  <c r="T138" i="84"/>
  <c r="S138" i="84"/>
  <c r="R138" i="84"/>
  <c r="Q138" i="84"/>
  <c r="P138" i="84"/>
  <c r="O138" i="84"/>
  <c r="N138" i="84"/>
  <c r="M138" i="84"/>
  <c r="L138" i="84"/>
  <c r="K138" i="84"/>
  <c r="J138" i="84"/>
  <c r="I138" i="84"/>
  <c r="H138" i="84"/>
  <c r="G138" i="84"/>
  <c r="F138" i="84"/>
  <c r="G137" i="84"/>
  <c r="BJ136" i="84"/>
  <c r="BI136" i="84"/>
  <c r="BH136" i="84"/>
  <c r="BG136" i="84"/>
  <c r="BF136" i="84"/>
  <c r="BE136" i="84"/>
  <c r="BD136" i="84"/>
  <c r="BC136" i="84"/>
  <c r="BB136" i="84"/>
  <c r="BA136" i="84"/>
  <c r="AZ136" i="84"/>
  <c r="AY136" i="84"/>
  <c r="AX136" i="84"/>
  <c r="AW136" i="84"/>
  <c r="AV136" i="84"/>
  <c r="AU136" i="84"/>
  <c r="AT136" i="84"/>
  <c r="AS136" i="84"/>
  <c r="AR136" i="84"/>
  <c r="AQ136" i="84"/>
  <c r="AP136" i="84"/>
  <c r="AO136" i="84"/>
  <c r="AN136" i="84"/>
  <c r="AM136" i="84"/>
  <c r="AL136" i="84"/>
  <c r="AK136" i="84"/>
  <c r="AJ136" i="84"/>
  <c r="AI136" i="84"/>
  <c r="AH136" i="84"/>
  <c r="AG136" i="84"/>
  <c r="AF136" i="84"/>
  <c r="AE136" i="84"/>
  <c r="AD136" i="84"/>
  <c r="AC136" i="84"/>
  <c r="AB136" i="84"/>
  <c r="AA136" i="84"/>
  <c r="Z136" i="84"/>
  <c r="Y136" i="84"/>
  <c r="X136" i="84"/>
  <c r="W136" i="84"/>
  <c r="V136" i="84"/>
  <c r="U136" i="84"/>
  <c r="T136" i="84"/>
  <c r="S136" i="84"/>
  <c r="R136" i="84"/>
  <c r="Q136" i="84"/>
  <c r="P136" i="84"/>
  <c r="O136" i="84"/>
  <c r="N136" i="84"/>
  <c r="M136" i="84"/>
  <c r="L136" i="84"/>
  <c r="K136" i="84"/>
  <c r="J136" i="84"/>
  <c r="I136" i="84"/>
  <c r="H136" i="84"/>
  <c r="G136" i="84"/>
  <c r="F136" i="84"/>
  <c r="U112" i="84"/>
  <c r="T112" i="84"/>
  <c r="S112" i="84"/>
  <c r="R112" i="84"/>
  <c r="Q112" i="84"/>
  <c r="P112" i="84"/>
  <c r="O112" i="84"/>
  <c r="N112" i="84"/>
  <c r="M112" i="84"/>
  <c r="L112" i="84"/>
  <c r="K112" i="84"/>
  <c r="J112" i="84"/>
  <c r="I112" i="84"/>
  <c r="H112" i="84"/>
  <c r="G112" i="84"/>
  <c r="F112" i="84"/>
  <c r="C95" i="86"/>
  <c r="C94" i="86"/>
  <c r="C95" i="85"/>
  <c r="C94" i="85"/>
  <c r="C95" i="84"/>
  <c r="C94" i="84"/>
  <c r="C74" i="86"/>
  <c r="C73" i="86"/>
  <c r="C74" i="85"/>
  <c r="C73" i="85"/>
  <c r="C74" i="84"/>
  <c r="C73" i="84"/>
  <c r="C65" i="86"/>
  <c r="C64" i="86"/>
  <c r="C65" i="85"/>
  <c r="C64" i="85"/>
  <c r="C65" i="84"/>
  <c r="C64" i="84"/>
  <c r="C41" i="86"/>
  <c r="C40" i="86"/>
  <c r="C41" i="85"/>
  <c r="C40" i="85"/>
  <c r="C41" i="84"/>
  <c r="C40" i="84"/>
  <c r="D25" i="64"/>
  <c r="E25" i="64"/>
  <c r="D26" i="64"/>
  <c r="E26" i="64"/>
  <c r="E24" i="64"/>
  <c r="D24" i="64"/>
  <c r="AN19" i="88"/>
  <c r="AK19" i="88"/>
  <c r="BP13" i="88"/>
  <c r="BO13" i="88"/>
  <c r="BN13" i="88"/>
  <c r="BM13" i="88"/>
  <c r="BL13" i="88"/>
  <c r="BK13" i="88"/>
  <c r="BJ13" i="88"/>
  <c r="BI13" i="88"/>
  <c r="BH13" i="88"/>
  <c r="BG13" i="88"/>
  <c r="BF13" i="88"/>
  <c r="BE13" i="88"/>
  <c r="BD13" i="88"/>
  <c r="BC13" i="88"/>
  <c r="BB13" i="88"/>
  <c r="BA13" i="88"/>
  <c r="AZ13" i="88"/>
  <c r="AY13" i="88"/>
  <c r="AX13" i="88"/>
  <c r="AW13" i="88"/>
  <c r="AV13" i="88"/>
  <c r="AU13" i="88"/>
  <c r="AT13" i="88"/>
  <c r="AS13" i="88"/>
  <c r="AR13" i="88"/>
  <c r="AQ13" i="88"/>
  <c r="AP13" i="88"/>
  <c r="AO13" i="88"/>
  <c r="AN13"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I13" i="88"/>
  <c r="H13" i="88"/>
  <c r="G13" i="88"/>
  <c r="T62" i="79" l="1"/>
  <c r="V22" i="85"/>
  <c r="V113" i="85" s="1"/>
  <c r="V112" i="85" s="1"/>
  <c r="U21" i="85"/>
  <c r="U57" i="85"/>
  <c r="U60" i="85"/>
  <c r="U59" i="85"/>
  <c r="U58" i="85"/>
  <c r="U56" i="85"/>
  <c r="U23" i="85"/>
  <c r="U32" i="85"/>
  <c r="U37" i="85"/>
  <c r="U71" i="85" s="1"/>
  <c r="U34" i="85"/>
  <c r="U38" i="85"/>
  <c r="U35" i="85"/>
  <c r="U36" i="85"/>
  <c r="U33" i="85"/>
  <c r="V22" i="79"/>
  <c r="V113" i="79" s="1"/>
  <c r="U21" i="79"/>
  <c r="U57" i="79"/>
  <c r="U60" i="79"/>
  <c r="U56" i="79"/>
  <c r="U58" i="79"/>
  <c r="U59" i="79"/>
  <c r="V22" i="86"/>
  <c r="V113" i="86" s="1"/>
  <c r="V112" i="86" s="1"/>
  <c r="U21" i="86"/>
  <c r="U23" i="86"/>
  <c r="V22" i="84"/>
  <c r="V113" i="84" s="1"/>
  <c r="V112" i="84" s="1"/>
  <c r="U21" i="84"/>
  <c r="U59" i="84"/>
  <c r="U56" i="84"/>
  <c r="U57" i="84"/>
  <c r="U58" i="84"/>
  <c r="U33" i="84"/>
  <c r="U37" i="84"/>
  <c r="U71" i="84" s="1"/>
  <c r="U32" i="84"/>
  <c r="U35" i="84"/>
  <c r="U36" i="84"/>
  <c r="U34" i="84"/>
  <c r="F82" i="79"/>
  <c r="BN40" i="86"/>
  <c r="BM40" i="86"/>
  <c r="BL40" i="86"/>
  <c r="BN41" i="86"/>
  <c r="BM41" i="86"/>
  <c r="BL41" i="86"/>
  <c r="H18" i="88"/>
  <c r="H17" i="88" s="1"/>
  <c r="H16" i="88"/>
  <c r="T18" i="88"/>
  <c r="T17" i="88" s="1"/>
  <c r="S160" i="85" s="1"/>
  <c r="T16" i="88"/>
  <c r="AF18" i="88"/>
  <c r="AF17" i="88" s="1"/>
  <c r="AF7" i="88"/>
  <c r="AF16" i="88"/>
  <c r="AR18" i="88"/>
  <c r="AR17" i="88" s="1"/>
  <c r="AR16" i="88"/>
  <c r="AZ18" i="88"/>
  <c r="AZ17" i="88" s="1"/>
  <c r="AY160" i="84" s="1"/>
  <c r="AZ16" i="88"/>
  <c r="BL18" i="88"/>
  <c r="BL17" i="88" s="1"/>
  <c r="BK160" i="84" s="1"/>
  <c r="BL16" i="88"/>
  <c r="I18" i="88"/>
  <c r="I17" i="88" s="1"/>
  <c r="H160" i="85" s="1"/>
  <c r="I16" i="88"/>
  <c r="I9" i="88"/>
  <c r="M18" i="88"/>
  <c r="M17" i="88" s="1"/>
  <c r="M16" i="88"/>
  <c r="Q18" i="88"/>
  <c r="Q17" i="88" s="1"/>
  <c r="P160" i="86" s="1"/>
  <c r="Q16" i="88"/>
  <c r="U18" i="88"/>
  <c r="U17" i="88" s="1"/>
  <c r="T160" i="84" s="1"/>
  <c r="U16" i="88"/>
  <c r="U8" i="88"/>
  <c r="Y18" i="88"/>
  <c r="Y17" i="88" s="1"/>
  <c r="Y8" i="88"/>
  <c r="Y16" i="88"/>
  <c r="AC18" i="88"/>
  <c r="AC17" i="88" s="1"/>
  <c r="AB160" i="86" s="1"/>
  <c r="AC16" i="88"/>
  <c r="AG18" i="88"/>
  <c r="AG17" i="88" s="1"/>
  <c r="AG16" i="88"/>
  <c r="AK18" i="88"/>
  <c r="AK17" i="88" s="1"/>
  <c r="AJ160" i="84" s="1"/>
  <c r="AK16" i="88"/>
  <c r="AO18" i="88"/>
  <c r="AO17" i="88" s="1"/>
  <c r="AO16" i="88"/>
  <c r="AS18" i="88"/>
  <c r="AS17" i="88" s="1"/>
  <c r="AR160" i="85" s="1"/>
  <c r="AS16" i="88"/>
  <c r="AW18" i="88"/>
  <c r="AW17" i="88" s="1"/>
  <c r="AW16" i="88"/>
  <c r="AW9" i="88"/>
  <c r="BA18" i="88"/>
  <c r="BA17" i="88" s="1"/>
  <c r="AZ160" i="84" s="1"/>
  <c r="BA16" i="88"/>
  <c r="BE18" i="88"/>
  <c r="BE17" i="88" s="1"/>
  <c r="BD160" i="86" s="1"/>
  <c r="BE8" i="88"/>
  <c r="BE16" i="88"/>
  <c r="BI18" i="88"/>
  <c r="BI17" i="88" s="1"/>
  <c r="BI16" i="88"/>
  <c r="BM18" i="88"/>
  <c r="BM17" i="88" s="1"/>
  <c r="BM16" i="88"/>
  <c r="L18" i="88"/>
  <c r="L17" i="88" s="1"/>
  <c r="K160" i="86" s="1"/>
  <c r="L16" i="88"/>
  <c r="X18" i="88"/>
  <c r="X17" i="88" s="1"/>
  <c r="W160" i="84" s="1"/>
  <c r="X8" i="88"/>
  <c r="X16" i="88"/>
  <c r="AJ18" i="88"/>
  <c r="AJ17" i="88" s="1"/>
  <c r="AI160" i="84" s="1"/>
  <c r="AJ6" i="88"/>
  <c r="AJ16" i="88"/>
  <c r="AV18" i="88"/>
  <c r="AV17" i="88" s="1"/>
  <c r="AV16" i="88"/>
  <c r="BH18" i="88"/>
  <c r="BH17" i="88" s="1"/>
  <c r="BG160" i="86" s="1"/>
  <c r="BH16" i="88"/>
  <c r="J18" i="88"/>
  <c r="J17" i="88" s="1"/>
  <c r="I160" i="86" s="1"/>
  <c r="J16" i="88"/>
  <c r="N18" i="88"/>
  <c r="N17" i="88" s="1"/>
  <c r="M160" i="85" s="1"/>
  <c r="N16" i="88"/>
  <c r="R18" i="88"/>
  <c r="R17" i="88" s="1"/>
  <c r="R16" i="88"/>
  <c r="R9" i="88"/>
  <c r="V18" i="88"/>
  <c r="V17" i="88" s="1"/>
  <c r="V16" i="88"/>
  <c r="Z18" i="88"/>
  <c r="Z17" i="88" s="1"/>
  <c r="Y160" i="86" s="1"/>
  <c r="Z16" i="88"/>
  <c r="AD18" i="88"/>
  <c r="AD17" i="88" s="1"/>
  <c r="AD16" i="88"/>
  <c r="AH18" i="88"/>
  <c r="AH17" i="88" s="1"/>
  <c r="AG160" i="85" s="1"/>
  <c r="AH16" i="88"/>
  <c r="AH8" i="88"/>
  <c r="AL18" i="88"/>
  <c r="AL17" i="88" s="1"/>
  <c r="AL16" i="88"/>
  <c r="AP18" i="88"/>
  <c r="AP17" i="88" s="1"/>
  <c r="AO160" i="86" s="1"/>
  <c r="AP16" i="88"/>
  <c r="AT18" i="88"/>
  <c r="AT17" i="88" s="1"/>
  <c r="AT16" i="88"/>
  <c r="AX18" i="88"/>
  <c r="AX17" i="88" s="1"/>
  <c r="AW160" i="85" s="1"/>
  <c r="AX16" i="88"/>
  <c r="AX9" i="88"/>
  <c r="BB18" i="88"/>
  <c r="BB17" i="88" s="1"/>
  <c r="BA160" i="84" s="1"/>
  <c r="BB16" i="88"/>
  <c r="BF18" i="88"/>
  <c r="BF17" i="88" s="1"/>
  <c r="BE160" i="86" s="1"/>
  <c r="BF16" i="88"/>
  <c r="BJ18" i="88"/>
  <c r="BJ17" i="88" s="1"/>
  <c r="BI160" i="86" s="1"/>
  <c r="BJ16" i="88"/>
  <c r="BN18" i="88"/>
  <c r="BN17" i="88" s="1"/>
  <c r="BN16" i="88"/>
  <c r="BN7" i="88"/>
  <c r="L160" i="85"/>
  <c r="T160" i="85"/>
  <c r="X160" i="85"/>
  <c r="AF160" i="85"/>
  <c r="AN160" i="85"/>
  <c r="AV160" i="85"/>
  <c r="AZ160" i="85"/>
  <c r="BH160" i="85"/>
  <c r="P18" i="88"/>
  <c r="P17" i="88" s="1"/>
  <c r="O160" i="84" s="1"/>
  <c r="P7" i="88"/>
  <c r="P16" i="88"/>
  <c r="AB18" i="88"/>
  <c r="AB17" i="88" s="1"/>
  <c r="AB8" i="88"/>
  <c r="AB16" i="88"/>
  <c r="AN18" i="88"/>
  <c r="AN17" i="88" s="1"/>
  <c r="AM160" i="86" s="1"/>
  <c r="AN16" i="88"/>
  <c r="BD18" i="88"/>
  <c r="BD17" i="88" s="1"/>
  <c r="BD16" i="88"/>
  <c r="BP18" i="88"/>
  <c r="BP17" i="88" s="1"/>
  <c r="BP5" i="88"/>
  <c r="BP16" i="88"/>
  <c r="G18" i="88"/>
  <c r="G17" i="88" s="1"/>
  <c r="F160" i="84" s="1"/>
  <c r="G7" i="88"/>
  <c r="G16" i="88"/>
  <c r="K18" i="88"/>
  <c r="K17" i="88" s="1"/>
  <c r="K6" i="88"/>
  <c r="K16" i="88"/>
  <c r="O18" i="88"/>
  <c r="O17" i="88" s="1"/>
  <c r="O16" i="88"/>
  <c r="S18" i="88"/>
  <c r="S17" i="88" s="1"/>
  <c r="R160" i="86" s="1"/>
  <c r="S16" i="88"/>
  <c r="W18" i="88"/>
  <c r="W17" i="88" s="1"/>
  <c r="W16" i="88"/>
  <c r="AA18" i="88"/>
  <c r="AA17" i="88" s="1"/>
  <c r="Z160" i="84" s="1"/>
  <c r="AA9" i="88"/>
  <c r="AA16" i="88"/>
  <c r="AE18" i="88"/>
  <c r="AE17" i="88" s="1"/>
  <c r="AE9" i="88"/>
  <c r="AE16" i="88"/>
  <c r="AI18" i="88"/>
  <c r="AI17" i="88" s="1"/>
  <c r="AH160" i="86" s="1"/>
  <c r="AI16" i="88"/>
  <c r="AM18" i="88"/>
  <c r="AM17" i="88" s="1"/>
  <c r="AL160" i="86" s="1"/>
  <c r="AM5" i="88"/>
  <c r="AM16" i="88"/>
  <c r="AQ18" i="88"/>
  <c r="AQ17" i="88" s="1"/>
  <c r="AP160" i="86" s="1"/>
  <c r="AQ16" i="88"/>
  <c r="AU18" i="88"/>
  <c r="AU17" i="88" s="1"/>
  <c r="AT160" i="84" s="1"/>
  <c r="AU9" i="88"/>
  <c r="AU16" i="88"/>
  <c r="AY18" i="88"/>
  <c r="AY17" i="88" s="1"/>
  <c r="AX160" i="86" s="1"/>
  <c r="AY16" i="88"/>
  <c r="BC18" i="88"/>
  <c r="BC17" i="88" s="1"/>
  <c r="BB160" i="86" s="1"/>
  <c r="BC9" i="88"/>
  <c r="BC16" i="88"/>
  <c r="BG18" i="88"/>
  <c r="BG17" i="88" s="1"/>
  <c r="BF160" i="86" s="1"/>
  <c r="BG16" i="88"/>
  <c r="BK18" i="88"/>
  <c r="BK17" i="88" s="1"/>
  <c r="BK9" i="88"/>
  <c r="BK16" i="88"/>
  <c r="BO18" i="88"/>
  <c r="BO17" i="88" s="1"/>
  <c r="BO16" i="88"/>
  <c r="H160" i="84"/>
  <c r="L160" i="84"/>
  <c r="X160" i="84"/>
  <c r="AF160" i="84"/>
  <c r="AN160" i="84"/>
  <c r="AV160" i="84"/>
  <c r="BH160" i="84"/>
  <c r="U160" i="85"/>
  <c r="J160" i="86"/>
  <c r="N160" i="86"/>
  <c r="V160" i="86"/>
  <c r="Z160" i="86"/>
  <c r="AD160" i="86"/>
  <c r="BJ160" i="86"/>
  <c r="E141" i="86"/>
  <c r="L6" i="88"/>
  <c r="Q7" i="88"/>
  <c r="Q9" i="88"/>
  <c r="AR5" i="88"/>
  <c r="O8" i="88"/>
  <c r="S6" i="88"/>
  <c r="AI9" i="88"/>
  <c r="AY9" i="88"/>
  <c r="BD5" i="88"/>
  <c r="BO9" i="88"/>
  <c r="AU7" i="88"/>
  <c r="AE8" i="88"/>
  <c r="I7" i="88"/>
  <c r="BA9" i="88"/>
  <c r="BA7" i="88"/>
  <c r="AO9" i="88"/>
  <c r="AU8" i="88"/>
  <c r="BK8" i="88"/>
  <c r="V9" i="88"/>
  <c r="BB8" i="88"/>
  <c r="G160" i="84"/>
  <c r="K160" i="84"/>
  <c r="AA160" i="84"/>
  <c r="AE160" i="84"/>
  <c r="AQ160" i="84"/>
  <c r="AU160" i="84"/>
  <c r="BC160" i="84"/>
  <c r="G160" i="85"/>
  <c r="O160" i="85"/>
  <c r="AA160" i="85"/>
  <c r="AE160" i="85"/>
  <c r="AQ160" i="85"/>
  <c r="AU160" i="85"/>
  <c r="BC160" i="85"/>
  <c r="BK160" i="85"/>
  <c r="Q160" i="86"/>
  <c r="U160" i="86"/>
  <c r="AC160" i="86"/>
  <c r="AK160" i="86"/>
  <c r="AS160" i="86"/>
  <c r="AW160" i="86"/>
  <c r="BA160" i="86"/>
  <c r="I160" i="84"/>
  <c r="M160" i="84"/>
  <c r="Q160" i="84"/>
  <c r="U160" i="84"/>
  <c r="AC160" i="84"/>
  <c r="AK160" i="84"/>
  <c r="AS160" i="84"/>
  <c r="BE160" i="84"/>
  <c r="Q160" i="85"/>
  <c r="AC160" i="85"/>
  <c r="AK160" i="85"/>
  <c r="AS160" i="85"/>
  <c r="BA160" i="85"/>
  <c r="G160" i="86"/>
  <c r="AA160" i="86"/>
  <c r="AE160" i="86"/>
  <c r="AI160" i="86"/>
  <c r="AQ160" i="86"/>
  <c r="AU160" i="86"/>
  <c r="BC160" i="86"/>
  <c r="J160" i="84"/>
  <c r="N160" i="84"/>
  <c r="V160" i="84"/>
  <c r="AD160" i="84"/>
  <c r="AP160" i="84"/>
  <c r="BB160" i="84"/>
  <c r="BJ160" i="84"/>
  <c r="J160" i="85"/>
  <c r="N160" i="85"/>
  <c r="V160" i="85"/>
  <c r="Z160" i="85"/>
  <c r="AD160" i="85"/>
  <c r="AH160" i="85"/>
  <c r="AP160" i="85"/>
  <c r="AT160" i="85"/>
  <c r="BB160" i="85"/>
  <c r="BJ160" i="85"/>
  <c r="L160" i="86"/>
  <c r="T160" i="86"/>
  <c r="X160" i="86"/>
  <c r="AF160" i="86"/>
  <c r="AN160" i="86"/>
  <c r="AV160" i="86"/>
  <c r="AZ160" i="86"/>
  <c r="BH160" i="86"/>
  <c r="E138" i="85"/>
  <c r="E141" i="85"/>
  <c r="D136" i="84"/>
  <c r="D139" i="84"/>
  <c r="D138" i="84"/>
  <c r="D155" i="84"/>
  <c r="E139" i="84"/>
  <c r="D153" i="84"/>
  <c r="G140" i="86"/>
  <c r="H140" i="86" s="1"/>
  <c r="G151" i="86"/>
  <c r="G158" i="86" s="1"/>
  <c r="H137" i="86"/>
  <c r="I137" i="86" s="1"/>
  <c r="F142" i="86"/>
  <c r="E139" i="86"/>
  <c r="F153" i="86"/>
  <c r="D139" i="86"/>
  <c r="E136" i="86"/>
  <c r="D136" i="86"/>
  <c r="F158" i="86"/>
  <c r="F162" i="86"/>
  <c r="E155" i="86"/>
  <c r="D155" i="86"/>
  <c r="E138" i="86"/>
  <c r="D138" i="86"/>
  <c r="E136" i="85"/>
  <c r="D136" i="85"/>
  <c r="F142" i="85"/>
  <c r="F162" i="85"/>
  <c r="E155" i="85"/>
  <c r="E139" i="85"/>
  <c r="D139" i="85"/>
  <c r="F153" i="85"/>
  <c r="D155" i="85"/>
  <c r="G151" i="85"/>
  <c r="H137" i="85"/>
  <c r="D138" i="85"/>
  <c r="G140" i="85"/>
  <c r="F158" i="85"/>
  <c r="E136" i="84"/>
  <c r="G151" i="84"/>
  <c r="H137" i="84"/>
  <c r="G140" i="84"/>
  <c r="G142" i="84" s="1"/>
  <c r="E138" i="84"/>
  <c r="E153" i="84"/>
  <c r="E141" i="84"/>
  <c r="F142" i="84"/>
  <c r="F162" i="84"/>
  <c r="E155" i="84"/>
  <c r="H8" i="88"/>
  <c r="H9" i="88"/>
  <c r="T8" i="88"/>
  <c r="T9" i="88"/>
  <c r="AN8" i="88"/>
  <c r="AN9" i="88"/>
  <c r="AZ8" i="88"/>
  <c r="AZ9" i="88"/>
  <c r="AZ7" i="88"/>
  <c r="BH8" i="88"/>
  <c r="BH9" i="88"/>
  <c r="BH7" i="88"/>
  <c r="AR6" i="88"/>
  <c r="BD6" i="88"/>
  <c r="BP6" i="88"/>
  <c r="K5" i="88"/>
  <c r="O5" i="88"/>
  <c r="S5" i="88"/>
  <c r="AA5" i="88"/>
  <c r="AE5" i="88"/>
  <c r="AI5" i="88"/>
  <c r="AQ5" i="88"/>
  <c r="AU5" i="88"/>
  <c r="AY5" i="88"/>
  <c r="BG5" i="88"/>
  <c r="BK5" i="88"/>
  <c r="BO5" i="88"/>
  <c r="I6" i="88"/>
  <c r="M6" i="88"/>
  <c r="Q6" i="88"/>
  <c r="U6" i="88"/>
  <c r="AC6" i="88"/>
  <c r="AG6" i="88"/>
  <c r="AK6" i="88"/>
  <c r="AO6" i="88"/>
  <c r="AS6" i="88"/>
  <c r="AW6" i="88"/>
  <c r="BA6" i="88"/>
  <c r="BI6" i="88"/>
  <c r="BM6" i="88"/>
  <c r="K7" i="88"/>
  <c r="O7" i="88"/>
  <c r="S7" i="88"/>
  <c r="AA7" i="88"/>
  <c r="AE7" i="88"/>
  <c r="AI7" i="88"/>
  <c r="AQ7" i="88"/>
  <c r="AW7" i="88"/>
  <c r="BK7" i="88"/>
  <c r="I8" i="88"/>
  <c r="Q8" i="88"/>
  <c r="AG8" i="88"/>
  <c r="AO8" i="88"/>
  <c r="AW8" i="88"/>
  <c r="BM8" i="88"/>
  <c r="K9" i="88"/>
  <c r="S9" i="88"/>
  <c r="L8" i="88"/>
  <c r="AJ8" i="88"/>
  <c r="AJ9" i="88"/>
  <c r="AV8" i="88"/>
  <c r="AV9" i="88"/>
  <c r="AV7" i="88"/>
  <c r="BL8" i="88"/>
  <c r="BL9" i="88"/>
  <c r="BL7" i="88"/>
  <c r="H6" i="88"/>
  <c r="T6" i="88"/>
  <c r="AV6" i="88"/>
  <c r="BH6" i="88"/>
  <c r="J9" i="88"/>
  <c r="J8" i="88"/>
  <c r="N9" i="88"/>
  <c r="N8" i="88"/>
  <c r="V8" i="88"/>
  <c r="Z9" i="88"/>
  <c r="Z8" i="88"/>
  <c r="AD9" i="88"/>
  <c r="AD8" i="88"/>
  <c r="AH9" i="88"/>
  <c r="AL8" i="88"/>
  <c r="AP9" i="88"/>
  <c r="AP8" i="88"/>
  <c r="AT9" i="88"/>
  <c r="AT8" i="88"/>
  <c r="AX8" i="88"/>
  <c r="BB7" i="88"/>
  <c r="BF9" i="88"/>
  <c r="BF7" i="88"/>
  <c r="BF8" i="88"/>
  <c r="BJ9" i="88"/>
  <c r="BJ7" i="88"/>
  <c r="BJ8" i="88"/>
  <c r="BN9" i="88"/>
  <c r="H5" i="88"/>
  <c r="L5" i="88"/>
  <c r="P5" i="88"/>
  <c r="T5" i="88"/>
  <c r="AB5" i="88"/>
  <c r="AJ5" i="88"/>
  <c r="AN5" i="88"/>
  <c r="AV5" i="88"/>
  <c r="AZ5" i="88"/>
  <c r="BH5" i="88"/>
  <c r="BL5" i="88"/>
  <c r="J6" i="88"/>
  <c r="N6" i="88"/>
  <c r="Z6" i="88"/>
  <c r="AD6" i="88"/>
  <c r="AP6" i="88"/>
  <c r="AT6" i="88"/>
  <c r="AX6" i="88"/>
  <c r="BF6" i="88"/>
  <c r="BJ6" i="88"/>
  <c r="H7" i="88"/>
  <c r="L7" i="88"/>
  <c r="T7" i="88"/>
  <c r="AB7" i="88"/>
  <c r="AJ7" i="88"/>
  <c r="AN7" i="88"/>
  <c r="AS7" i="88"/>
  <c r="AX7" i="88"/>
  <c r="BM7" i="88"/>
  <c r="K8" i="88"/>
  <c r="S8" i="88"/>
  <c r="AA8" i="88"/>
  <c r="AI8" i="88"/>
  <c r="AQ8" i="88"/>
  <c r="AY8" i="88"/>
  <c r="BG8" i="88"/>
  <c r="BO8" i="88"/>
  <c r="M9" i="88"/>
  <c r="U9" i="88"/>
  <c r="P8" i="88"/>
  <c r="P9" i="88"/>
  <c r="AF9" i="88"/>
  <c r="AR8" i="88"/>
  <c r="AR9" i="88"/>
  <c r="AR7" i="88"/>
  <c r="BD8" i="88"/>
  <c r="BD9" i="88"/>
  <c r="BD7" i="88"/>
  <c r="BP8" i="88"/>
  <c r="BP9" i="88"/>
  <c r="BP7" i="88"/>
  <c r="P6" i="88"/>
  <c r="AN6" i="88"/>
  <c r="AZ6" i="88"/>
  <c r="BL6" i="88"/>
  <c r="I5" i="88"/>
  <c r="M5" i="88"/>
  <c r="Q5" i="88"/>
  <c r="U5" i="88"/>
  <c r="AG5" i="88"/>
  <c r="AK5" i="88"/>
  <c r="AO5" i="88"/>
  <c r="AS5" i="88"/>
  <c r="AW5" i="88"/>
  <c r="BA5" i="88"/>
  <c r="BM5" i="88"/>
  <c r="G6" i="88"/>
  <c r="O6" i="88"/>
  <c r="AA6" i="88"/>
  <c r="AE6" i="88"/>
  <c r="AI6" i="88"/>
  <c r="AQ6" i="88"/>
  <c r="AU6" i="88"/>
  <c r="AY6" i="88"/>
  <c r="BG6" i="88"/>
  <c r="BK6" i="88"/>
  <c r="BO6" i="88"/>
  <c r="M7" i="88"/>
  <c r="U7" i="88"/>
  <c r="Y7" i="88"/>
  <c r="AG7" i="88"/>
  <c r="AK7" i="88"/>
  <c r="AO7" i="88"/>
  <c r="AT7" i="88"/>
  <c r="AY7" i="88"/>
  <c r="BG7" i="88"/>
  <c r="BO7" i="88"/>
  <c r="AK8" i="88"/>
  <c r="AS8" i="88"/>
  <c r="BA8" i="88"/>
  <c r="AZ131" i="85" l="1"/>
  <c r="AZ131" i="84"/>
  <c r="AZ131" i="86"/>
  <c r="AZ131" i="79"/>
  <c r="L130" i="79"/>
  <c r="L130" i="84"/>
  <c r="L130" i="86"/>
  <c r="L130" i="85"/>
  <c r="BL128" i="84"/>
  <c r="BL128" i="86"/>
  <c r="BL128" i="79"/>
  <c r="BL128" i="85"/>
  <c r="P128" i="84"/>
  <c r="P128" i="79"/>
  <c r="P128" i="86"/>
  <c r="P128" i="85"/>
  <c r="BC131" i="84"/>
  <c r="BC131" i="86"/>
  <c r="BC131" i="79"/>
  <c r="BC131" i="85"/>
  <c r="AE132" i="79"/>
  <c r="AE132" i="86"/>
  <c r="AE132" i="84"/>
  <c r="AE132" i="85"/>
  <c r="AP131" i="79"/>
  <c r="AP131" i="84"/>
  <c r="AP131" i="85"/>
  <c r="AP131" i="86"/>
  <c r="AM130" i="84"/>
  <c r="AM130" i="86"/>
  <c r="AM130" i="79"/>
  <c r="AM130" i="85"/>
  <c r="AW129" i="85"/>
  <c r="AW129" i="79"/>
  <c r="AW129" i="86"/>
  <c r="AW129" i="84"/>
  <c r="BG128" i="85"/>
  <c r="BG128" i="79"/>
  <c r="BG128" i="84"/>
  <c r="BG128" i="86"/>
  <c r="K128" i="79"/>
  <c r="K128" i="85"/>
  <c r="K128" i="84"/>
  <c r="K128" i="86"/>
  <c r="AS132" i="86"/>
  <c r="AS132" i="79"/>
  <c r="AS132" i="85"/>
  <c r="AS132" i="84"/>
  <c r="Y132" i="85"/>
  <c r="Y132" i="84"/>
  <c r="Y132" i="79"/>
  <c r="Y132" i="86"/>
  <c r="BK131" i="85"/>
  <c r="BK131" i="79"/>
  <c r="BK131" i="84"/>
  <c r="BK131" i="86"/>
  <c r="J132" i="79"/>
  <c r="J132" i="84"/>
  <c r="J132" i="85"/>
  <c r="J132" i="86"/>
  <c r="Z130" i="85"/>
  <c r="Z130" i="84"/>
  <c r="Z130" i="86"/>
  <c r="Z130" i="79"/>
  <c r="AR129" i="79"/>
  <c r="AR129" i="86"/>
  <c r="AR129" i="85"/>
  <c r="AR129" i="84"/>
  <c r="AX128" i="79"/>
  <c r="AX128" i="84"/>
  <c r="AX128" i="86"/>
  <c r="AX128" i="85"/>
  <c r="BG130" i="86"/>
  <c r="BG130" i="84"/>
  <c r="BG130" i="85"/>
  <c r="BG130" i="79"/>
  <c r="BA131" i="84"/>
  <c r="BA131" i="79"/>
  <c r="BA131" i="86"/>
  <c r="BA131" i="85"/>
  <c r="AX132" i="79"/>
  <c r="AX132" i="84"/>
  <c r="AX132" i="85"/>
  <c r="AX132" i="86"/>
  <c r="AQ128" i="85"/>
  <c r="AQ128" i="84"/>
  <c r="AQ128" i="79"/>
  <c r="AQ128" i="86"/>
  <c r="AD132" i="79"/>
  <c r="AD132" i="86"/>
  <c r="AD132" i="84"/>
  <c r="AD132" i="85"/>
  <c r="J129" i="84"/>
  <c r="J129" i="85"/>
  <c r="J129" i="79"/>
  <c r="J129" i="86"/>
  <c r="AE130" i="79"/>
  <c r="AE130" i="85"/>
  <c r="AE130" i="84"/>
  <c r="AE130" i="86"/>
  <c r="AJ131" i="85"/>
  <c r="AJ131" i="84"/>
  <c r="AJ131" i="86"/>
  <c r="AJ131" i="79"/>
  <c r="AS130" i="85"/>
  <c r="AS130" i="84"/>
  <c r="AS130" i="86"/>
  <c r="AS130" i="79"/>
  <c r="BJ129" i="86"/>
  <c r="BJ129" i="79"/>
  <c r="BJ129" i="85"/>
  <c r="BJ129" i="84"/>
  <c r="AP129" i="79"/>
  <c r="AP129" i="86"/>
  <c r="AP129" i="84"/>
  <c r="AP129" i="85"/>
  <c r="AV128" i="84"/>
  <c r="AV128" i="86"/>
  <c r="AV128" i="79"/>
  <c r="AV128" i="85"/>
  <c r="AF128" i="84"/>
  <c r="AF128" i="86"/>
  <c r="AF128" i="85"/>
  <c r="AF128" i="79"/>
  <c r="O129" i="86"/>
  <c r="O129" i="79"/>
  <c r="O129" i="85"/>
  <c r="O129" i="84"/>
  <c r="BC130" i="79"/>
  <c r="BC130" i="84"/>
  <c r="BC130" i="86"/>
  <c r="BC130" i="85"/>
  <c r="O131" i="84"/>
  <c r="O131" i="85"/>
  <c r="O131" i="79"/>
  <c r="O131" i="86"/>
  <c r="BF131" i="79"/>
  <c r="BF131" i="85"/>
  <c r="BF131" i="84"/>
  <c r="BF131" i="86"/>
  <c r="AW130" i="86"/>
  <c r="AW130" i="79"/>
  <c r="AW130" i="84"/>
  <c r="AW130" i="85"/>
  <c r="AA130" i="85"/>
  <c r="AA130" i="86"/>
  <c r="AA130" i="84"/>
  <c r="AA130" i="79"/>
  <c r="BI129" i="79"/>
  <c r="BI129" i="84"/>
  <c r="BI129" i="86"/>
  <c r="BI129" i="85"/>
  <c r="AO129" i="85"/>
  <c r="AO129" i="86"/>
  <c r="AO129" i="84"/>
  <c r="AO129" i="79"/>
  <c r="AU128" i="84"/>
  <c r="AU128" i="86"/>
  <c r="AU128" i="85"/>
  <c r="AU128" i="79"/>
  <c r="S128" i="86"/>
  <c r="S128" i="79"/>
  <c r="S128" i="85"/>
  <c r="S128" i="84"/>
  <c r="BE131" i="84"/>
  <c r="BE131" i="79"/>
  <c r="BE131" i="86"/>
  <c r="BE131" i="85"/>
  <c r="AW131" i="84"/>
  <c r="AW131" i="79"/>
  <c r="AW131" i="86"/>
  <c r="AW131" i="85"/>
  <c r="AC132" i="86"/>
  <c r="AC132" i="85"/>
  <c r="AC132" i="84"/>
  <c r="AC132" i="79"/>
  <c r="M131" i="85"/>
  <c r="M131" i="79"/>
  <c r="M131" i="86"/>
  <c r="M131" i="84"/>
  <c r="AU132" i="86"/>
  <c r="AU132" i="79"/>
  <c r="AU132" i="84"/>
  <c r="AU132" i="85"/>
  <c r="AN130" i="85"/>
  <c r="AN130" i="79"/>
  <c r="AN130" i="84"/>
  <c r="AN130" i="86"/>
  <c r="T130" i="79"/>
  <c r="T130" i="86"/>
  <c r="T130" i="84"/>
  <c r="T130" i="85"/>
  <c r="BF129" i="85"/>
  <c r="BF129" i="86"/>
  <c r="BF129" i="84"/>
  <c r="BF129" i="79"/>
  <c r="AH129" i="85"/>
  <c r="AH129" i="86"/>
  <c r="AH129" i="79"/>
  <c r="AH129" i="84"/>
  <c r="F129" i="79"/>
  <c r="F129" i="85"/>
  <c r="F129" i="86"/>
  <c r="F129" i="84"/>
  <c r="AR128" i="84"/>
  <c r="AR128" i="86"/>
  <c r="AR128" i="79"/>
  <c r="AR128" i="85"/>
  <c r="T128" i="84"/>
  <c r="T128" i="79"/>
  <c r="T128" i="85"/>
  <c r="T128" i="86"/>
  <c r="BK129" i="79"/>
  <c r="BK129" i="86"/>
  <c r="BK129" i="85"/>
  <c r="BK129" i="84"/>
  <c r="BC132" i="86"/>
  <c r="BC132" i="79"/>
  <c r="BC132" i="84"/>
  <c r="BC132" i="85"/>
  <c r="AQ131" i="84"/>
  <c r="AQ131" i="85"/>
  <c r="AQ131" i="79"/>
  <c r="AQ131" i="86"/>
  <c r="T132" i="85"/>
  <c r="T132" i="86"/>
  <c r="T132" i="84"/>
  <c r="T132" i="79"/>
  <c r="AX131" i="85"/>
  <c r="AX131" i="79"/>
  <c r="AX131" i="86"/>
  <c r="AX131" i="84"/>
  <c r="R131" i="85"/>
  <c r="R131" i="79"/>
  <c r="R131" i="86"/>
  <c r="R131" i="84"/>
  <c r="AR130" i="79"/>
  <c r="AR130" i="85"/>
  <c r="AR130" i="84"/>
  <c r="AR130" i="86"/>
  <c r="S130" i="86"/>
  <c r="S130" i="84"/>
  <c r="S130" i="79"/>
  <c r="S130" i="85"/>
  <c r="BE129" i="85"/>
  <c r="BE129" i="79"/>
  <c r="BE129" i="86"/>
  <c r="BE129" i="84"/>
  <c r="AC129" i="84"/>
  <c r="AC129" i="79"/>
  <c r="AC129" i="86"/>
  <c r="AC129" i="85"/>
  <c r="BK128" i="86"/>
  <c r="BK128" i="79"/>
  <c r="BK128" i="85"/>
  <c r="BK128" i="84"/>
  <c r="AM128" i="86"/>
  <c r="AM128" i="79"/>
  <c r="AM128" i="84"/>
  <c r="AM128" i="85"/>
  <c r="O128" i="79"/>
  <c r="O128" i="85"/>
  <c r="O128" i="86"/>
  <c r="O128" i="84"/>
  <c r="BI131" i="84"/>
  <c r="BI131" i="85"/>
  <c r="BI131" i="79"/>
  <c r="BI131" i="86"/>
  <c r="BE130" i="79"/>
  <c r="BE130" i="85"/>
  <c r="BE130" i="84"/>
  <c r="BE130" i="86"/>
  <c r="AS131" i="84"/>
  <c r="AS131" i="85"/>
  <c r="AS131" i="79"/>
  <c r="AS131" i="86"/>
  <c r="AK131" i="79"/>
  <c r="AK131" i="86"/>
  <c r="AK131" i="84"/>
  <c r="AK131" i="85"/>
  <c r="Y131" i="79"/>
  <c r="Y131" i="86"/>
  <c r="Y131" i="85"/>
  <c r="Y131" i="84"/>
  <c r="M132" i="86"/>
  <c r="M132" i="84"/>
  <c r="M132" i="79"/>
  <c r="M132" i="85"/>
  <c r="AU129" i="85"/>
  <c r="AU129" i="86"/>
  <c r="AU129" i="79"/>
  <c r="AU129" i="84"/>
  <c r="BK132" i="79"/>
  <c r="BK132" i="86"/>
  <c r="BK132" i="84"/>
  <c r="BK132" i="85"/>
  <c r="AU131" i="85"/>
  <c r="AU131" i="79"/>
  <c r="AU131" i="84"/>
  <c r="AU131" i="86"/>
  <c r="R132" i="84"/>
  <c r="R132" i="85"/>
  <c r="R132" i="79"/>
  <c r="R132" i="86"/>
  <c r="AN131" i="79"/>
  <c r="AN131" i="84"/>
  <c r="AN131" i="85"/>
  <c r="AN131" i="86"/>
  <c r="BJ130" i="79"/>
  <c r="BJ130" i="84"/>
  <c r="BJ130" i="86"/>
  <c r="BJ130" i="85"/>
  <c r="AD130" i="86"/>
  <c r="AD130" i="79"/>
  <c r="AD130" i="84"/>
  <c r="AD130" i="85"/>
  <c r="J130" i="86"/>
  <c r="J130" i="85"/>
  <c r="J130" i="84"/>
  <c r="J130" i="79"/>
  <c r="AV129" i="84"/>
  <c r="AV129" i="79"/>
  <c r="AV129" i="85"/>
  <c r="AV129" i="86"/>
  <c r="AF129" i="79"/>
  <c r="AF129" i="84"/>
  <c r="AF129" i="85"/>
  <c r="AF129" i="86"/>
  <c r="L129" i="79"/>
  <c r="L129" i="85"/>
  <c r="L129" i="86"/>
  <c r="L129" i="84"/>
  <c r="BF128" i="84"/>
  <c r="BF128" i="79"/>
  <c r="BF128" i="86"/>
  <c r="BF128" i="85"/>
  <c r="AH128" i="84"/>
  <c r="AH128" i="79"/>
  <c r="AH128" i="86"/>
  <c r="AH128" i="85"/>
  <c r="N128" i="84"/>
  <c r="N128" i="79"/>
  <c r="N128" i="86"/>
  <c r="N128" i="85"/>
  <c r="AQ129" i="86"/>
  <c r="AQ129" i="85"/>
  <c r="AQ129" i="79"/>
  <c r="AQ129" i="84"/>
  <c r="AY130" i="85"/>
  <c r="AY130" i="84"/>
  <c r="AY130" i="86"/>
  <c r="AY130" i="79"/>
  <c r="AM131" i="84"/>
  <c r="AM131" i="79"/>
  <c r="AM131" i="86"/>
  <c r="AM131" i="85"/>
  <c r="G131" i="84"/>
  <c r="G131" i="79"/>
  <c r="G131" i="86"/>
  <c r="G131" i="85"/>
  <c r="H160" i="86"/>
  <c r="AL160" i="84"/>
  <c r="Y160" i="84"/>
  <c r="AI160" i="85"/>
  <c r="AT131" i="79"/>
  <c r="AT131" i="85"/>
  <c r="AT131" i="86"/>
  <c r="AT131" i="84"/>
  <c r="H130" i="85"/>
  <c r="H130" i="79"/>
  <c r="H130" i="84"/>
  <c r="H130" i="86"/>
  <c r="BC128" i="84"/>
  <c r="BC128" i="86"/>
  <c r="BC128" i="79"/>
  <c r="BC128" i="85"/>
  <c r="N131" i="85"/>
  <c r="N131" i="79"/>
  <c r="N131" i="84"/>
  <c r="N131" i="86"/>
  <c r="K129" i="86"/>
  <c r="K129" i="79"/>
  <c r="K129" i="85"/>
  <c r="K129" i="84"/>
  <c r="AL128" i="79"/>
  <c r="AL128" i="86"/>
  <c r="AL128" i="84"/>
  <c r="AL128" i="85"/>
  <c r="Z132" i="84"/>
  <c r="Z132" i="79"/>
  <c r="Z132" i="85"/>
  <c r="Z132" i="86"/>
  <c r="F130" i="79"/>
  <c r="F130" i="84"/>
  <c r="F130" i="86"/>
  <c r="F130" i="85"/>
  <c r="BD160" i="85"/>
  <c r="Q132" i="86"/>
  <c r="Q132" i="84"/>
  <c r="Q132" i="85"/>
  <c r="Q132" i="79"/>
  <c r="AI129" i="79"/>
  <c r="AI129" i="86"/>
  <c r="AI129" i="85"/>
  <c r="AI129" i="84"/>
  <c r="BD131" i="79"/>
  <c r="BD131" i="84"/>
  <c r="BD131" i="86"/>
  <c r="BD131" i="85"/>
  <c r="AV132" i="84"/>
  <c r="AV132" i="85"/>
  <c r="AV132" i="79"/>
  <c r="AV132" i="86"/>
  <c r="T131" i="86"/>
  <c r="T131" i="85"/>
  <c r="T131" i="79"/>
  <c r="T131" i="84"/>
  <c r="BF130" i="79"/>
  <c r="BF130" i="84"/>
  <c r="BF130" i="86"/>
  <c r="BF130" i="85"/>
  <c r="AX129" i="79"/>
  <c r="AX129" i="86"/>
  <c r="AX129" i="85"/>
  <c r="AX129" i="84"/>
  <c r="AD129" i="86"/>
  <c r="AD129" i="79"/>
  <c r="AD129" i="85"/>
  <c r="AD129" i="84"/>
  <c r="AN128" i="85"/>
  <c r="AN128" i="79"/>
  <c r="AN128" i="84"/>
  <c r="AN128" i="86"/>
  <c r="L132" i="79"/>
  <c r="L132" i="86"/>
  <c r="L132" i="85"/>
  <c r="L132" i="84"/>
  <c r="J131" i="79"/>
  <c r="J131" i="84"/>
  <c r="J131" i="85"/>
  <c r="J131" i="86"/>
  <c r="Y129" i="85"/>
  <c r="Y129" i="86"/>
  <c r="Y129" i="79"/>
  <c r="Y129" i="84"/>
  <c r="AI128" i="86"/>
  <c r="AI128" i="85"/>
  <c r="AI128" i="84"/>
  <c r="AI128" i="79"/>
  <c r="BI130" i="85"/>
  <c r="BI130" i="79"/>
  <c r="BI130" i="84"/>
  <c r="BI130" i="86"/>
  <c r="AG132" i="86"/>
  <c r="AG132" i="85"/>
  <c r="AG132" i="79"/>
  <c r="AG132" i="84"/>
  <c r="I131" i="79"/>
  <c r="I131" i="86"/>
  <c r="I131" i="85"/>
  <c r="I131" i="84"/>
  <c r="AI132" i="84"/>
  <c r="AI132" i="79"/>
  <c r="AI132" i="86"/>
  <c r="AI132" i="85"/>
  <c r="AF131" i="79"/>
  <c r="AF131" i="84"/>
  <c r="AF131" i="85"/>
  <c r="AF131" i="86"/>
  <c r="BL129" i="79"/>
  <c r="BL129" i="86"/>
  <c r="BL129" i="84"/>
  <c r="BL129" i="85"/>
  <c r="H129" i="85"/>
  <c r="H129" i="79"/>
  <c r="H129" i="86"/>
  <c r="H129" i="84"/>
  <c r="J128" i="79"/>
  <c r="J128" i="84"/>
  <c r="J128" i="85"/>
  <c r="J128" i="86"/>
  <c r="AN132" i="84"/>
  <c r="AN132" i="79"/>
  <c r="AN132" i="86"/>
  <c r="AN132" i="85"/>
  <c r="BJ132" i="85"/>
  <c r="BJ132" i="79"/>
  <c r="BJ132" i="84"/>
  <c r="BJ132" i="86"/>
  <c r="O130" i="84"/>
  <c r="O130" i="85"/>
  <c r="O130" i="79"/>
  <c r="O130" i="86"/>
  <c r="AR131" i="85"/>
  <c r="AR131" i="79"/>
  <c r="AR131" i="86"/>
  <c r="AR131" i="84"/>
  <c r="AX130" i="79"/>
  <c r="AX130" i="86"/>
  <c r="AX130" i="85"/>
  <c r="AX130" i="84"/>
  <c r="AF130" i="85"/>
  <c r="AF130" i="79"/>
  <c r="AF130" i="86"/>
  <c r="AF130" i="84"/>
  <c r="AT129" i="79"/>
  <c r="AT129" i="85"/>
  <c r="AT129" i="84"/>
  <c r="AT129" i="86"/>
  <c r="Z129" i="79"/>
  <c r="Z129" i="85"/>
  <c r="Z129" i="86"/>
  <c r="Z129" i="84"/>
  <c r="AZ128" i="84"/>
  <c r="AZ128" i="79"/>
  <c r="AZ128" i="86"/>
  <c r="AZ128" i="85"/>
  <c r="AJ128" i="86"/>
  <c r="AJ128" i="84"/>
  <c r="AJ128" i="79"/>
  <c r="AJ128" i="85"/>
  <c r="L128" i="79"/>
  <c r="L128" i="84"/>
  <c r="L128" i="86"/>
  <c r="L128" i="85"/>
  <c r="AM129" i="79"/>
  <c r="AM129" i="86"/>
  <c r="AM129" i="84"/>
  <c r="AM129" i="85"/>
  <c r="AQ130" i="86"/>
  <c r="AQ130" i="84"/>
  <c r="AQ130" i="79"/>
  <c r="AQ130" i="85"/>
  <c r="O132" i="79"/>
  <c r="O132" i="86"/>
  <c r="O132" i="85"/>
  <c r="O132" i="84"/>
  <c r="AH131" i="79"/>
  <c r="AH131" i="85"/>
  <c r="AH131" i="86"/>
  <c r="AH131" i="84"/>
  <c r="BL130" i="79"/>
  <c r="BL130" i="84"/>
  <c r="BL130" i="86"/>
  <c r="BL130" i="85"/>
  <c r="AI130" i="86"/>
  <c r="AI130" i="84"/>
  <c r="AI130" i="85"/>
  <c r="AI130" i="79"/>
  <c r="G130" i="79"/>
  <c r="G130" i="84"/>
  <c r="G130" i="86"/>
  <c r="G130" i="85"/>
  <c r="AS129" i="85"/>
  <c r="AS129" i="84"/>
  <c r="AS129" i="79"/>
  <c r="AS129" i="86"/>
  <c r="M129" i="85"/>
  <c r="M129" i="84"/>
  <c r="M129" i="79"/>
  <c r="M129" i="86"/>
  <c r="AY128" i="86"/>
  <c r="AY128" i="79"/>
  <c r="AY128" i="84"/>
  <c r="AY128" i="85"/>
  <c r="AA128" i="86"/>
  <c r="AA128" i="85"/>
  <c r="AA128" i="79"/>
  <c r="AA128" i="84"/>
  <c r="G128" i="86"/>
  <c r="G128" i="79"/>
  <c r="G128" i="85"/>
  <c r="G128" i="84"/>
  <c r="BI132" i="85"/>
  <c r="BI132" i="86"/>
  <c r="BI132" i="79"/>
  <c r="BI132" i="84"/>
  <c r="BA130" i="79"/>
  <c r="BA130" i="84"/>
  <c r="BA130" i="86"/>
  <c r="BA130" i="85"/>
  <c r="AO131" i="85"/>
  <c r="AO131" i="79"/>
  <c r="AO131" i="86"/>
  <c r="AO131" i="84"/>
  <c r="AC131" i="85"/>
  <c r="AC131" i="79"/>
  <c r="AC131" i="86"/>
  <c r="AC131" i="84"/>
  <c r="U131" i="86"/>
  <c r="U131" i="79"/>
  <c r="U131" i="84"/>
  <c r="U131" i="85"/>
  <c r="I132" i="84"/>
  <c r="I132" i="85"/>
  <c r="I132" i="79"/>
  <c r="I132" i="86"/>
  <c r="G129" i="79"/>
  <c r="G129" i="85"/>
  <c r="G129" i="84"/>
  <c r="G129" i="86"/>
  <c r="AU130" i="79"/>
  <c r="AU130" i="85"/>
  <c r="AU130" i="84"/>
  <c r="AU130" i="86"/>
  <c r="AI131" i="84"/>
  <c r="AI131" i="85"/>
  <c r="AI131" i="79"/>
  <c r="AI131" i="86"/>
  <c r="BL131" i="79"/>
  <c r="BL131" i="86"/>
  <c r="BL131" i="85"/>
  <c r="BL131" i="84"/>
  <c r="P131" i="79"/>
  <c r="P131" i="85"/>
  <c r="P131" i="86"/>
  <c r="P131" i="84"/>
  <c r="AP130" i="79"/>
  <c r="AP130" i="84"/>
  <c r="AP130" i="86"/>
  <c r="AP130" i="85"/>
  <c r="R130" i="79"/>
  <c r="R130" i="85"/>
  <c r="R130" i="84"/>
  <c r="R130" i="86"/>
  <c r="BH129" i="79"/>
  <c r="BH129" i="85"/>
  <c r="BH129" i="86"/>
  <c r="BH129" i="84"/>
  <c r="AN129" i="86"/>
  <c r="AN129" i="79"/>
  <c r="AN129" i="85"/>
  <c r="AN129" i="84"/>
  <c r="T129" i="86"/>
  <c r="T129" i="79"/>
  <c r="T129" i="85"/>
  <c r="T129" i="84"/>
  <c r="AT128" i="84"/>
  <c r="AT128" i="79"/>
  <c r="AT128" i="85"/>
  <c r="AT128" i="86"/>
  <c r="Z128" i="84"/>
  <c r="Z128" i="79"/>
  <c r="Z128" i="86"/>
  <c r="Z128" i="85"/>
  <c r="BG132" i="85"/>
  <c r="BG132" i="79"/>
  <c r="BG132" i="86"/>
  <c r="BG132" i="84"/>
  <c r="AY131" i="84"/>
  <c r="AY131" i="85"/>
  <c r="AY131" i="79"/>
  <c r="AY131" i="86"/>
  <c r="S131" i="84"/>
  <c r="S131" i="85"/>
  <c r="S131" i="79"/>
  <c r="S131" i="86"/>
  <c r="AL160" i="85"/>
  <c r="BI160" i="84"/>
  <c r="U132" i="85"/>
  <c r="U132" i="84"/>
  <c r="U132" i="79"/>
  <c r="U132" i="86"/>
  <c r="AZ130" i="85"/>
  <c r="AZ130" i="79"/>
  <c r="AZ130" i="86"/>
  <c r="AZ130" i="84"/>
  <c r="AT130" i="86"/>
  <c r="AT130" i="84"/>
  <c r="AT130" i="79"/>
  <c r="AT130" i="85"/>
  <c r="AH132" i="86"/>
  <c r="AH132" i="85"/>
  <c r="AH132" i="79"/>
  <c r="AH132" i="84"/>
  <c r="P132" i="86"/>
  <c r="P132" i="84"/>
  <c r="P132" i="85"/>
  <c r="P132" i="79"/>
  <c r="BB132" i="86"/>
  <c r="BB132" i="84"/>
  <c r="BB132" i="85"/>
  <c r="BB132" i="79"/>
  <c r="AA131" i="84"/>
  <c r="AA131" i="85"/>
  <c r="AA131" i="86"/>
  <c r="AA131" i="79"/>
  <c r="AW132" i="86"/>
  <c r="AW132" i="85"/>
  <c r="AW132" i="79"/>
  <c r="AW132" i="84"/>
  <c r="X131" i="86"/>
  <c r="X131" i="84"/>
  <c r="X131" i="79"/>
  <c r="X131" i="85"/>
  <c r="AJ130" i="79"/>
  <c r="AJ130" i="84"/>
  <c r="AJ130" i="86"/>
  <c r="AJ130" i="85"/>
  <c r="AY129" i="79"/>
  <c r="AY129" i="86"/>
  <c r="AY129" i="85"/>
  <c r="AY129" i="84"/>
  <c r="K130" i="85"/>
  <c r="K130" i="84"/>
  <c r="K130" i="86"/>
  <c r="K130" i="79"/>
  <c r="BE132" i="84"/>
  <c r="BE132" i="85"/>
  <c r="BE132" i="86"/>
  <c r="BE132" i="79"/>
  <c r="S129" i="79"/>
  <c r="S129" i="86"/>
  <c r="S129" i="85"/>
  <c r="S129" i="84"/>
  <c r="AV130" i="79"/>
  <c r="AV130" i="84"/>
  <c r="AV130" i="86"/>
  <c r="AV130" i="85"/>
  <c r="AB129" i="79"/>
  <c r="AB129" i="85"/>
  <c r="AB129" i="86"/>
  <c r="AB129" i="84"/>
  <c r="AD128" i="79"/>
  <c r="AD128" i="85"/>
  <c r="AD128" i="86"/>
  <c r="AD128" i="84"/>
  <c r="AY132" i="86"/>
  <c r="AY132" i="79"/>
  <c r="AY132" i="84"/>
  <c r="AY132" i="85"/>
  <c r="S132" i="79"/>
  <c r="S132" i="84"/>
  <c r="S132" i="85"/>
  <c r="S132" i="86"/>
  <c r="AD131" i="79"/>
  <c r="AD131" i="85"/>
  <c r="AD131" i="86"/>
  <c r="AD131" i="84"/>
  <c r="BM130" i="84"/>
  <c r="BM130" i="79"/>
  <c r="BM130" i="86"/>
  <c r="BM130" i="85"/>
  <c r="X130" i="85"/>
  <c r="X130" i="79"/>
  <c r="X130" i="86"/>
  <c r="X130" i="84"/>
  <c r="N129" i="79"/>
  <c r="N129" i="86"/>
  <c r="N129" i="85"/>
  <c r="N129" i="84"/>
  <c r="H128" i="79"/>
  <c r="H128" i="84"/>
  <c r="H128" i="85"/>
  <c r="H128" i="86"/>
  <c r="AQ132" i="79"/>
  <c r="AQ132" i="84"/>
  <c r="AQ132" i="86"/>
  <c r="AQ132" i="85"/>
  <c r="Z131" i="85"/>
  <c r="Z131" i="84"/>
  <c r="Z131" i="79"/>
  <c r="Z131" i="86"/>
  <c r="I129" i="85"/>
  <c r="I129" i="79"/>
  <c r="I129" i="86"/>
  <c r="I129" i="84"/>
  <c r="BM132" i="85"/>
  <c r="BM132" i="86"/>
  <c r="BM132" i="84"/>
  <c r="BM132" i="79"/>
  <c r="AO132" i="84"/>
  <c r="AO132" i="85"/>
  <c r="AO132" i="86"/>
  <c r="AO132" i="79"/>
  <c r="BG129" i="85"/>
  <c r="BG129" i="79"/>
  <c r="BG129" i="84"/>
  <c r="BG129" i="86"/>
  <c r="BK130" i="79"/>
  <c r="BK130" i="86"/>
  <c r="BK130" i="84"/>
  <c r="BK130" i="85"/>
  <c r="K131" i="84"/>
  <c r="K131" i="85"/>
  <c r="K131" i="79"/>
  <c r="K131" i="86"/>
  <c r="AV131" i="85"/>
  <c r="AV131" i="84"/>
  <c r="AV131" i="79"/>
  <c r="AV131" i="86"/>
  <c r="H131" i="86"/>
  <c r="H131" i="85"/>
  <c r="H131" i="79"/>
  <c r="H131" i="84"/>
  <c r="AH130" i="85"/>
  <c r="AH130" i="79"/>
  <c r="AH130" i="84"/>
  <c r="AH130" i="86"/>
  <c r="N130" i="79"/>
  <c r="N130" i="84"/>
  <c r="N130" i="86"/>
  <c r="N130" i="85"/>
  <c r="AZ129" i="86"/>
  <c r="AZ129" i="79"/>
  <c r="AZ129" i="85"/>
  <c r="AZ129" i="84"/>
  <c r="AJ129" i="79"/>
  <c r="AJ129" i="86"/>
  <c r="AJ129" i="85"/>
  <c r="AJ129" i="84"/>
  <c r="P129" i="79"/>
  <c r="P129" i="86"/>
  <c r="P129" i="85"/>
  <c r="P129" i="84"/>
  <c r="BJ128" i="86"/>
  <c r="BJ128" i="79"/>
  <c r="BJ128" i="84"/>
  <c r="BJ128" i="85"/>
  <c r="AP128" i="86"/>
  <c r="AP128" i="84"/>
  <c r="AP128" i="79"/>
  <c r="AP128" i="85"/>
  <c r="R128" i="79"/>
  <c r="R128" i="84"/>
  <c r="R128" i="85"/>
  <c r="R128" i="86"/>
  <c r="BC129" i="85"/>
  <c r="BC129" i="79"/>
  <c r="BC129" i="84"/>
  <c r="BC129" i="86"/>
  <c r="BG131" i="85"/>
  <c r="BG131" i="84"/>
  <c r="BG131" i="79"/>
  <c r="BG131" i="86"/>
  <c r="AM132" i="86"/>
  <c r="AM132" i="79"/>
  <c r="AM132" i="84"/>
  <c r="AM132" i="85"/>
  <c r="G132" i="86"/>
  <c r="G132" i="85"/>
  <c r="G132" i="79"/>
  <c r="G132" i="84"/>
  <c r="AX160" i="85"/>
  <c r="BJ131" i="79"/>
  <c r="BJ131" i="85"/>
  <c r="BJ131" i="86"/>
  <c r="BJ131" i="84"/>
  <c r="AZ132" i="86"/>
  <c r="AZ132" i="84"/>
  <c r="AZ132" i="85"/>
  <c r="AZ132" i="79"/>
  <c r="R129" i="79"/>
  <c r="R129" i="85"/>
  <c r="R129" i="86"/>
  <c r="R129" i="84"/>
  <c r="P130" i="85"/>
  <c r="P130" i="79"/>
  <c r="P130" i="86"/>
  <c r="P130" i="84"/>
  <c r="BD160" i="84"/>
  <c r="AT132" i="85"/>
  <c r="AT132" i="84"/>
  <c r="AT132" i="86"/>
  <c r="AT132" i="79"/>
  <c r="AG131" i="79"/>
  <c r="AG131" i="84"/>
  <c r="AG131" i="86"/>
  <c r="AG131" i="85"/>
  <c r="W131" i="84"/>
  <c r="W131" i="86"/>
  <c r="W131" i="79"/>
  <c r="W131" i="85"/>
  <c r="H132" i="84"/>
  <c r="H132" i="79"/>
  <c r="H132" i="86"/>
  <c r="H132" i="85"/>
  <c r="M160" i="86"/>
  <c r="AO160" i="84"/>
  <c r="AJ160" i="85"/>
  <c r="U62" i="79"/>
  <c r="W22" i="86"/>
  <c r="W113" i="86" s="1"/>
  <c r="W112" i="86" s="1"/>
  <c r="V21" i="86"/>
  <c r="V23" i="86"/>
  <c r="AJ160" i="86"/>
  <c r="W22" i="85"/>
  <c r="W113" i="85" s="1"/>
  <c r="W112" i="85" s="1"/>
  <c r="V21" i="85"/>
  <c r="V56" i="85"/>
  <c r="V57" i="85"/>
  <c r="V60" i="85"/>
  <c r="V58" i="85"/>
  <c r="V59" i="85"/>
  <c r="V23" i="85"/>
  <c r="V33" i="85"/>
  <c r="V32" i="85"/>
  <c r="V36" i="85"/>
  <c r="V37" i="85"/>
  <c r="V71" i="85" s="1"/>
  <c r="V35" i="85"/>
  <c r="V34" i="85"/>
  <c r="V38" i="85"/>
  <c r="W22" i="79"/>
  <c r="W113" i="79" s="1"/>
  <c r="V21" i="79"/>
  <c r="V59" i="79"/>
  <c r="V57" i="79"/>
  <c r="V60" i="79"/>
  <c r="V58" i="79"/>
  <c r="V56" i="79"/>
  <c r="W22" i="84"/>
  <c r="W113" i="84" s="1"/>
  <c r="W112" i="84" s="1"/>
  <c r="V21" i="84"/>
  <c r="V59" i="84"/>
  <c r="V56" i="84"/>
  <c r="V57" i="84"/>
  <c r="V58" i="84"/>
  <c r="V33" i="84"/>
  <c r="V35" i="84"/>
  <c r="V36" i="84"/>
  <c r="V32" i="84"/>
  <c r="V37" i="84"/>
  <c r="V71" i="84" s="1"/>
  <c r="V34" i="84"/>
  <c r="R160" i="85"/>
  <c r="BI160" i="85"/>
  <c r="AG160" i="84"/>
  <c r="AT160" i="86"/>
  <c r="P160" i="84"/>
  <c r="AB160" i="85"/>
  <c r="BM160" i="85"/>
  <c r="BM160" i="79"/>
  <c r="BM160" i="84"/>
  <c r="BM160" i="86"/>
  <c r="AM160" i="84"/>
  <c r="AR160" i="86"/>
  <c r="AY160" i="85"/>
  <c r="AR160" i="84"/>
  <c r="P160" i="85"/>
  <c r="BF160" i="84"/>
  <c r="AW160" i="84"/>
  <c r="AG160" i="86"/>
  <c r="BG160" i="84"/>
  <c r="BL160" i="84"/>
  <c r="BL160" i="86"/>
  <c r="BL160" i="79"/>
  <c r="BL160" i="85"/>
  <c r="W160" i="85"/>
  <c r="BF160" i="85"/>
  <c r="W160" i="86"/>
  <c r="AM160" i="85"/>
  <c r="AB160" i="84"/>
  <c r="AY160" i="86"/>
  <c r="BI7" i="88"/>
  <c r="BI9" i="88"/>
  <c r="AC9" i="88"/>
  <c r="X6" i="88"/>
  <c r="AF8" i="88"/>
  <c r="X7" i="88"/>
  <c r="BN6" i="88"/>
  <c r="X5" i="88"/>
  <c r="X9" i="88"/>
  <c r="BE6" i="88"/>
  <c r="Y6" i="88"/>
  <c r="BC5" i="88"/>
  <c r="W5" i="88"/>
  <c r="G5" i="88"/>
  <c r="AB6" i="88"/>
  <c r="O160" i="86"/>
  <c r="I160" i="85"/>
  <c r="BG160" i="85"/>
  <c r="K160" i="85"/>
  <c r="W8" i="88"/>
  <c r="BE9" i="88"/>
  <c r="BG9" i="88"/>
  <c r="AQ9" i="88"/>
  <c r="S160" i="86"/>
  <c r="BM9" i="88"/>
  <c r="AS9" i="88"/>
  <c r="AG9" i="88"/>
  <c r="AM8" i="88"/>
  <c r="AM9" i="88"/>
  <c r="BC6" i="88"/>
  <c r="W6" i="88"/>
  <c r="R6" i="88"/>
  <c r="BN8" i="88"/>
  <c r="R8" i="88"/>
  <c r="AF6" i="88"/>
  <c r="AM7" i="88"/>
  <c r="W7" i="88"/>
  <c r="AB9" i="88"/>
  <c r="BK160" i="86"/>
  <c r="BE160" i="85"/>
  <c r="AO160" i="85"/>
  <c r="Y160" i="85"/>
  <c r="S160" i="84"/>
  <c r="Y9" i="88"/>
  <c r="BC8" i="88"/>
  <c r="W9" i="88"/>
  <c r="O9" i="88"/>
  <c r="G8" i="88"/>
  <c r="G9" i="88"/>
  <c r="AM6" i="88"/>
  <c r="BI5" i="88"/>
  <c r="AC5" i="88"/>
  <c r="BI8" i="88"/>
  <c r="AC8" i="88"/>
  <c r="AC7" i="88"/>
  <c r="BE5" i="88"/>
  <c r="Y5" i="88"/>
  <c r="BE7" i="88"/>
  <c r="AH6" i="88"/>
  <c r="AF5" i="88"/>
  <c r="BC7" i="88"/>
  <c r="AX160" i="84"/>
  <c r="AH160" i="84"/>
  <c r="R160" i="84"/>
  <c r="AK9" i="88"/>
  <c r="G142" i="86"/>
  <c r="H142" i="86"/>
  <c r="AL7" i="88"/>
  <c r="AL5" i="88"/>
  <c r="L9" i="88"/>
  <c r="H151" i="86"/>
  <c r="H158" i="86" s="1"/>
  <c r="BF5" i="88"/>
  <c r="AP7" i="88"/>
  <c r="AP5" i="88"/>
  <c r="Z7" i="88"/>
  <c r="Z5" i="88"/>
  <c r="J7" i="88"/>
  <c r="J5" i="88"/>
  <c r="BB5" i="88"/>
  <c r="BB6" i="88"/>
  <c r="AL6" i="88"/>
  <c r="V6" i="88"/>
  <c r="BB9" i="88"/>
  <c r="AL9" i="88"/>
  <c r="BN5" i="88"/>
  <c r="AX5" i="88"/>
  <c r="AH7" i="88"/>
  <c r="AH5" i="88"/>
  <c r="R7" i="88"/>
  <c r="R5" i="88"/>
  <c r="V5" i="88"/>
  <c r="V7" i="88"/>
  <c r="BJ5" i="88"/>
  <c r="AT5" i="88"/>
  <c r="AD5" i="88"/>
  <c r="AD7" i="88"/>
  <c r="N5" i="88"/>
  <c r="N7" i="88"/>
  <c r="M8" i="88"/>
  <c r="E162" i="86"/>
  <c r="D162" i="86"/>
  <c r="I151" i="86"/>
  <c r="J137" i="86"/>
  <c r="F160" i="86"/>
  <c r="E153" i="86"/>
  <c r="D153" i="86"/>
  <c r="I140" i="86"/>
  <c r="H140" i="85"/>
  <c r="H142" i="85" s="1"/>
  <c r="G158" i="85"/>
  <c r="E153" i="85"/>
  <c r="F160" i="85"/>
  <c r="D153" i="85"/>
  <c r="G142" i="85"/>
  <c r="E162" i="85"/>
  <c r="D162" i="85"/>
  <c r="I137" i="85"/>
  <c r="H151" i="85"/>
  <c r="D160" i="84"/>
  <c r="H151" i="84"/>
  <c r="H158" i="84" s="1"/>
  <c r="I137" i="84"/>
  <c r="E162" i="84"/>
  <c r="D162" i="84"/>
  <c r="H140" i="84"/>
  <c r="G158" i="84"/>
  <c r="AZ134" i="84" l="1"/>
  <c r="J134" i="84"/>
  <c r="P134" i="86"/>
  <c r="H134" i="86"/>
  <c r="J134" i="86"/>
  <c r="BG134" i="84"/>
  <c r="AH134" i="84"/>
  <c r="AM134" i="84"/>
  <c r="AD134" i="84"/>
  <c r="AC130" i="84"/>
  <c r="AC130" i="85"/>
  <c r="AC130" i="86"/>
  <c r="AC130" i="79"/>
  <c r="U130" i="79"/>
  <c r="U130" i="85"/>
  <c r="U130" i="84"/>
  <c r="U130" i="86"/>
  <c r="AG128" i="86"/>
  <c r="AG128" i="84"/>
  <c r="AG128" i="85"/>
  <c r="AG128" i="79"/>
  <c r="AK132" i="85"/>
  <c r="AK132" i="84"/>
  <c r="AK132" i="86"/>
  <c r="AK132" i="79"/>
  <c r="BA129" i="86"/>
  <c r="BA129" i="84"/>
  <c r="BA129" i="85"/>
  <c r="BA129" i="79"/>
  <c r="Y128" i="86"/>
  <c r="Y128" i="84"/>
  <c r="Y128" i="79"/>
  <c r="Y128" i="85"/>
  <c r="BE128" i="86"/>
  <c r="BE128" i="84"/>
  <c r="BE134" i="84" s="1"/>
  <c r="BE128" i="79"/>
  <c r="BE128" i="85"/>
  <c r="BE134" i="85" s="1"/>
  <c r="AK130" i="85"/>
  <c r="AK130" i="79"/>
  <c r="AK130" i="84"/>
  <c r="AK130" i="86"/>
  <c r="AE128" i="85"/>
  <c r="AE128" i="86"/>
  <c r="AE128" i="79"/>
  <c r="AE128" i="84"/>
  <c r="BD128" i="79"/>
  <c r="BD128" i="84"/>
  <c r="BD128" i="85"/>
  <c r="BD128" i="86"/>
  <c r="AB128" i="86"/>
  <c r="AB128" i="84"/>
  <c r="AB128" i="79"/>
  <c r="AB128" i="85"/>
  <c r="F131" i="84"/>
  <c r="F131" i="79"/>
  <c r="F131" i="86"/>
  <c r="F131" i="85"/>
  <c r="X132" i="86"/>
  <c r="X132" i="79"/>
  <c r="X132" i="84"/>
  <c r="X132" i="85"/>
  <c r="AL130" i="84"/>
  <c r="AL130" i="86"/>
  <c r="AL130" i="79"/>
  <c r="AL130" i="85"/>
  <c r="Q129" i="79"/>
  <c r="Q129" i="85"/>
  <c r="Q129" i="86"/>
  <c r="Q129" i="84"/>
  <c r="AL131" i="85"/>
  <c r="AL131" i="84"/>
  <c r="AL131" i="79"/>
  <c r="AL131" i="86"/>
  <c r="V131" i="85"/>
  <c r="V131" i="79"/>
  <c r="V131" i="84"/>
  <c r="V131" i="86"/>
  <c r="BB128" i="84"/>
  <c r="BB128" i="79"/>
  <c r="BB128" i="86"/>
  <c r="BB128" i="85"/>
  <c r="W128" i="86"/>
  <c r="W128" i="79"/>
  <c r="W128" i="85"/>
  <c r="W128" i="84"/>
  <c r="W129" i="79"/>
  <c r="W129" i="86"/>
  <c r="W129" i="85"/>
  <c r="W129" i="84"/>
  <c r="R134" i="84"/>
  <c r="AT134" i="85"/>
  <c r="T134" i="85"/>
  <c r="G134" i="84"/>
  <c r="G134" i="85"/>
  <c r="AY134" i="84"/>
  <c r="J134" i="85"/>
  <c r="AI134" i="84"/>
  <c r="AN134" i="84"/>
  <c r="AH134" i="85"/>
  <c r="AU134" i="84"/>
  <c r="BE134" i="86"/>
  <c r="AM134" i="85"/>
  <c r="BK134" i="84"/>
  <c r="D129" i="84"/>
  <c r="S134" i="84"/>
  <c r="O134" i="84"/>
  <c r="AQ134" i="86"/>
  <c r="AX134" i="85"/>
  <c r="BC134" i="85"/>
  <c r="P134" i="85"/>
  <c r="AC128" i="85"/>
  <c r="AC134" i="85" s="1"/>
  <c r="AC128" i="79"/>
  <c r="AC128" i="86"/>
  <c r="AC128" i="84"/>
  <c r="AG130" i="79"/>
  <c r="AG130" i="85"/>
  <c r="AG130" i="86"/>
  <c r="AG130" i="84"/>
  <c r="Y130" i="84"/>
  <c r="Y134" i="84" s="1"/>
  <c r="Y130" i="79"/>
  <c r="Y130" i="86"/>
  <c r="Y130" i="85"/>
  <c r="AG129" i="85"/>
  <c r="AG129" i="86"/>
  <c r="AG129" i="84"/>
  <c r="AG129" i="79"/>
  <c r="N132" i="84"/>
  <c r="N134" i="84" s="1"/>
  <c r="N132" i="79"/>
  <c r="N132" i="86"/>
  <c r="N134" i="86" s="1"/>
  <c r="N132" i="85"/>
  <c r="N134" i="85" s="1"/>
  <c r="AE129" i="79"/>
  <c r="AE129" i="86"/>
  <c r="AE129" i="85"/>
  <c r="AE129" i="84"/>
  <c r="AP132" i="86"/>
  <c r="AP134" i="86" s="1"/>
  <c r="AP132" i="79"/>
  <c r="AP132" i="84"/>
  <c r="AP134" i="84" s="1"/>
  <c r="AP132" i="85"/>
  <c r="AP134" i="85" s="1"/>
  <c r="AA129" i="79"/>
  <c r="AA129" i="84"/>
  <c r="AA129" i="86"/>
  <c r="AA129" i="85"/>
  <c r="AB132" i="86"/>
  <c r="AB132" i="85"/>
  <c r="AB132" i="79"/>
  <c r="AB132" i="84"/>
  <c r="R134" i="86"/>
  <c r="S134" i="85"/>
  <c r="BJ134" i="85"/>
  <c r="Z134" i="86"/>
  <c r="L131" i="79"/>
  <c r="L131" i="84"/>
  <c r="L134" i="84" s="1"/>
  <c r="L131" i="85"/>
  <c r="L134" i="85" s="1"/>
  <c r="L131" i="86"/>
  <c r="L134" i="86" s="1"/>
  <c r="BA128" i="86"/>
  <c r="BA128" i="79"/>
  <c r="BA128" i="85"/>
  <c r="BA128" i="84"/>
  <c r="V129" i="85"/>
  <c r="V129" i="86"/>
  <c r="V129" i="79"/>
  <c r="V129" i="84"/>
  <c r="X129" i="85"/>
  <c r="X129" i="79"/>
  <c r="X129" i="86"/>
  <c r="X129" i="84"/>
  <c r="AI134" i="85"/>
  <c r="AH134" i="86"/>
  <c r="AV134" i="85"/>
  <c r="BJ134" i="86"/>
  <c r="O134" i="86"/>
  <c r="BK134" i="85"/>
  <c r="AX134" i="86"/>
  <c r="D129" i="86"/>
  <c r="AU134" i="85"/>
  <c r="M130" i="85"/>
  <c r="M130" i="86"/>
  <c r="M130" i="84"/>
  <c r="M130" i="79"/>
  <c r="AS128" i="86"/>
  <c r="AS134" i="86" s="1"/>
  <c r="AS128" i="79"/>
  <c r="AS128" i="84"/>
  <c r="AS134" i="84" s="1"/>
  <c r="AS128" i="85"/>
  <c r="AS134" i="85" s="1"/>
  <c r="Q128" i="86"/>
  <c r="Q128" i="85"/>
  <c r="Q128" i="79"/>
  <c r="Q128" i="84"/>
  <c r="AW128" i="86"/>
  <c r="AW134" i="86" s="1"/>
  <c r="AW128" i="85"/>
  <c r="AW134" i="85" s="1"/>
  <c r="AW128" i="79"/>
  <c r="AW128" i="84"/>
  <c r="AW134" i="84" s="1"/>
  <c r="U129" i="85"/>
  <c r="U129" i="84"/>
  <c r="U129" i="79"/>
  <c r="U129" i="86"/>
  <c r="I128" i="85"/>
  <c r="I128" i="79"/>
  <c r="I128" i="86"/>
  <c r="I128" i="84"/>
  <c r="AO128" i="85"/>
  <c r="AO128" i="86"/>
  <c r="AO128" i="79"/>
  <c r="AO128" i="84"/>
  <c r="K132" i="79"/>
  <c r="K132" i="86"/>
  <c r="K134" i="86" s="1"/>
  <c r="K132" i="84"/>
  <c r="K134" i="84" s="1"/>
  <c r="K132" i="85"/>
  <c r="K134" i="85" s="1"/>
  <c r="BD130" i="86"/>
  <c r="BD130" i="84"/>
  <c r="BD130" i="79"/>
  <c r="BD130" i="85"/>
  <c r="AB131" i="79"/>
  <c r="AB131" i="85"/>
  <c r="AB131" i="86"/>
  <c r="AB131" i="84"/>
  <c r="AL129" i="84"/>
  <c r="AL129" i="79"/>
  <c r="AL129" i="85"/>
  <c r="AL129" i="86"/>
  <c r="V132" i="79"/>
  <c r="V132" i="84"/>
  <c r="V132" i="85"/>
  <c r="V132" i="86"/>
  <c r="AA132" i="85"/>
  <c r="AA132" i="79"/>
  <c r="AA132" i="86"/>
  <c r="AA132" i="84"/>
  <c r="Q131" i="79"/>
  <c r="Q131" i="86"/>
  <c r="Q131" i="84"/>
  <c r="Q131" i="85"/>
  <c r="BB129" i="79"/>
  <c r="BB129" i="86"/>
  <c r="BB129" i="85"/>
  <c r="BB129" i="84"/>
  <c r="AR132" i="86"/>
  <c r="AR134" i="86" s="1"/>
  <c r="AR132" i="85"/>
  <c r="AR134" i="85" s="1"/>
  <c r="AR132" i="79"/>
  <c r="AR132" i="84"/>
  <c r="AR134" i="84" s="1"/>
  <c r="BF132" i="79"/>
  <c r="BF132" i="84"/>
  <c r="BF134" i="84" s="1"/>
  <c r="BF132" i="85"/>
  <c r="BF134" i="85" s="1"/>
  <c r="BF132" i="86"/>
  <c r="BF134" i="86" s="1"/>
  <c r="F128" i="79"/>
  <c r="F128" i="85"/>
  <c r="F128" i="86"/>
  <c r="F128" i="84"/>
  <c r="BD129" i="79"/>
  <c r="BD129" i="86"/>
  <c r="BD129" i="85"/>
  <c r="BD129" i="84"/>
  <c r="W130" i="84"/>
  <c r="W130" i="86"/>
  <c r="W130" i="79"/>
  <c r="W130" i="85"/>
  <c r="BH132" i="86"/>
  <c r="BH132" i="85"/>
  <c r="BH132" i="84"/>
  <c r="BH132" i="79"/>
  <c r="BC134" i="84"/>
  <c r="R134" i="85"/>
  <c r="BJ134" i="84"/>
  <c r="AZ134" i="85"/>
  <c r="H134" i="85"/>
  <c r="AD134" i="86"/>
  <c r="AZ134" i="86"/>
  <c r="AT134" i="84"/>
  <c r="AY134" i="86"/>
  <c r="AN134" i="85"/>
  <c r="BC134" i="86"/>
  <c r="O134" i="85"/>
  <c r="D129" i="85"/>
  <c r="T134" i="86"/>
  <c r="AU134" i="86"/>
  <c r="AV134" i="86"/>
  <c r="AQ134" i="84"/>
  <c r="AX134" i="84"/>
  <c r="U128" i="85"/>
  <c r="U128" i="79"/>
  <c r="U128" i="84"/>
  <c r="U128" i="86"/>
  <c r="BA132" i="84"/>
  <c r="BA132" i="85"/>
  <c r="BA132" i="79"/>
  <c r="BA132" i="86"/>
  <c r="AB130" i="79"/>
  <c r="AB130" i="84"/>
  <c r="AB130" i="86"/>
  <c r="AB130" i="85"/>
  <c r="BH128" i="84"/>
  <c r="BH128" i="86"/>
  <c r="BH128" i="79"/>
  <c r="BH128" i="85"/>
  <c r="AF132" i="86"/>
  <c r="AF134" i="86" s="1"/>
  <c r="AF132" i="84"/>
  <c r="AF132" i="85"/>
  <c r="AF134" i="85" s="1"/>
  <c r="AF132" i="79"/>
  <c r="BM129" i="85"/>
  <c r="BM129" i="86"/>
  <c r="BM129" i="84"/>
  <c r="BM129" i="79"/>
  <c r="M128" i="79"/>
  <c r="M128" i="86"/>
  <c r="M128" i="85"/>
  <c r="M128" i="84"/>
  <c r="BI128" i="79"/>
  <c r="BI128" i="86"/>
  <c r="BI134" i="86" s="1"/>
  <c r="BI128" i="85"/>
  <c r="BI134" i="85" s="1"/>
  <c r="BI128" i="84"/>
  <c r="BI134" i="84" s="1"/>
  <c r="Q130" i="84"/>
  <c r="Q130" i="85"/>
  <c r="Q130" i="86"/>
  <c r="Q130" i="79"/>
  <c r="BM128" i="85"/>
  <c r="BM128" i="86"/>
  <c r="BM128" i="79"/>
  <c r="BM128" i="84"/>
  <c r="AK129" i="85"/>
  <c r="AK129" i="84"/>
  <c r="AK129" i="86"/>
  <c r="AK129" i="79"/>
  <c r="I130" i="79"/>
  <c r="I130" i="86"/>
  <c r="D130" i="86" s="1"/>
  <c r="I130" i="84"/>
  <c r="D130" i="84" s="1"/>
  <c r="I130" i="85"/>
  <c r="AO130" i="85"/>
  <c r="AO130" i="79"/>
  <c r="AO130" i="84"/>
  <c r="AO130" i="86"/>
  <c r="AK128" i="85"/>
  <c r="AK128" i="86"/>
  <c r="AK128" i="84"/>
  <c r="AK128" i="79"/>
  <c r="AJ132" i="84"/>
  <c r="AJ134" i="84" s="1"/>
  <c r="AJ132" i="85"/>
  <c r="AJ134" i="85" s="1"/>
  <c r="AJ132" i="86"/>
  <c r="AJ134" i="86" s="1"/>
  <c r="AJ132" i="79"/>
  <c r="BB130" i="79"/>
  <c r="BB130" i="84"/>
  <c r="BB130" i="85"/>
  <c r="BB130" i="86"/>
  <c r="X128" i="86"/>
  <c r="X128" i="85"/>
  <c r="X128" i="79"/>
  <c r="X128" i="84"/>
  <c r="BH131" i="79"/>
  <c r="BH131" i="86"/>
  <c r="BH131" i="85"/>
  <c r="BH131" i="84"/>
  <c r="F132" i="85"/>
  <c r="F132" i="79"/>
  <c r="F132" i="86"/>
  <c r="F132" i="84"/>
  <c r="BB131" i="79"/>
  <c r="BB131" i="85"/>
  <c r="BB131" i="84"/>
  <c r="BB131" i="86"/>
  <c r="V130" i="86"/>
  <c r="V130" i="79"/>
  <c r="V130" i="84"/>
  <c r="V130" i="85"/>
  <c r="BM131" i="84"/>
  <c r="BM131" i="79"/>
  <c r="BM131" i="85"/>
  <c r="BM131" i="86"/>
  <c r="AL132" i="84"/>
  <c r="AL132" i="79"/>
  <c r="AL132" i="85"/>
  <c r="AL132" i="86"/>
  <c r="BL132" i="84"/>
  <c r="BL134" i="84" s="1"/>
  <c r="BL132" i="85"/>
  <c r="BL134" i="85" s="1"/>
  <c r="BL132" i="86"/>
  <c r="BL134" i="86" s="1"/>
  <c r="BL132" i="79"/>
  <c r="BD132" i="79"/>
  <c r="BD132" i="85"/>
  <c r="BD132" i="86"/>
  <c r="BD132" i="84"/>
  <c r="V128" i="84"/>
  <c r="V128" i="79"/>
  <c r="V128" i="85"/>
  <c r="V128" i="86"/>
  <c r="W132" i="79"/>
  <c r="W132" i="86"/>
  <c r="W132" i="85"/>
  <c r="W132" i="84"/>
  <c r="AE131" i="84"/>
  <c r="AE131" i="85"/>
  <c r="AE131" i="79"/>
  <c r="AE131" i="86"/>
  <c r="BH130" i="79"/>
  <c r="BH130" i="86"/>
  <c r="BH130" i="84"/>
  <c r="BH130" i="85"/>
  <c r="AD134" i="85"/>
  <c r="S134" i="86"/>
  <c r="Z134" i="85"/>
  <c r="T134" i="84"/>
  <c r="AI134" i="86"/>
  <c r="G134" i="86"/>
  <c r="AY134" i="85"/>
  <c r="Z134" i="84"/>
  <c r="AT134" i="86"/>
  <c r="H134" i="84"/>
  <c r="AN134" i="86"/>
  <c r="AM134" i="86"/>
  <c r="BK134" i="86"/>
  <c r="AF134" i="84"/>
  <c r="AV134" i="84"/>
  <c r="AQ134" i="85"/>
  <c r="BG134" i="86"/>
  <c r="BG134" i="85"/>
  <c r="P134" i="84"/>
  <c r="X22" i="79"/>
  <c r="X113" i="79" s="1"/>
  <c r="W21" i="79"/>
  <c r="W56" i="79"/>
  <c r="W57" i="79"/>
  <c r="W60" i="79"/>
  <c r="W58" i="79"/>
  <c r="W59" i="79"/>
  <c r="V62" i="79"/>
  <c r="X22" i="86"/>
  <c r="X113" i="86" s="1"/>
  <c r="X112" i="86" s="1"/>
  <c r="W21" i="86"/>
  <c r="W23" i="86"/>
  <c r="X22" i="85"/>
  <c r="X113" i="85" s="1"/>
  <c r="X112" i="85" s="1"/>
  <c r="W21" i="85"/>
  <c r="W59" i="85"/>
  <c r="W56" i="85"/>
  <c r="W57" i="85"/>
  <c r="W60" i="85"/>
  <c r="W58" i="85"/>
  <c r="W23" i="85"/>
  <c r="W33" i="85"/>
  <c r="W35" i="85"/>
  <c r="W34" i="85"/>
  <c r="W32" i="85"/>
  <c r="W37" i="85"/>
  <c r="W71" i="85" s="1"/>
  <c r="W38" i="85"/>
  <c r="W36" i="85"/>
  <c r="X22" i="84"/>
  <c r="X113" i="84" s="1"/>
  <c r="X112" i="84" s="1"/>
  <c r="W21" i="84"/>
  <c r="W58" i="84"/>
  <c r="W56" i="84"/>
  <c r="W59" i="84"/>
  <c r="W57" i="84"/>
  <c r="W33" i="84"/>
  <c r="W36" i="84"/>
  <c r="W37" i="84"/>
  <c r="W71" i="84" s="1"/>
  <c r="W34" i="84"/>
  <c r="W35" i="84"/>
  <c r="W32" i="84"/>
  <c r="E160" i="84"/>
  <c r="J140" i="86"/>
  <c r="I158" i="86"/>
  <c r="D160" i="86"/>
  <c r="E160" i="86"/>
  <c r="J151" i="86"/>
  <c r="J158" i="86" s="1"/>
  <c r="K137" i="86"/>
  <c r="I142" i="86"/>
  <c r="D160" i="85"/>
  <c r="E160" i="85"/>
  <c r="H158" i="85"/>
  <c r="I151" i="85"/>
  <c r="J137" i="85"/>
  <c r="I140" i="85"/>
  <c r="I142" i="85" s="1"/>
  <c r="I140" i="84"/>
  <c r="I142" i="84" s="1"/>
  <c r="H142" i="84"/>
  <c r="J137" i="84"/>
  <c r="I151" i="84"/>
  <c r="AE134" i="86" l="1"/>
  <c r="D132" i="85"/>
  <c r="AA134" i="86"/>
  <c r="M134" i="86"/>
  <c r="AC134" i="86"/>
  <c r="AL134" i="85"/>
  <c r="V134" i="86"/>
  <c r="AL134" i="86"/>
  <c r="X134" i="85"/>
  <c r="BM134" i="86"/>
  <c r="AK134" i="86"/>
  <c r="Q134" i="84"/>
  <c r="X134" i="86"/>
  <c r="E129" i="85"/>
  <c r="Q134" i="86"/>
  <c r="BB134" i="86"/>
  <c r="E129" i="86"/>
  <c r="AB134" i="86"/>
  <c r="AO134" i="86"/>
  <c r="M134" i="84"/>
  <c r="AK134" i="85"/>
  <c r="BA134" i="85"/>
  <c r="D131" i="85"/>
  <c r="E130" i="85"/>
  <c r="AO134" i="85"/>
  <c r="I134" i="85"/>
  <c r="AA134" i="85"/>
  <c r="D130" i="85"/>
  <c r="AG134" i="85"/>
  <c r="BH134" i="85"/>
  <c r="BA134" i="84"/>
  <c r="AL134" i="84"/>
  <c r="U134" i="84"/>
  <c r="BD134" i="84"/>
  <c r="AA134" i="84"/>
  <c r="AO134" i="84"/>
  <c r="I134" i="84"/>
  <c r="AC134" i="84"/>
  <c r="X134" i="84"/>
  <c r="E130" i="84"/>
  <c r="E132" i="85"/>
  <c r="BB134" i="85"/>
  <c r="AE134" i="84"/>
  <c r="Y134" i="85"/>
  <c r="U134" i="86"/>
  <c r="V134" i="84"/>
  <c r="W134" i="85"/>
  <c r="D131" i="86"/>
  <c r="E131" i="86"/>
  <c r="D132" i="84"/>
  <c r="E132" i="84"/>
  <c r="BM134" i="84"/>
  <c r="BH134" i="86"/>
  <c r="BD134" i="85"/>
  <c r="E128" i="86"/>
  <c r="D128" i="86"/>
  <c r="F134" i="86"/>
  <c r="V134" i="85"/>
  <c r="I134" i="86"/>
  <c r="E131" i="85"/>
  <c r="AB134" i="84"/>
  <c r="AG134" i="84"/>
  <c r="E130" i="86"/>
  <c r="W134" i="84"/>
  <c r="E128" i="85"/>
  <c r="AB134" i="85"/>
  <c r="BD134" i="86"/>
  <c r="F134" i="84"/>
  <c r="E128" i="84"/>
  <c r="D128" i="84"/>
  <c r="E129" i="84"/>
  <c r="BM134" i="85"/>
  <c r="D132" i="86"/>
  <c r="E132" i="86"/>
  <c r="AK134" i="84"/>
  <c r="M134" i="85"/>
  <c r="BH134" i="84"/>
  <c r="U134" i="85"/>
  <c r="D128" i="85"/>
  <c r="F134" i="85"/>
  <c r="Q134" i="85"/>
  <c r="BA134" i="86"/>
  <c r="W134" i="86"/>
  <c r="BB134" i="84"/>
  <c r="E131" i="84"/>
  <c r="D131" i="84"/>
  <c r="AE134" i="85"/>
  <c r="Y134" i="86"/>
  <c r="AG134" i="86"/>
  <c r="W62" i="79"/>
  <c r="Y22" i="85"/>
  <c r="Y113" i="85" s="1"/>
  <c r="Y112" i="85" s="1"/>
  <c r="X21" i="85"/>
  <c r="X59" i="85"/>
  <c r="X56" i="85"/>
  <c r="X58" i="85"/>
  <c r="X57" i="85"/>
  <c r="X60" i="85"/>
  <c r="X23" i="85"/>
  <c r="X34" i="85"/>
  <c r="X33" i="85"/>
  <c r="X37" i="85"/>
  <c r="X71" i="85" s="1"/>
  <c r="X36" i="85"/>
  <c r="X35" i="85"/>
  <c r="X38" i="85"/>
  <c r="X32" i="85"/>
  <c r="Y22" i="86"/>
  <c r="Y113" i="86" s="1"/>
  <c r="Y112" i="86" s="1"/>
  <c r="X21" i="86"/>
  <c r="X23" i="86"/>
  <c r="Y22" i="79"/>
  <c r="Y113" i="79" s="1"/>
  <c r="X21" i="79"/>
  <c r="X59" i="79"/>
  <c r="X56" i="79"/>
  <c r="X57" i="79"/>
  <c r="X60" i="79"/>
  <c r="X58" i="79"/>
  <c r="Y22" i="84"/>
  <c r="Y113" i="84" s="1"/>
  <c r="Y112" i="84" s="1"/>
  <c r="X21" i="84"/>
  <c r="X58" i="84"/>
  <c r="X59" i="84"/>
  <c r="X56" i="84"/>
  <c r="X57" i="84"/>
  <c r="X32" i="84"/>
  <c r="X35" i="84"/>
  <c r="X33" i="84"/>
  <c r="X37" i="84"/>
  <c r="X71" i="84" s="1"/>
  <c r="X34" i="84"/>
  <c r="X36" i="84"/>
  <c r="J142" i="86"/>
  <c r="K151" i="86"/>
  <c r="L137" i="86"/>
  <c r="K140" i="86"/>
  <c r="K142" i="86" s="1"/>
  <c r="I158" i="85"/>
  <c r="J140" i="85"/>
  <c r="J142" i="85" s="1"/>
  <c r="J151" i="85"/>
  <c r="K137" i="85"/>
  <c r="J140" i="84"/>
  <c r="I158" i="84"/>
  <c r="J151" i="84"/>
  <c r="K137" i="84"/>
  <c r="E134" i="85" l="1"/>
  <c r="D134" i="84"/>
  <c r="E134" i="84"/>
  <c r="D134" i="85"/>
  <c r="D134" i="86"/>
  <c r="E134" i="86"/>
  <c r="X62" i="79"/>
  <c r="Z22" i="86"/>
  <c r="Z113" i="86" s="1"/>
  <c r="Z112" i="86" s="1"/>
  <c r="Y21" i="86"/>
  <c r="Y23" i="86"/>
  <c r="Z22" i="79"/>
  <c r="Z113" i="79" s="1"/>
  <c r="Y21" i="79"/>
  <c r="Y59" i="79"/>
  <c r="Y56" i="79"/>
  <c r="Y58" i="79"/>
  <c r="Y57" i="79"/>
  <c r="Y60" i="79"/>
  <c r="Z22" i="85"/>
  <c r="Z113" i="85" s="1"/>
  <c r="Z112" i="85" s="1"/>
  <c r="Y21" i="85"/>
  <c r="Y59" i="85"/>
  <c r="Y56" i="85"/>
  <c r="Y57" i="85"/>
  <c r="Y60" i="85"/>
  <c r="Y58" i="85"/>
  <c r="Y23" i="85"/>
  <c r="Y32" i="85"/>
  <c r="Y38" i="85"/>
  <c r="Y33" i="85"/>
  <c r="Y34" i="85"/>
  <c r="Y36" i="85"/>
  <c r="Y37" i="85"/>
  <c r="Y71" i="85" s="1"/>
  <c r="Y35" i="85"/>
  <c r="Z22" i="84"/>
  <c r="Z113" i="84" s="1"/>
  <c r="Z112" i="84" s="1"/>
  <c r="Y21" i="84"/>
  <c r="Y57" i="84"/>
  <c r="Y58" i="84"/>
  <c r="Y59" i="84"/>
  <c r="Y56" i="84"/>
  <c r="Y35" i="84"/>
  <c r="Y36" i="84"/>
  <c r="Y33" i="84"/>
  <c r="Y37" i="84"/>
  <c r="Y71" i="84" s="1"/>
  <c r="Y34" i="84"/>
  <c r="Y32" i="84"/>
  <c r="K158" i="86"/>
  <c r="L140" i="86"/>
  <c r="L151" i="86"/>
  <c r="M137" i="86"/>
  <c r="D137" i="86"/>
  <c r="J158" i="85"/>
  <c r="K140" i="85"/>
  <c r="K142" i="85" s="1"/>
  <c r="K151" i="85"/>
  <c r="L137" i="85"/>
  <c r="D137" i="85" s="1"/>
  <c r="L137" i="84"/>
  <c r="D137" i="84" s="1"/>
  <c r="K151" i="84"/>
  <c r="J158" i="84"/>
  <c r="K140" i="84"/>
  <c r="J142" i="84"/>
  <c r="Y62" i="79" l="1"/>
  <c r="AA22" i="79"/>
  <c r="AA113" i="79" s="1"/>
  <c r="Z21" i="79"/>
  <c r="Z59" i="79"/>
  <c r="Z56" i="79"/>
  <c r="Z57" i="79"/>
  <c r="Z60" i="79"/>
  <c r="Z58" i="79"/>
  <c r="AA22" i="85"/>
  <c r="AA113" i="85" s="1"/>
  <c r="AA112" i="85" s="1"/>
  <c r="Z21" i="85"/>
  <c r="Z58" i="85"/>
  <c r="Z57" i="85"/>
  <c r="Z59" i="85"/>
  <c r="Z56" i="85"/>
  <c r="Z60" i="85"/>
  <c r="Z23" i="85"/>
  <c r="Z35" i="85"/>
  <c r="Z34" i="85"/>
  <c r="Z33" i="85"/>
  <c r="Z32" i="85"/>
  <c r="Z37" i="85"/>
  <c r="Z71" i="85" s="1"/>
  <c r="Z38" i="85"/>
  <c r="Z36" i="85"/>
  <c r="AA22" i="86"/>
  <c r="AA113" i="86" s="1"/>
  <c r="AA112" i="86" s="1"/>
  <c r="Z21" i="86"/>
  <c r="Z23" i="86"/>
  <c r="AA22" i="84"/>
  <c r="AA113" i="84" s="1"/>
  <c r="AA112" i="84" s="1"/>
  <c r="Z21" i="84"/>
  <c r="Z57" i="84"/>
  <c r="Z58" i="84"/>
  <c r="Z56" i="84"/>
  <c r="Z59" i="84"/>
  <c r="Z32" i="84"/>
  <c r="Z35" i="84"/>
  <c r="Z33" i="84"/>
  <c r="Z37" i="84"/>
  <c r="Z71" i="84" s="1"/>
  <c r="Z34" i="84"/>
  <c r="Z36" i="84"/>
  <c r="M151" i="86"/>
  <c r="N137" i="86"/>
  <c r="M140" i="86"/>
  <c r="D140" i="86"/>
  <c r="L158" i="86"/>
  <c r="D158" i="86" s="1"/>
  <c r="L142" i="86"/>
  <c r="D142" i="86" s="1"/>
  <c r="D151" i="86"/>
  <c r="M137" i="85"/>
  <c r="L151" i="85"/>
  <c r="L140" i="85"/>
  <c r="L142" i="85" s="1"/>
  <c r="D142" i="85" s="1"/>
  <c r="K158" i="85"/>
  <c r="K158" i="84"/>
  <c r="L140" i="84"/>
  <c r="D140" i="84" s="1"/>
  <c r="L151" i="84"/>
  <c r="M137" i="84"/>
  <c r="K142" i="84"/>
  <c r="AB22" i="86" l="1"/>
  <c r="AB113" i="86" s="1"/>
  <c r="AB112" i="86" s="1"/>
  <c r="AA21" i="86"/>
  <c r="AA23" i="86"/>
  <c r="AB22" i="85"/>
  <c r="AB113" i="85" s="1"/>
  <c r="AB112" i="85" s="1"/>
  <c r="AA21" i="85"/>
  <c r="AA58" i="85"/>
  <c r="AA59" i="85"/>
  <c r="AA56" i="85"/>
  <c r="AA57" i="85"/>
  <c r="AA60" i="85"/>
  <c r="AA23" i="85"/>
  <c r="AA36" i="85"/>
  <c r="AA33" i="85"/>
  <c r="AA37" i="85"/>
  <c r="AA71" i="85" s="1"/>
  <c r="AA38" i="85"/>
  <c r="AA35" i="85"/>
  <c r="AA34" i="85"/>
  <c r="AA32" i="85"/>
  <c r="Z62" i="79"/>
  <c r="AB22" i="79"/>
  <c r="AB113" i="79" s="1"/>
  <c r="AA21" i="79"/>
  <c r="AA58" i="79"/>
  <c r="AA57" i="79"/>
  <c r="AA60" i="79"/>
  <c r="AA59" i="79"/>
  <c r="AA56" i="79"/>
  <c r="AB22" i="84"/>
  <c r="AB113" i="84" s="1"/>
  <c r="AB112" i="84" s="1"/>
  <c r="AA21" i="84"/>
  <c r="AA56" i="84"/>
  <c r="AA58" i="84"/>
  <c r="AA57" i="84"/>
  <c r="AA59" i="84"/>
  <c r="AA32" i="84"/>
  <c r="AA36" i="84"/>
  <c r="AA35" i="84"/>
  <c r="AA37" i="84"/>
  <c r="AA71" i="84" s="1"/>
  <c r="AA33" i="84"/>
  <c r="AA34" i="84"/>
  <c r="L142" i="84"/>
  <c r="D142" i="84" s="1"/>
  <c r="D140" i="85"/>
  <c r="O137" i="86"/>
  <c r="N151" i="86"/>
  <c r="M158" i="86"/>
  <c r="N140" i="86"/>
  <c r="M142" i="86"/>
  <c r="M151" i="85"/>
  <c r="N137" i="85"/>
  <c r="M140" i="85"/>
  <c r="M142" i="85" s="1"/>
  <c r="L158" i="85"/>
  <c r="D151" i="85"/>
  <c r="L158" i="84"/>
  <c r="D151" i="84"/>
  <c r="M140" i="84"/>
  <c r="M151" i="84"/>
  <c r="N137" i="84"/>
  <c r="AC22" i="79" l="1"/>
  <c r="AC113" i="79" s="1"/>
  <c r="AB21" i="79"/>
  <c r="AB58" i="79"/>
  <c r="AB59" i="79"/>
  <c r="AB56" i="79"/>
  <c r="AB57" i="79"/>
  <c r="AB60" i="79"/>
  <c r="AC22" i="85"/>
  <c r="AC113" i="85" s="1"/>
  <c r="AC112" i="85" s="1"/>
  <c r="AB21" i="85"/>
  <c r="AB57" i="85"/>
  <c r="AB60" i="85"/>
  <c r="AB58" i="85"/>
  <c r="AB56" i="85"/>
  <c r="AB59" i="85"/>
  <c r="AB23" i="85"/>
  <c r="AB34" i="85"/>
  <c r="AB36" i="85"/>
  <c r="AB33" i="85"/>
  <c r="AB32" i="85"/>
  <c r="AB38" i="85"/>
  <c r="AB37" i="85"/>
  <c r="AB71" i="85" s="1"/>
  <c r="AB35" i="85"/>
  <c r="AA62" i="79"/>
  <c r="AC22" i="86"/>
  <c r="AC113" i="86" s="1"/>
  <c r="AC112" i="86" s="1"/>
  <c r="AB21" i="86"/>
  <c r="AB23" i="86"/>
  <c r="AC22" i="84"/>
  <c r="AC113" i="84" s="1"/>
  <c r="AC112" i="84" s="1"/>
  <c r="AB21" i="84"/>
  <c r="AB59" i="84"/>
  <c r="AB56" i="84"/>
  <c r="AB57" i="84"/>
  <c r="AB58" i="84"/>
  <c r="AB35" i="84"/>
  <c r="AB37" i="84"/>
  <c r="AB71" i="84" s="1"/>
  <c r="AB34" i="84"/>
  <c r="AB32" i="84"/>
  <c r="AB36" i="84"/>
  <c r="AB33" i="84"/>
  <c r="O140" i="86"/>
  <c r="O142" i="86" s="1"/>
  <c r="N158" i="86"/>
  <c r="O151" i="86"/>
  <c r="P137" i="86"/>
  <c r="N142" i="86"/>
  <c r="M158" i="85"/>
  <c r="D158" i="85"/>
  <c r="N151" i="85"/>
  <c r="O137" i="85"/>
  <c r="N140" i="85"/>
  <c r="M158" i="84"/>
  <c r="N140" i="84"/>
  <c r="N142" i="84" s="1"/>
  <c r="D158" i="84"/>
  <c r="M142" i="84"/>
  <c r="N151" i="84"/>
  <c r="O137" i="84"/>
  <c r="AD22" i="85" l="1"/>
  <c r="AD113" i="85" s="1"/>
  <c r="AD112" i="85" s="1"/>
  <c r="AC21" i="85"/>
  <c r="AC57" i="85"/>
  <c r="AC60" i="85"/>
  <c r="AC58" i="85"/>
  <c r="AC59" i="85"/>
  <c r="AC56" i="85"/>
  <c r="AC23" i="85"/>
  <c r="AC37" i="85"/>
  <c r="AC71" i="85" s="1"/>
  <c r="AC36" i="85"/>
  <c r="AC35" i="85"/>
  <c r="AC34" i="85"/>
  <c r="AC38" i="85"/>
  <c r="AC33" i="85"/>
  <c r="AC32" i="85"/>
  <c r="AB62" i="79"/>
  <c r="AD22" i="86"/>
  <c r="AD113" i="86" s="1"/>
  <c r="AD112" i="86" s="1"/>
  <c r="AC21" i="86"/>
  <c r="AC23" i="86"/>
  <c r="AD22" i="79"/>
  <c r="AD113" i="79" s="1"/>
  <c r="AC21" i="79"/>
  <c r="AC57" i="79"/>
  <c r="AC60" i="79"/>
  <c r="AC58" i="79"/>
  <c r="AC56" i="79"/>
  <c r="AC59" i="79"/>
  <c r="AD22" i="84"/>
  <c r="AD113" i="84" s="1"/>
  <c r="AD112" i="84" s="1"/>
  <c r="AC21" i="84"/>
  <c r="AC59" i="84"/>
  <c r="AC57" i="84"/>
  <c r="AC56" i="84"/>
  <c r="AC58" i="84"/>
  <c r="AC37" i="84"/>
  <c r="AC71" i="84" s="1"/>
  <c r="AC34" i="84"/>
  <c r="AC33" i="84"/>
  <c r="AC32" i="84"/>
  <c r="AC36" i="84"/>
  <c r="AC35" i="84"/>
  <c r="P151" i="86"/>
  <c r="Q137" i="86"/>
  <c r="O158" i="86"/>
  <c r="P140" i="86"/>
  <c r="O140" i="85"/>
  <c r="O142" i="85" s="1"/>
  <c r="O151" i="85"/>
  <c r="P137" i="85"/>
  <c r="N158" i="85"/>
  <c r="N142" i="85"/>
  <c r="N158" i="84"/>
  <c r="O151" i="84"/>
  <c r="P137" i="84"/>
  <c r="O140" i="84"/>
  <c r="O142" i="84" s="1"/>
  <c r="AE22" i="79" l="1"/>
  <c r="AE113" i="79" s="1"/>
  <c r="AD21" i="79"/>
  <c r="AD57" i="79"/>
  <c r="AD60" i="79"/>
  <c r="AD58" i="79"/>
  <c r="AD59" i="79"/>
  <c r="AD56" i="79"/>
  <c r="AC62" i="79"/>
  <c r="AE22" i="86"/>
  <c r="AE113" i="86" s="1"/>
  <c r="AE112" i="86" s="1"/>
  <c r="AD21" i="86"/>
  <c r="AD23" i="86"/>
  <c r="AE22" i="85"/>
  <c r="AE113" i="85" s="1"/>
  <c r="AE112" i="85" s="1"/>
  <c r="AD21" i="85"/>
  <c r="AD56" i="85"/>
  <c r="AD57" i="85"/>
  <c r="AD60" i="85"/>
  <c r="AD58" i="85"/>
  <c r="AD59" i="85"/>
  <c r="AD23" i="85"/>
  <c r="AD35" i="85"/>
  <c r="AD32" i="85"/>
  <c r="AD34" i="85"/>
  <c r="AD33" i="85"/>
  <c r="AD36" i="85"/>
  <c r="AD37" i="85"/>
  <c r="AD71" i="85" s="1"/>
  <c r="AD38" i="85"/>
  <c r="AE22" i="84"/>
  <c r="AE113" i="84" s="1"/>
  <c r="AE112" i="84" s="1"/>
  <c r="AD21" i="84"/>
  <c r="AD59" i="84"/>
  <c r="AD56" i="84"/>
  <c r="AD57" i="84"/>
  <c r="AD58" i="84"/>
  <c r="AD32" i="84"/>
  <c r="AD37" i="84"/>
  <c r="AD71" i="84" s="1"/>
  <c r="AD35" i="84"/>
  <c r="AD33" i="84"/>
  <c r="AD34" i="84"/>
  <c r="AD36" i="84"/>
  <c r="Q151" i="86"/>
  <c r="R137" i="86"/>
  <c r="Q140" i="86"/>
  <c r="P158" i="86"/>
  <c r="P142" i="86"/>
  <c r="O158" i="85"/>
  <c r="P140" i="85"/>
  <c r="P142" i="85" s="1"/>
  <c r="Q137" i="85"/>
  <c r="P151" i="85"/>
  <c r="P140" i="84"/>
  <c r="P151" i="84"/>
  <c r="Q137" i="84"/>
  <c r="O158" i="84"/>
  <c r="AD62" i="79" l="1"/>
  <c r="AF22" i="85"/>
  <c r="AF113" i="85" s="1"/>
  <c r="AF112" i="85" s="1"/>
  <c r="AE21" i="85"/>
  <c r="AE59" i="85"/>
  <c r="AE56" i="85"/>
  <c r="AE57" i="85"/>
  <c r="AE60" i="85"/>
  <c r="AE58" i="85"/>
  <c r="AE23" i="85"/>
  <c r="AE32" i="85"/>
  <c r="AE38" i="85"/>
  <c r="AE36" i="85"/>
  <c r="AE35" i="85"/>
  <c r="AE34" i="85"/>
  <c r="AE33" i="85"/>
  <c r="AE37" i="85"/>
  <c r="AE71" i="85" s="1"/>
  <c r="AF22" i="86"/>
  <c r="AF113" i="86" s="1"/>
  <c r="AF112" i="86" s="1"/>
  <c r="AE21" i="86"/>
  <c r="AE23" i="86"/>
  <c r="AF22" i="79"/>
  <c r="AF113" i="79" s="1"/>
  <c r="AE21" i="79"/>
  <c r="AE56" i="79"/>
  <c r="AE57" i="79"/>
  <c r="AE60" i="79"/>
  <c r="AE58" i="79"/>
  <c r="AE59" i="79"/>
  <c r="AF22" i="84"/>
  <c r="AF113" i="84" s="1"/>
  <c r="AF112" i="84" s="1"/>
  <c r="AE21" i="84"/>
  <c r="AE58" i="84"/>
  <c r="AE59" i="84"/>
  <c r="AE56" i="84"/>
  <c r="AE57" i="84"/>
  <c r="AE35" i="84"/>
  <c r="AE34" i="84"/>
  <c r="AE37" i="84"/>
  <c r="AE71" i="84" s="1"/>
  <c r="AE36" i="84"/>
  <c r="AE32" i="84"/>
  <c r="AE33" i="84"/>
  <c r="R140" i="86"/>
  <c r="R142" i="86" s="1"/>
  <c r="Q142" i="86"/>
  <c r="R151" i="86"/>
  <c r="S137" i="86"/>
  <c r="Q158" i="86"/>
  <c r="P158" i="85"/>
  <c r="Q151" i="85"/>
  <c r="R137" i="85"/>
  <c r="Q140" i="85"/>
  <c r="Q142" i="85" s="1"/>
  <c r="Q140" i="84"/>
  <c r="P142" i="84"/>
  <c r="Q151" i="84"/>
  <c r="R137" i="84"/>
  <c r="P158" i="84"/>
  <c r="AE62" i="79" l="1"/>
  <c r="AG22" i="79"/>
  <c r="AG113" i="79" s="1"/>
  <c r="AF21" i="79"/>
  <c r="AF59" i="79"/>
  <c r="AF56" i="79"/>
  <c r="AF57" i="79"/>
  <c r="AF60" i="79"/>
  <c r="AF58" i="79"/>
  <c r="AG22" i="86"/>
  <c r="AG113" i="86" s="1"/>
  <c r="AG112" i="86" s="1"/>
  <c r="AF21" i="86"/>
  <c r="AF23" i="86"/>
  <c r="AG22" i="85"/>
  <c r="AG113" i="85" s="1"/>
  <c r="AG112" i="85" s="1"/>
  <c r="AF21" i="85"/>
  <c r="AF59" i="85"/>
  <c r="AF56" i="85"/>
  <c r="AF58" i="85"/>
  <c r="AF57" i="85"/>
  <c r="AF60" i="85"/>
  <c r="AF23" i="85"/>
  <c r="AF36" i="85"/>
  <c r="AF38" i="85"/>
  <c r="AF33" i="85"/>
  <c r="AF32" i="85"/>
  <c r="AF37" i="85"/>
  <c r="AF71" i="85" s="1"/>
  <c r="AF34" i="85"/>
  <c r="AF35" i="85"/>
  <c r="AG22" i="84"/>
  <c r="AG113" i="84" s="1"/>
  <c r="AG112" i="84" s="1"/>
  <c r="AF21" i="84"/>
  <c r="AF59" i="84"/>
  <c r="AF58" i="84"/>
  <c r="AF56" i="84"/>
  <c r="AF57" i="84"/>
  <c r="AF35" i="84"/>
  <c r="AF32" i="84"/>
  <c r="AF36" i="84"/>
  <c r="AF34" i="84"/>
  <c r="AF33" i="84"/>
  <c r="AF37" i="84"/>
  <c r="AF71" i="84" s="1"/>
  <c r="S140" i="86"/>
  <c r="S151" i="86"/>
  <c r="T137" i="86"/>
  <c r="R158" i="86"/>
  <c r="S137" i="85"/>
  <c r="R151" i="85"/>
  <c r="R140" i="85"/>
  <c r="R142" i="85" s="1"/>
  <c r="Q158" i="85"/>
  <c r="R140" i="84"/>
  <c r="R142" i="84" s="1"/>
  <c r="Q142" i="84"/>
  <c r="R151" i="84"/>
  <c r="S137" i="84"/>
  <c r="Q158" i="84"/>
  <c r="AF62" i="79" l="1"/>
  <c r="AH22" i="85"/>
  <c r="AH113" i="85" s="1"/>
  <c r="AH112" i="85" s="1"/>
  <c r="AG21" i="85"/>
  <c r="AG59" i="85"/>
  <c r="AG56" i="85"/>
  <c r="AG57" i="85"/>
  <c r="AG60" i="85"/>
  <c r="AG58" i="85"/>
  <c r="AG23" i="85"/>
  <c r="AG37" i="85"/>
  <c r="AG71" i="85" s="1"/>
  <c r="AG36" i="85"/>
  <c r="AG32" i="85"/>
  <c r="AG33" i="85"/>
  <c r="AG35" i="85"/>
  <c r="AG34" i="85"/>
  <c r="AG38" i="85"/>
  <c r="AH22" i="79"/>
  <c r="AH113" i="79" s="1"/>
  <c r="AG21" i="79"/>
  <c r="AG58" i="79"/>
  <c r="AG59" i="79"/>
  <c r="AG56" i="79"/>
  <c r="AG57" i="79"/>
  <c r="AG60" i="79"/>
  <c r="AH22" i="86"/>
  <c r="AH113" i="86" s="1"/>
  <c r="AH112" i="86" s="1"/>
  <c r="AG21" i="86"/>
  <c r="AG23" i="86"/>
  <c r="AH22" i="84"/>
  <c r="AH113" i="84" s="1"/>
  <c r="AH112" i="84" s="1"/>
  <c r="AG21" i="84"/>
  <c r="AG57" i="84"/>
  <c r="AG58" i="84"/>
  <c r="AG59" i="84"/>
  <c r="AG56" i="84"/>
  <c r="AG32" i="84"/>
  <c r="AG35" i="84"/>
  <c r="AG33" i="84"/>
  <c r="AG36" i="84"/>
  <c r="AG37" i="84"/>
  <c r="AG71" i="84" s="1"/>
  <c r="AG34" i="84"/>
  <c r="T140" i="86"/>
  <c r="S142" i="86"/>
  <c r="T151" i="86"/>
  <c r="U137" i="86"/>
  <c r="S158" i="86"/>
  <c r="S140" i="85"/>
  <c r="S151" i="85"/>
  <c r="T137" i="85"/>
  <c r="R158" i="85"/>
  <c r="T137" i="84"/>
  <c r="S151" i="84"/>
  <c r="R158" i="84"/>
  <c r="S140" i="84"/>
  <c r="AG62" i="79" l="1"/>
  <c r="AI22" i="86"/>
  <c r="AI113" i="86" s="1"/>
  <c r="AI112" i="86" s="1"/>
  <c r="AH21" i="86"/>
  <c r="AH23" i="86"/>
  <c r="AI22" i="85"/>
  <c r="AI113" i="85" s="1"/>
  <c r="AI112" i="85" s="1"/>
  <c r="AH21" i="85"/>
  <c r="AH58" i="85"/>
  <c r="AH59" i="85"/>
  <c r="AH57" i="85"/>
  <c r="AH60" i="85"/>
  <c r="AH56" i="85"/>
  <c r="AH23" i="85"/>
  <c r="AH34" i="85"/>
  <c r="AH37" i="85"/>
  <c r="AH71" i="85" s="1"/>
  <c r="AH35" i="85"/>
  <c r="AH33" i="85"/>
  <c r="AH36" i="85"/>
  <c r="AH32" i="85"/>
  <c r="AH38" i="85"/>
  <c r="AI22" i="79"/>
  <c r="AI113" i="79" s="1"/>
  <c r="AH21" i="79"/>
  <c r="AH59" i="79"/>
  <c r="AH56" i="79"/>
  <c r="AH57" i="79"/>
  <c r="AH60" i="79"/>
  <c r="AH58" i="79"/>
  <c r="AI22" i="84"/>
  <c r="AI113" i="84" s="1"/>
  <c r="AI112" i="84" s="1"/>
  <c r="AH21" i="84"/>
  <c r="AH57" i="84"/>
  <c r="AH58" i="84"/>
  <c r="AH56" i="84"/>
  <c r="AH59" i="84"/>
  <c r="AH37" i="84"/>
  <c r="AH71" i="84" s="1"/>
  <c r="AH35" i="84"/>
  <c r="AH32" i="84"/>
  <c r="AH34" i="84"/>
  <c r="AH36" i="84"/>
  <c r="AH33" i="84"/>
  <c r="U151" i="86"/>
  <c r="V137" i="86"/>
  <c r="T158" i="86"/>
  <c r="U140" i="86"/>
  <c r="T142" i="86"/>
  <c r="T140" i="85"/>
  <c r="T142" i="85" s="1"/>
  <c r="S142" i="85"/>
  <c r="U137" i="85"/>
  <c r="T151" i="85"/>
  <c r="S158" i="85"/>
  <c r="T151" i="84"/>
  <c r="U137" i="84"/>
  <c r="T140" i="84"/>
  <c r="T142" i="84" s="1"/>
  <c r="S142" i="84"/>
  <c r="S158" i="84"/>
  <c r="AH62" i="79" l="1"/>
  <c r="AJ22" i="85"/>
  <c r="AJ113" i="85" s="1"/>
  <c r="AJ112" i="85" s="1"/>
  <c r="AI21" i="85"/>
  <c r="AI58" i="85"/>
  <c r="AI59" i="85"/>
  <c r="AI56" i="85"/>
  <c r="AI57" i="85"/>
  <c r="AI60" i="85"/>
  <c r="AI23" i="85"/>
  <c r="AI38" i="85"/>
  <c r="AI32" i="85"/>
  <c r="AI35" i="85"/>
  <c r="AI37" i="85"/>
  <c r="AI71" i="85" s="1"/>
  <c r="AI36" i="85"/>
  <c r="AI34" i="85"/>
  <c r="AI33" i="85"/>
  <c r="AJ22" i="79"/>
  <c r="AJ113" i="79" s="1"/>
  <c r="AI21" i="79"/>
  <c r="AI58" i="79"/>
  <c r="AI60" i="79"/>
  <c r="AI59" i="79"/>
  <c r="AI56" i="79"/>
  <c r="AI57" i="79"/>
  <c r="AJ22" i="86"/>
  <c r="AJ113" i="86" s="1"/>
  <c r="AJ112" i="86" s="1"/>
  <c r="AI21" i="86"/>
  <c r="AI23" i="86"/>
  <c r="AJ22" i="84"/>
  <c r="AJ113" i="84" s="1"/>
  <c r="AJ112" i="84" s="1"/>
  <c r="AI21" i="84"/>
  <c r="AI56" i="84"/>
  <c r="AI57" i="84"/>
  <c r="AI58" i="84"/>
  <c r="AI59" i="84"/>
  <c r="AI36" i="84"/>
  <c r="AI33" i="84"/>
  <c r="AI32" i="84"/>
  <c r="AI34" i="84"/>
  <c r="AI37" i="84"/>
  <c r="AI71" i="84" s="1"/>
  <c r="AI35" i="84"/>
  <c r="V151" i="86"/>
  <c r="W137" i="86"/>
  <c r="V140" i="86"/>
  <c r="V142" i="86" s="1"/>
  <c r="U158" i="86"/>
  <c r="U142" i="86"/>
  <c r="U151" i="85"/>
  <c r="V137" i="85"/>
  <c r="U140" i="85"/>
  <c r="U142" i="85" s="1"/>
  <c r="T158" i="85"/>
  <c r="T158" i="84"/>
  <c r="U140" i="84"/>
  <c r="U142" i="84" s="1"/>
  <c r="U151" i="84"/>
  <c r="V137" i="84"/>
  <c r="AI62" i="79" l="1"/>
  <c r="AK22" i="86"/>
  <c r="AK113" i="86" s="1"/>
  <c r="AK112" i="86" s="1"/>
  <c r="AJ21" i="86"/>
  <c r="AJ23" i="86"/>
  <c r="AK22" i="85"/>
  <c r="AK113" i="85" s="1"/>
  <c r="AK112" i="85" s="1"/>
  <c r="AJ21" i="85"/>
  <c r="AJ57" i="85"/>
  <c r="AJ60" i="85"/>
  <c r="AJ58" i="85"/>
  <c r="AJ56" i="85"/>
  <c r="AJ59" i="85"/>
  <c r="AJ23" i="85"/>
  <c r="AJ35" i="85"/>
  <c r="AJ38" i="85"/>
  <c r="AJ34" i="85"/>
  <c r="AJ32" i="85"/>
  <c r="AJ33" i="85"/>
  <c r="AJ37" i="85"/>
  <c r="AJ71" i="85" s="1"/>
  <c r="AJ36" i="85"/>
  <c r="AK22" i="79"/>
  <c r="AK113" i="79" s="1"/>
  <c r="AJ21" i="79"/>
  <c r="AJ58" i="79"/>
  <c r="AJ59" i="79"/>
  <c r="AJ56" i="79"/>
  <c r="AJ57" i="79"/>
  <c r="AJ60" i="79"/>
  <c r="AK22" i="84"/>
  <c r="AK113" i="84" s="1"/>
  <c r="AK112" i="84" s="1"/>
  <c r="AJ21" i="84"/>
  <c r="AJ59" i="84"/>
  <c r="AJ56" i="84"/>
  <c r="AJ57" i="84"/>
  <c r="AJ58" i="84"/>
  <c r="AJ34" i="84"/>
  <c r="AJ35" i="84"/>
  <c r="AJ32" i="84"/>
  <c r="AJ36" i="84"/>
  <c r="AJ37" i="84"/>
  <c r="AJ71" i="84" s="1"/>
  <c r="AJ33" i="84"/>
  <c r="W151" i="86"/>
  <c r="X137" i="86"/>
  <c r="W140" i="86"/>
  <c r="V158" i="86"/>
  <c r="U158" i="85"/>
  <c r="V140" i="85"/>
  <c r="V142" i="85" s="1"/>
  <c r="V151" i="85"/>
  <c r="W137" i="85"/>
  <c r="V151" i="84"/>
  <c r="W137" i="84"/>
  <c r="U158" i="84"/>
  <c r="V140" i="84"/>
  <c r="AJ62" i="79" l="1"/>
  <c r="AL22" i="85"/>
  <c r="AL113" i="85" s="1"/>
  <c r="AL112" i="85" s="1"/>
  <c r="AK21" i="85"/>
  <c r="AK57" i="85"/>
  <c r="AK60" i="85"/>
  <c r="AK59" i="85"/>
  <c r="AK58" i="85"/>
  <c r="AK56" i="85"/>
  <c r="AK23" i="85"/>
  <c r="AK36" i="85"/>
  <c r="AK33" i="85"/>
  <c r="AK35" i="85"/>
  <c r="AK37" i="85"/>
  <c r="AK71" i="85" s="1"/>
  <c r="AK32" i="85"/>
  <c r="AK38" i="85"/>
  <c r="AK34" i="85"/>
  <c r="AL22" i="79"/>
  <c r="AL113" i="79" s="1"/>
  <c r="AK21" i="79"/>
  <c r="AK57" i="79"/>
  <c r="AK60" i="79"/>
  <c r="AK56" i="79"/>
  <c r="AK58" i="79"/>
  <c r="AK59" i="79"/>
  <c r="AL22" i="86"/>
  <c r="AL113" i="86" s="1"/>
  <c r="AL112" i="86" s="1"/>
  <c r="AK21" i="86"/>
  <c r="AK23" i="86"/>
  <c r="AL22" i="84"/>
  <c r="AL113" i="84" s="1"/>
  <c r="AL112" i="84" s="1"/>
  <c r="AK21" i="84"/>
  <c r="AK59" i="84"/>
  <c r="AK56" i="84"/>
  <c r="AK57" i="84"/>
  <c r="AK58" i="84"/>
  <c r="AK32" i="84"/>
  <c r="AK36" i="84"/>
  <c r="AK34" i="84"/>
  <c r="AK37" i="84"/>
  <c r="AK71" i="84" s="1"/>
  <c r="AK35" i="84"/>
  <c r="AK33" i="84"/>
  <c r="X140" i="86"/>
  <c r="X142" i="86" s="1"/>
  <c r="W142" i="86"/>
  <c r="X151" i="86"/>
  <c r="Y137" i="86"/>
  <c r="W158" i="86"/>
  <c r="V158" i="85"/>
  <c r="W140" i="85"/>
  <c r="W142" i="85" s="1"/>
  <c r="W151" i="85"/>
  <c r="X137" i="85"/>
  <c r="W140" i="84"/>
  <c r="W142" i="84" s="1"/>
  <c r="W151" i="84"/>
  <c r="X137" i="84"/>
  <c r="V158" i="84"/>
  <c r="V142" i="84"/>
  <c r="AK62" i="79" l="1"/>
  <c r="AM22" i="85"/>
  <c r="AM113" i="85" s="1"/>
  <c r="AM112" i="85" s="1"/>
  <c r="AL21" i="85"/>
  <c r="AL56" i="85"/>
  <c r="AL57" i="85"/>
  <c r="AL60" i="85"/>
  <c r="AL58" i="85"/>
  <c r="AL59" i="85"/>
  <c r="AL23" i="85"/>
  <c r="AL38" i="85"/>
  <c r="AL33" i="85"/>
  <c r="AL36" i="85"/>
  <c r="AL37" i="85"/>
  <c r="AL71" i="85" s="1"/>
  <c r="AL35" i="85"/>
  <c r="AL32" i="85"/>
  <c r="AL34" i="85"/>
  <c r="AM22" i="86"/>
  <c r="AM113" i="86" s="1"/>
  <c r="AM112" i="86" s="1"/>
  <c r="AL21" i="86"/>
  <c r="AL23" i="86"/>
  <c r="AM22" i="79"/>
  <c r="AM113" i="79" s="1"/>
  <c r="AL21" i="79"/>
  <c r="AL57" i="79"/>
  <c r="AL60" i="79"/>
  <c r="AL58" i="79"/>
  <c r="AL56" i="79"/>
  <c r="AL59" i="79"/>
  <c r="AM22" i="84"/>
  <c r="AM113" i="84" s="1"/>
  <c r="AM112" i="84" s="1"/>
  <c r="AL21" i="84"/>
  <c r="AL59" i="84"/>
  <c r="AL56" i="84"/>
  <c r="AL57" i="84"/>
  <c r="AL58" i="84"/>
  <c r="AL35" i="84"/>
  <c r="AL34" i="84"/>
  <c r="AL32" i="84"/>
  <c r="AL33" i="84"/>
  <c r="AL37" i="84"/>
  <c r="AL71" i="84" s="1"/>
  <c r="AL36" i="84"/>
  <c r="Y151" i="86"/>
  <c r="Z137" i="86"/>
  <c r="X158" i="86"/>
  <c r="Y140" i="86"/>
  <c r="Y137" i="85"/>
  <c r="X151" i="85"/>
  <c r="X140" i="85"/>
  <c r="X142" i="85" s="1"/>
  <c r="W158" i="85"/>
  <c r="X151" i="84"/>
  <c r="Y137" i="84"/>
  <c r="W158" i="84"/>
  <c r="X140" i="84"/>
  <c r="X142" i="84" s="1"/>
  <c r="AL62" i="79" l="1"/>
  <c r="AN22" i="86"/>
  <c r="AN113" i="86" s="1"/>
  <c r="AN112" i="86" s="1"/>
  <c r="AM21" i="86"/>
  <c r="AM23" i="86"/>
  <c r="AN22" i="79"/>
  <c r="AN113" i="79" s="1"/>
  <c r="AM21" i="79"/>
  <c r="AM56" i="79"/>
  <c r="AM57" i="79"/>
  <c r="AM60" i="79"/>
  <c r="AM58" i="79"/>
  <c r="AM59" i="79"/>
  <c r="AN22" i="85"/>
  <c r="AN113" i="85" s="1"/>
  <c r="AN112" i="85" s="1"/>
  <c r="AM21" i="85"/>
  <c r="AM59" i="85"/>
  <c r="AM56" i="85"/>
  <c r="AM57" i="85"/>
  <c r="AM60" i="85"/>
  <c r="AM58" i="85"/>
  <c r="AM23" i="85"/>
  <c r="AM37" i="85"/>
  <c r="AM71" i="85" s="1"/>
  <c r="AM35" i="85"/>
  <c r="AM32" i="85"/>
  <c r="AM34" i="85"/>
  <c r="AM36" i="85"/>
  <c r="AM33" i="85"/>
  <c r="AM38" i="85"/>
  <c r="AN22" i="84"/>
  <c r="AN113" i="84" s="1"/>
  <c r="AN112" i="84" s="1"/>
  <c r="AM21" i="84"/>
  <c r="AM58" i="84"/>
  <c r="AM56" i="84"/>
  <c r="AM59" i="84"/>
  <c r="AM57" i="84"/>
  <c r="AM33" i="84"/>
  <c r="AM32" i="84"/>
  <c r="AM34" i="84"/>
  <c r="AM36" i="84"/>
  <c r="AM37" i="84"/>
  <c r="AM71" i="84" s="1"/>
  <c r="AM35" i="84"/>
  <c r="Z151" i="86"/>
  <c r="AA137" i="86"/>
  <c r="Y158" i="86"/>
  <c r="Z140" i="86"/>
  <c r="Y142" i="86"/>
  <c r="Y140" i="85"/>
  <c r="X158" i="85"/>
  <c r="Y151" i="85"/>
  <c r="Z137" i="85"/>
  <c r="X158" i="84"/>
  <c r="Y140" i="84"/>
  <c r="Y142" i="84" s="1"/>
  <c r="Y151" i="84"/>
  <c r="Z137" i="84"/>
  <c r="AM62" i="79" l="1"/>
  <c r="AO22" i="79"/>
  <c r="AO113" i="79" s="1"/>
  <c r="AN21" i="79"/>
  <c r="AN59" i="79"/>
  <c r="AN56" i="79"/>
  <c r="AN57" i="79"/>
  <c r="AN60" i="79"/>
  <c r="AN58" i="79"/>
  <c r="AO22" i="85"/>
  <c r="AO113" i="85" s="1"/>
  <c r="AO112" i="85" s="1"/>
  <c r="AN21" i="85"/>
  <c r="AN59" i="85"/>
  <c r="AN56" i="85"/>
  <c r="AN57" i="85"/>
  <c r="AN60" i="85"/>
  <c r="AN58" i="85"/>
  <c r="AN23" i="85"/>
  <c r="AN35" i="85"/>
  <c r="AN38" i="85"/>
  <c r="AN36" i="85"/>
  <c r="AN37" i="85"/>
  <c r="AN71" i="85" s="1"/>
  <c r="AN34" i="85"/>
  <c r="AN33" i="85"/>
  <c r="AN32" i="85"/>
  <c r="AO22" i="86"/>
  <c r="AO113" i="86" s="1"/>
  <c r="AO112" i="86" s="1"/>
  <c r="AN21" i="86"/>
  <c r="AN23" i="86"/>
  <c r="AO22" i="84"/>
  <c r="AO113" i="84" s="1"/>
  <c r="AO112" i="84" s="1"/>
  <c r="AN21" i="84"/>
  <c r="AN58" i="84"/>
  <c r="AN59" i="84"/>
  <c r="AN56" i="84"/>
  <c r="AN57" i="84"/>
  <c r="AN33" i="84"/>
  <c r="AN32" i="84"/>
  <c r="AN36" i="84"/>
  <c r="AN35" i="84"/>
  <c r="AN37" i="84"/>
  <c r="AN71" i="84" s="1"/>
  <c r="AN34" i="84"/>
  <c r="AA140" i="86"/>
  <c r="Z158" i="86"/>
  <c r="Z142" i="86"/>
  <c r="AA151" i="86"/>
  <c r="AB137" i="86"/>
  <c r="Z140" i="85"/>
  <c r="Z142" i="85" s="1"/>
  <c r="Y142" i="85"/>
  <c r="Z151" i="85"/>
  <c r="AA137" i="85"/>
  <c r="Y158" i="85"/>
  <c r="Y158" i="84"/>
  <c r="Z140" i="84"/>
  <c r="Z142" i="84" s="1"/>
  <c r="Z151" i="84"/>
  <c r="AA137" i="84"/>
  <c r="AN62" i="79" l="1"/>
  <c r="AP22" i="86"/>
  <c r="AP113" i="86" s="1"/>
  <c r="AP112" i="86" s="1"/>
  <c r="AO21" i="86"/>
  <c r="AO23" i="86"/>
  <c r="AP22" i="79"/>
  <c r="AP113" i="79" s="1"/>
  <c r="AO21" i="79"/>
  <c r="AO59" i="79"/>
  <c r="AO56" i="79"/>
  <c r="AO57" i="79"/>
  <c r="AO60" i="79"/>
  <c r="AO58" i="79"/>
  <c r="AP22" i="85"/>
  <c r="AP113" i="85" s="1"/>
  <c r="AP112" i="85" s="1"/>
  <c r="AO21" i="85"/>
  <c r="AO59" i="85"/>
  <c r="AO56" i="85"/>
  <c r="AO57" i="85"/>
  <c r="AO60" i="85"/>
  <c r="AO58" i="85"/>
  <c r="AO23" i="85"/>
  <c r="AO38" i="85"/>
  <c r="AO35" i="85"/>
  <c r="AO32" i="85"/>
  <c r="AO33" i="85"/>
  <c r="AO36" i="85"/>
  <c r="AO37" i="85"/>
  <c r="AO71" i="85" s="1"/>
  <c r="AO34" i="85"/>
  <c r="AP22" i="84"/>
  <c r="AP113" i="84" s="1"/>
  <c r="AP112" i="84" s="1"/>
  <c r="AO21" i="84"/>
  <c r="AO57" i="84"/>
  <c r="AO58" i="84"/>
  <c r="AO59" i="84"/>
  <c r="AO56" i="84"/>
  <c r="AO36" i="84"/>
  <c r="AO34" i="84"/>
  <c r="AO32" i="84"/>
  <c r="AO33" i="84"/>
  <c r="AO35" i="84"/>
  <c r="AO37" i="84"/>
  <c r="AO71" i="84" s="1"/>
  <c r="AB151" i="86"/>
  <c r="AC137" i="86"/>
  <c r="AA158" i="86"/>
  <c r="AB140" i="86"/>
  <c r="AA142" i="86"/>
  <c r="AA151" i="85"/>
  <c r="AB137" i="85"/>
  <c r="AA140" i="85"/>
  <c r="AA142" i="85" s="1"/>
  <c r="Z158" i="85"/>
  <c r="AB137" i="84"/>
  <c r="AA151" i="84"/>
  <c r="Z158" i="84"/>
  <c r="AA140" i="84"/>
  <c r="AO62" i="79" l="1"/>
  <c r="AQ22" i="79"/>
  <c r="AQ113" i="79" s="1"/>
  <c r="AP21" i="79"/>
  <c r="AP59" i="79"/>
  <c r="AP56" i="79"/>
  <c r="AP57" i="79"/>
  <c r="AP60" i="79"/>
  <c r="AP58" i="79"/>
  <c r="AQ22" i="85"/>
  <c r="AQ113" i="85" s="1"/>
  <c r="AQ112" i="85" s="1"/>
  <c r="AP21" i="85"/>
  <c r="AP58" i="85"/>
  <c r="AP59" i="85"/>
  <c r="AP56" i="85"/>
  <c r="AP60" i="85"/>
  <c r="AP57" i="85"/>
  <c r="AP23" i="85"/>
  <c r="AP34" i="85"/>
  <c r="AP36" i="85"/>
  <c r="AP38" i="85"/>
  <c r="AP32" i="85"/>
  <c r="AP35" i="85"/>
  <c r="AP33" i="85"/>
  <c r="AP37" i="85"/>
  <c r="AP71" i="85" s="1"/>
  <c r="AQ22" i="86"/>
  <c r="AQ113" i="86" s="1"/>
  <c r="AQ112" i="86" s="1"/>
  <c r="AP21" i="86"/>
  <c r="AP23" i="86"/>
  <c r="AQ22" i="84"/>
  <c r="AQ113" i="84" s="1"/>
  <c r="AQ112" i="84" s="1"/>
  <c r="AP21" i="84"/>
  <c r="AP57" i="84"/>
  <c r="AP58" i="84"/>
  <c r="AP56" i="84"/>
  <c r="AP59" i="84"/>
  <c r="AP34" i="84"/>
  <c r="AP36" i="84"/>
  <c r="AP32" i="84"/>
  <c r="AP37" i="84"/>
  <c r="AP71" i="84" s="1"/>
  <c r="AP33" i="84"/>
  <c r="AP35" i="84"/>
  <c r="AC151" i="86"/>
  <c r="AD137" i="86"/>
  <c r="AB158" i="86"/>
  <c r="AC140" i="86"/>
  <c r="AC142" i="86" s="1"/>
  <c r="AB142" i="86"/>
  <c r="AA158" i="85"/>
  <c r="AB140" i="85"/>
  <c r="AC137" i="85"/>
  <c r="AB151" i="85"/>
  <c r="AB140" i="84"/>
  <c r="AB142" i="84" s="1"/>
  <c r="AA142" i="84"/>
  <c r="AA158" i="84"/>
  <c r="AB151" i="84"/>
  <c r="AC137" i="84"/>
  <c r="AR22" i="86" l="1"/>
  <c r="AR113" i="86" s="1"/>
  <c r="AR112" i="86" s="1"/>
  <c r="AQ21" i="86"/>
  <c r="AQ23" i="86"/>
  <c r="AP62" i="79"/>
  <c r="AR22" i="85"/>
  <c r="AR113" i="85" s="1"/>
  <c r="AR112" i="85" s="1"/>
  <c r="AQ21" i="85"/>
  <c r="AQ58" i="85"/>
  <c r="AQ59" i="85"/>
  <c r="AQ56" i="85"/>
  <c r="AQ57" i="85"/>
  <c r="AQ60" i="85"/>
  <c r="AQ23" i="85"/>
  <c r="AQ38" i="85"/>
  <c r="AQ35" i="85"/>
  <c r="AQ32" i="85"/>
  <c r="AQ33" i="85"/>
  <c r="AQ36" i="85"/>
  <c r="AQ37" i="85"/>
  <c r="AQ71" i="85" s="1"/>
  <c r="AQ34" i="85"/>
  <c r="AR22" i="79"/>
  <c r="AR113" i="79" s="1"/>
  <c r="AQ21" i="79"/>
  <c r="AQ58" i="79"/>
  <c r="AQ57" i="79"/>
  <c r="AQ59" i="79"/>
  <c r="AQ56" i="79"/>
  <c r="AQ60" i="79"/>
  <c r="AR22" i="84"/>
  <c r="AR113" i="84" s="1"/>
  <c r="AR112" i="84" s="1"/>
  <c r="AQ21" i="84"/>
  <c r="AQ56" i="84"/>
  <c r="AQ58" i="84"/>
  <c r="AQ57" i="84"/>
  <c r="AQ59" i="84"/>
  <c r="AQ33" i="84"/>
  <c r="AQ37" i="84"/>
  <c r="AQ71" i="84" s="1"/>
  <c r="AQ32" i="84"/>
  <c r="AQ34" i="84"/>
  <c r="AQ35" i="84"/>
  <c r="AQ36" i="84"/>
  <c r="AE137" i="86"/>
  <c r="AD151" i="86"/>
  <c r="AD140" i="86"/>
  <c r="AC158" i="86"/>
  <c r="AB158" i="85"/>
  <c r="AC140" i="85"/>
  <c r="AC151" i="85"/>
  <c r="AD137" i="85"/>
  <c r="AB142" i="85"/>
  <c r="AC151" i="84"/>
  <c r="AD137" i="84"/>
  <c r="AC140" i="84"/>
  <c r="AC142" i="84" s="1"/>
  <c r="AB158" i="84"/>
  <c r="AS22" i="85" l="1"/>
  <c r="AS113" i="85" s="1"/>
  <c r="AS112" i="85" s="1"/>
  <c r="AR21" i="85"/>
  <c r="AR57" i="85"/>
  <c r="AR60" i="85"/>
  <c r="AR58" i="85"/>
  <c r="AR59" i="85"/>
  <c r="AR56" i="85"/>
  <c r="AR23" i="85"/>
  <c r="AR33" i="85"/>
  <c r="AR35" i="85"/>
  <c r="AR37" i="85"/>
  <c r="AR71" i="85" s="1"/>
  <c r="AR32" i="85"/>
  <c r="AR38" i="85"/>
  <c r="AR34" i="85"/>
  <c r="AR36" i="85"/>
  <c r="AS22" i="79"/>
  <c r="AS113" i="79" s="1"/>
  <c r="AR21" i="79"/>
  <c r="AR58" i="79"/>
  <c r="AR59" i="79"/>
  <c r="AR56" i="79"/>
  <c r="AR57" i="79"/>
  <c r="AR60" i="79"/>
  <c r="AQ62" i="79"/>
  <c r="AS22" i="86"/>
  <c r="AS113" i="86" s="1"/>
  <c r="AS112" i="86" s="1"/>
  <c r="AR21" i="86"/>
  <c r="AR23" i="86"/>
  <c r="AS22" i="84"/>
  <c r="AS113" i="84" s="1"/>
  <c r="AS112" i="84" s="1"/>
  <c r="AR21" i="84"/>
  <c r="AR59" i="84"/>
  <c r="AR56" i="84"/>
  <c r="AR57" i="84"/>
  <c r="AR58" i="84"/>
  <c r="AR33" i="84"/>
  <c r="AR36" i="84"/>
  <c r="AR34" i="84"/>
  <c r="AR37" i="84"/>
  <c r="AR71" i="84" s="1"/>
  <c r="AR35" i="84"/>
  <c r="AR32" i="84"/>
  <c r="AE140" i="86"/>
  <c r="AD142" i="86"/>
  <c r="AD158" i="86"/>
  <c r="AE151" i="86"/>
  <c r="AF137" i="86"/>
  <c r="AD151" i="85"/>
  <c r="AE137" i="85"/>
  <c r="AC158" i="85"/>
  <c r="AD140" i="85"/>
  <c r="AD142" i="85" s="1"/>
  <c r="AC142" i="85"/>
  <c r="AD140" i="84"/>
  <c r="AD142" i="84" s="1"/>
  <c r="AD151" i="84"/>
  <c r="AE137" i="84"/>
  <c r="AC158" i="84"/>
  <c r="AT22" i="86" l="1"/>
  <c r="AT113" i="86" s="1"/>
  <c r="AT112" i="86" s="1"/>
  <c r="AS21" i="86"/>
  <c r="AS23" i="86"/>
  <c r="AT22" i="79"/>
  <c r="AT113" i="79" s="1"/>
  <c r="AS21" i="79"/>
  <c r="AS57" i="79"/>
  <c r="AS60" i="79"/>
  <c r="AS56" i="79"/>
  <c r="AS58" i="79"/>
  <c r="AS59" i="79"/>
  <c r="AR62" i="79"/>
  <c r="AT22" i="85"/>
  <c r="AT113" i="85" s="1"/>
  <c r="AT112" i="85" s="1"/>
  <c r="AS21" i="85"/>
  <c r="AS57" i="85"/>
  <c r="AS60" i="85"/>
  <c r="AS58" i="85"/>
  <c r="AS56" i="85"/>
  <c r="AS59" i="85"/>
  <c r="AS23" i="85"/>
  <c r="AS34" i="85"/>
  <c r="AS32" i="85"/>
  <c r="AS38" i="85"/>
  <c r="AS36" i="85"/>
  <c r="AS37" i="85"/>
  <c r="AS71" i="85" s="1"/>
  <c r="AS35" i="85"/>
  <c r="AS33" i="85"/>
  <c r="AT22" i="84"/>
  <c r="AT113" i="84" s="1"/>
  <c r="AT112" i="84" s="1"/>
  <c r="AS21" i="84"/>
  <c r="AS59" i="84"/>
  <c r="AS56" i="84"/>
  <c r="AS57" i="84"/>
  <c r="AS58" i="84"/>
  <c r="AS32" i="84"/>
  <c r="AS33" i="84"/>
  <c r="AS35" i="84"/>
  <c r="AS36" i="84"/>
  <c r="AS37" i="84"/>
  <c r="AS71" i="84" s="1"/>
  <c r="AS34" i="84"/>
  <c r="AE158" i="86"/>
  <c r="AF140" i="86"/>
  <c r="AF142" i="86" s="1"/>
  <c r="AE142" i="86"/>
  <c r="AF151" i="86"/>
  <c r="AG137" i="86"/>
  <c r="AE151" i="85"/>
  <c r="AF137" i="85"/>
  <c r="AE140" i="85"/>
  <c r="AD158" i="85"/>
  <c r="AE151" i="84"/>
  <c r="AF137" i="84"/>
  <c r="AD158" i="84"/>
  <c r="AE140" i="84"/>
  <c r="AE142" i="84" s="1"/>
  <c r="AS62" i="79" l="1"/>
  <c r="AU22" i="85"/>
  <c r="AU113" i="85" s="1"/>
  <c r="AU112" i="85" s="1"/>
  <c r="AT21" i="85"/>
  <c r="AT56" i="85"/>
  <c r="AT57" i="85"/>
  <c r="AT60" i="85"/>
  <c r="AT58" i="85"/>
  <c r="AT59" i="85"/>
  <c r="AT23" i="85"/>
  <c r="AT38" i="85"/>
  <c r="AT35" i="85"/>
  <c r="AT32" i="85"/>
  <c r="AT34" i="85"/>
  <c r="AT37" i="85"/>
  <c r="AT71" i="85" s="1"/>
  <c r="AT33" i="85"/>
  <c r="AT36" i="85"/>
  <c r="AU22" i="79"/>
  <c r="AU113" i="79" s="1"/>
  <c r="AT21" i="79"/>
  <c r="AT57" i="79"/>
  <c r="AT60" i="79"/>
  <c r="AT58" i="79"/>
  <c r="AT59" i="79"/>
  <c r="AT56" i="79"/>
  <c r="AU22" i="86"/>
  <c r="AU113" i="86" s="1"/>
  <c r="AU112" i="86" s="1"/>
  <c r="AT21" i="86"/>
  <c r="AT23" i="86"/>
  <c r="AU22" i="84"/>
  <c r="AU113" i="84" s="1"/>
  <c r="AU112" i="84" s="1"/>
  <c r="AT21" i="84"/>
  <c r="AT59" i="84"/>
  <c r="AT56" i="84"/>
  <c r="AT57" i="84"/>
  <c r="AT58" i="84"/>
  <c r="AT37" i="84"/>
  <c r="AT71" i="84" s="1"/>
  <c r="AT35" i="84"/>
  <c r="AT34" i="84"/>
  <c r="AT32" i="84"/>
  <c r="AT36" i="84"/>
  <c r="AT33" i="84"/>
  <c r="AG151" i="86"/>
  <c r="AH137" i="86"/>
  <c r="AF158" i="86"/>
  <c r="AG140" i="86"/>
  <c r="AG142" i="86" s="1"/>
  <c r="AF140" i="85"/>
  <c r="AG137" i="85"/>
  <c r="AF151" i="85"/>
  <c r="AE142" i="85"/>
  <c r="AE158" i="85"/>
  <c r="AE158" i="84"/>
  <c r="AF140" i="84"/>
  <c r="AF142" i="84" s="1"/>
  <c r="AF151" i="84"/>
  <c r="AG137" i="84"/>
  <c r="AT62" i="79" l="1"/>
  <c r="AV22" i="86"/>
  <c r="AV113" i="86" s="1"/>
  <c r="AV112" i="86" s="1"/>
  <c r="AU21" i="86"/>
  <c r="AU23" i="86"/>
  <c r="AV22" i="85"/>
  <c r="AV113" i="85" s="1"/>
  <c r="AV112" i="85" s="1"/>
  <c r="AU21" i="85"/>
  <c r="AU59" i="85"/>
  <c r="AU56" i="85"/>
  <c r="AU57" i="85"/>
  <c r="AU60" i="85"/>
  <c r="AU58" i="85"/>
  <c r="AU23" i="85"/>
  <c r="AU36" i="85"/>
  <c r="AU34" i="85"/>
  <c r="AU38" i="85"/>
  <c r="AU32" i="85"/>
  <c r="AU33" i="85"/>
  <c r="AU37" i="85"/>
  <c r="AU71" i="85" s="1"/>
  <c r="AU35" i="85"/>
  <c r="AV22" i="79"/>
  <c r="AV113" i="79" s="1"/>
  <c r="AU21" i="79"/>
  <c r="AU56" i="79"/>
  <c r="AU57" i="79"/>
  <c r="AU60" i="79"/>
  <c r="AU58" i="79"/>
  <c r="AU59" i="79"/>
  <c r="AV22" i="84"/>
  <c r="AV113" i="84" s="1"/>
  <c r="AV112" i="84" s="1"/>
  <c r="AU21" i="84"/>
  <c r="AU58" i="84"/>
  <c r="AU59" i="84"/>
  <c r="AU56" i="84"/>
  <c r="AU57" i="84"/>
  <c r="AU36" i="84"/>
  <c r="AU34" i="84"/>
  <c r="AU32" i="84"/>
  <c r="AU35" i="84"/>
  <c r="AU33" i="84"/>
  <c r="AU37" i="84"/>
  <c r="AU71" i="84" s="1"/>
  <c r="AH140" i="86"/>
  <c r="AH151" i="86"/>
  <c r="AI137" i="86"/>
  <c r="AG158" i="86"/>
  <c r="AG140" i="85"/>
  <c r="AG142" i="85" s="1"/>
  <c r="AF142" i="85"/>
  <c r="AF158" i="85"/>
  <c r="AG151" i="85"/>
  <c r="AH137" i="85"/>
  <c r="AF158" i="84"/>
  <c r="AG140" i="84"/>
  <c r="AG142" i="84" s="1"/>
  <c r="AG151" i="84"/>
  <c r="AH137" i="84"/>
  <c r="AU62" i="79" l="1"/>
  <c r="AW22" i="85"/>
  <c r="AW113" i="85" s="1"/>
  <c r="AW112" i="85" s="1"/>
  <c r="AV21" i="85"/>
  <c r="AV59" i="85"/>
  <c r="AV56" i="85"/>
  <c r="AV57" i="85"/>
  <c r="AV60" i="85"/>
  <c r="AV58" i="85"/>
  <c r="AV23" i="85"/>
  <c r="AV32" i="85"/>
  <c r="AV38" i="85"/>
  <c r="AV34" i="85"/>
  <c r="AV36" i="85"/>
  <c r="AV35" i="85"/>
  <c r="AV37" i="85"/>
  <c r="AV71" i="85" s="1"/>
  <c r="AV33" i="85"/>
  <c r="AW22" i="79"/>
  <c r="AW113" i="79" s="1"/>
  <c r="AV21" i="79"/>
  <c r="AV59" i="79"/>
  <c r="AV56" i="79"/>
  <c r="AV57" i="79"/>
  <c r="AV60" i="79"/>
  <c r="AV58" i="79"/>
  <c r="AW22" i="86"/>
  <c r="AW113" i="86" s="1"/>
  <c r="AW112" i="86" s="1"/>
  <c r="AV21" i="86"/>
  <c r="AV23" i="86"/>
  <c r="AW22" i="84"/>
  <c r="AW113" i="84" s="1"/>
  <c r="AW112" i="84" s="1"/>
  <c r="AV21" i="84"/>
  <c r="AV58" i="84"/>
  <c r="AV59" i="84"/>
  <c r="AV56" i="84"/>
  <c r="AV57" i="84"/>
  <c r="AV32" i="84"/>
  <c r="AV37" i="84"/>
  <c r="AV71" i="84" s="1"/>
  <c r="AV34" i="84"/>
  <c r="AV35" i="84"/>
  <c r="AV33" i="84"/>
  <c r="AV36" i="84"/>
  <c r="AI151" i="86"/>
  <c r="AJ137" i="86"/>
  <c r="AI140" i="86"/>
  <c r="AI142" i="86" s="1"/>
  <c r="AH158" i="86"/>
  <c r="AH142" i="86"/>
  <c r="AG158" i="85"/>
  <c r="AI137" i="85"/>
  <c r="AH151" i="85"/>
  <c r="AH140" i="85"/>
  <c r="AH142" i="85" s="1"/>
  <c r="AG158" i="84"/>
  <c r="AH140" i="84"/>
  <c r="AH142" i="84" s="1"/>
  <c r="AH151" i="84"/>
  <c r="AI137" i="84"/>
  <c r="AX22" i="86" l="1"/>
  <c r="AX113" i="86" s="1"/>
  <c r="AX112" i="86" s="1"/>
  <c r="AW21" i="86"/>
  <c r="AW23" i="86"/>
  <c r="AV62" i="79"/>
  <c r="AX22" i="85"/>
  <c r="AX113" i="85" s="1"/>
  <c r="AX112" i="85" s="1"/>
  <c r="AW21" i="85"/>
  <c r="AW59" i="85"/>
  <c r="AW56" i="85"/>
  <c r="AW57" i="85"/>
  <c r="AW60" i="85"/>
  <c r="AW58" i="85"/>
  <c r="AW23" i="85"/>
  <c r="AW36" i="85"/>
  <c r="AW38" i="85"/>
  <c r="AW32" i="85"/>
  <c r="AW34" i="85"/>
  <c r="AW37" i="85"/>
  <c r="AW71" i="85" s="1"/>
  <c r="AW33" i="85"/>
  <c r="AW35" i="85"/>
  <c r="AX22" i="79"/>
  <c r="AX113" i="79" s="1"/>
  <c r="AW21" i="79"/>
  <c r="AW58" i="79"/>
  <c r="AW59" i="79"/>
  <c r="AW56" i="79"/>
  <c r="AW57" i="79"/>
  <c r="AW60" i="79"/>
  <c r="AX22" i="84"/>
  <c r="AX113" i="84" s="1"/>
  <c r="AX112" i="84" s="1"/>
  <c r="AW21" i="84"/>
  <c r="AW57" i="84"/>
  <c r="AW58" i="84"/>
  <c r="AW59" i="84"/>
  <c r="AW56" i="84"/>
  <c r="AW35" i="84"/>
  <c r="AW34" i="84"/>
  <c r="AW33" i="84"/>
  <c r="AW37" i="84"/>
  <c r="AW71" i="84" s="1"/>
  <c r="AW36" i="84"/>
  <c r="AW32" i="84"/>
  <c r="AJ140" i="86"/>
  <c r="AJ142" i="86" s="1"/>
  <c r="AJ151" i="86"/>
  <c r="AK137" i="86"/>
  <c r="AI158" i="86"/>
  <c r="AH158" i="85"/>
  <c r="AI140" i="85"/>
  <c r="AI142" i="85" s="1"/>
  <c r="AI151" i="85"/>
  <c r="AJ137" i="85"/>
  <c r="AJ137" i="84"/>
  <c r="AI151" i="84"/>
  <c r="AI140" i="84"/>
  <c r="AH158" i="84"/>
  <c r="AW62" i="79" l="1"/>
  <c r="AY22" i="79"/>
  <c r="AY113" i="79" s="1"/>
  <c r="AX21" i="79"/>
  <c r="AX59" i="79"/>
  <c r="AX56" i="79"/>
  <c r="AX57" i="79"/>
  <c r="AX60" i="79"/>
  <c r="AX58" i="79"/>
  <c r="AY22" i="85"/>
  <c r="AY113" i="85" s="1"/>
  <c r="AY112" i="85" s="1"/>
  <c r="AX21" i="85"/>
  <c r="AX58" i="85"/>
  <c r="AX60" i="85"/>
  <c r="AX57" i="85"/>
  <c r="AX59" i="85"/>
  <c r="AX56" i="85"/>
  <c r="AX23" i="85"/>
  <c r="AX33" i="85"/>
  <c r="AX32" i="85"/>
  <c r="AX34" i="85"/>
  <c r="AX38" i="85"/>
  <c r="AX37" i="85"/>
  <c r="AX71" i="85" s="1"/>
  <c r="AX35" i="85"/>
  <c r="AX36" i="85"/>
  <c r="AY22" i="86"/>
  <c r="AY113" i="86" s="1"/>
  <c r="AY112" i="86" s="1"/>
  <c r="AX21" i="86"/>
  <c r="AX23" i="86"/>
  <c r="AY22" i="84"/>
  <c r="AY113" i="84" s="1"/>
  <c r="AY112" i="84" s="1"/>
  <c r="AX21" i="84"/>
  <c r="AX57" i="84"/>
  <c r="AX58" i="84"/>
  <c r="AX56" i="84"/>
  <c r="AX59" i="84"/>
  <c r="AX35" i="84"/>
  <c r="AX34" i="84"/>
  <c r="AX36" i="84"/>
  <c r="AX37" i="84"/>
  <c r="AX71" i="84" s="1"/>
  <c r="AX32" i="84"/>
  <c r="AX33" i="84"/>
  <c r="AK140" i="86"/>
  <c r="AK151" i="86"/>
  <c r="AL137" i="86"/>
  <c r="AJ158" i="86"/>
  <c r="AI158" i="85"/>
  <c r="AJ140" i="85"/>
  <c r="AK137" i="85"/>
  <c r="AJ151" i="85"/>
  <c r="AJ140" i="84"/>
  <c r="AI142" i="84"/>
  <c r="AI158" i="84"/>
  <c r="AJ151" i="84"/>
  <c r="AK137" i="84"/>
  <c r="AZ22" i="85" l="1"/>
  <c r="AZ113" i="85" s="1"/>
  <c r="AZ112" i="85" s="1"/>
  <c r="AY21" i="85"/>
  <c r="AY58" i="85"/>
  <c r="AY59" i="85"/>
  <c r="AY56" i="85"/>
  <c r="AY57" i="85"/>
  <c r="AY60" i="85"/>
  <c r="AY23" i="85"/>
  <c r="AY33" i="85"/>
  <c r="AY36" i="85"/>
  <c r="AY34" i="85"/>
  <c r="AY32" i="85"/>
  <c r="AY38" i="85"/>
  <c r="AY35" i="85"/>
  <c r="AY37" i="85"/>
  <c r="AY71" i="85" s="1"/>
  <c r="AZ22" i="86"/>
  <c r="AZ113" i="86" s="1"/>
  <c r="AZ112" i="86" s="1"/>
  <c r="AY21" i="86"/>
  <c r="AY23" i="86"/>
  <c r="AX62" i="79"/>
  <c r="AZ22" i="79"/>
  <c r="AZ113" i="79" s="1"/>
  <c r="AY21" i="79"/>
  <c r="AY58" i="79"/>
  <c r="AY59" i="79"/>
  <c r="AY56" i="79"/>
  <c r="AY57" i="79"/>
  <c r="AY60" i="79"/>
  <c r="AZ22" i="84"/>
  <c r="AZ113" i="84" s="1"/>
  <c r="AZ112" i="84" s="1"/>
  <c r="AY21" i="84"/>
  <c r="AY56" i="84"/>
  <c r="AY57" i="84"/>
  <c r="AY58" i="84"/>
  <c r="AY59" i="84"/>
  <c r="AY36" i="84"/>
  <c r="AY33" i="84"/>
  <c r="AY32" i="84"/>
  <c r="AY35" i="84"/>
  <c r="AY37" i="84"/>
  <c r="AY71" i="84" s="1"/>
  <c r="AY34" i="84"/>
  <c r="AL140" i="86"/>
  <c r="AL142" i="86" s="1"/>
  <c r="AK142" i="86"/>
  <c r="AL151" i="86"/>
  <c r="AM137" i="86"/>
  <c r="AK158" i="86"/>
  <c r="AJ158" i="85"/>
  <c r="AK151" i="85"/>
  <c r="AL137" i="85"/>
  <c r="AK140" i="85"/>
  <c r="AK142" i="85" s="1"/>
  <c r="AJ142" i="85"/>
  <c r="AK151" i="84"/>
  <c r="AL137" i="84"/>
  <c r="AK140" i="84"/>
  <c r="AJ158" i="84"/>
  <c r="AJ142" i="84"/>
  <c r="AY62" i="79" l="1"/>
  <c r="BA22" i="86"/>
  <c r="BA113" i="86" s="1"/>
  <c r="BA112" i="86" s="1"/>
  <c r="AZ21" i="86"/>
  <c r="AZ23" i="86"/>
  <c r="BA22" i="79"/>
  <c r="BA113" i="79" s="1"/>
  <c r="AZ21" i="79"/>
  <c r="AZ58" i="79"/>
  <c r="AZ59" i="79"/>
  <c r="AZ56" i="79"/>
  <c r="AZ57" i="79"/>
  <c r="AZ60" i="79"/>
  <c r="BA22" i="85"/>
  <c r="BA113" i="85" s="1"/>
  <c r="BA112" i="85" s="1"/>
  <c r="AZ21" i="85"/>
  <c r="AZ57" i="85"/>
  <c r="AZ60" i="85"/>
  <c r="AZ58" i="85"/>
  <c r="AZ56" i="85"/>
  <c r="AZ59" i="85"/>
  <c r="AZ23" i="85"/>
  <c r="AZ37" i="85"/>
  <c r="AZ71" i="85" s="1"/>
  <c r="AZ36" i="85"/>
  <c r="AZ34" i="85"/>
  <c r="AZ35" i="85"/>
  <c r="AZ32" i="85"/>
  <c r="AZ38" i="85"/>
  <c r="AZ33" i="85"/>
  <c r="BA22" i="84"/>
  <c r="BA113" i="84" s="1"/>
  <c r="BA112" i="84" s="1"/>
  <c r="AZ21" i="84"/>
  <c r="AZ59" i="84"/>
  <c r="AZ56" i="84"/>
  <c r="AZ57" i="84"/>
  <c r="AZ58" i="84"/>
  <c r="AZ35" i="84"/>
  <c r="AZ33" i="84"/>
  <c r="AZ36" i="84"/>
  <c r="AZ37" i="84"/>
  <c r="AZ71" i="84" s="1"/>
  <c r="AZ34" i="84"/>
  <c r="AZ32" i="84"/>
  <c r="AL158" i="86"/>
  <c r="AM140" i="86"/>
  <c r="AM142" i="86" s="1"/>
  <c r="AM151" i="86"/>
  <c r="AN137" i="86"/>
  <c r="AL151" i="85"/>
  <c r="AM137" i="85"/>
  <c r="AL140" i="85"/>
  <c r="AK158" i="85"/>
  <c r="AL151" i="84"/>
  <c r="AM137" i="84"/>
  <c r="AK158" i="84"/>
  <c r="AL140" i="84"/>
  <c r="AK142" i="84"/>
  <c r="AZ62" i="79" l="1"/>
  <c r="BB22" i="79"/>
  <c r="BB113" i="79" s="1"/>
  <c r="BA21" i="79"/>
  <c r="BA57" i="79"/>
  <c r="BA60" i="79"/>
  <c r="BA56" i="79"/>
  <c r="BA58" i="79"/>
  <c r="BA59" i="79"/>
  <c r="BB22" i="85"/>
  <c r="BB113" i="85" s="1"/>
  <c r="BB112" i="85" s="1"/>
  <c r="BA21" i="85"/>
  <c r="BA57" i="85"/>
  <c r="BA60" i="85"/>
  <c r="BA58" i="85"/>
  <c r="BA59" i="85"/>
  <c r="BA56" i="85"/>
  <c r="BA23" i="85"/>
  <c r="BA50" i="85"/>
  <c r="BA52" i="85"/>
  <c r="BA53" i="85"/>
  <c r="BA51" i="85"/>
  <c r="BA44" i="85"/>
  <c r="BA46" i="85"/>
  <c r="BA49" i="85"/>
  <c r="BB22" i="86"/>
  <c r="BB113" i="86" s="1"/>
  <c r="BB112" i="86" s="1"/>
  <c r="BA21" i="86"/>
  <c r="BA23" i="86"/>
  <c r="BB22" i="84"/>
  <c r="BB113" i="84" s="1"/>
  <c r="BB112" i="84" s="1"/>
  <c r="BA21" i="84"/>
  <c r="BA59" i="84"/>
  <c r="BA57" i="84"/>
  <c r="BA56" i="84"/>
  <c r="BA58" i="84"/>
  <c r="BA51" i="84"/>
  <c r="BA44" i="84"/>
  <c r="BA46" i="84"/>
  <c r="BA52" i="84"/>
  <c r="BA53" i="84"/>
  <c r="BA50" i="84"/>
  <c r="BA49" i="84"/>
  <c r="AN140" i="86"/>
  <c r="AN151" i="86"/>
  <c r="AO137" i="86"/>
  <c r="AM158" i="86"/>
  <c r="AM151" i="85"/>
  <c r="AN137" i="85"/>
  <c r="AL158" i="85"/>
  <c r="AM140" i="85"/>
  <c r="AL142" i="85"/>
  <c r="AM151" i="84"/>
  <c r="AN137" i="84"/>
  <c r="AL158" i="84"/>
  <c r="AM140" i="84"/>
  <c r="AM142" i="84" s="1"/>
  <c r="AL142" i="84"/>
  <c r="BA62" i="79" l="1"/>
  <c r="BC22" i="86"/>
  <c r="BC113" i="86" s="1"/>
  <c r="BC112" i="86" s="1"/>
  <c r="BB21" i="86"/>
  <c r="BB23" i="86"/>
  <c r="BC22" i="85"/>
  <c r="BC113" i="85" s="1"/>
  <c r="BC112" i="85" s="1"/>
  <c r="BB21" i="85"/>
  <c r="BB56" i="85"/>
  <c r="BB57" i="85"/>
  <c r="BB60" i="85"/>
  <c r="BB58" i="85"/>
  <c r="BB59" i="85"/>
  <c r="BB23" i="85"/>
  <c r="BB51" i="85"/>
  <c r="BB50" i="85"/>
  <c r="BB44" i="85"/>
  <c r="BB46" i="85"/>
  <c r="BB52" i="85"/>
  <c r="BB49" i="85"/>
  <c r="BB53" i="85"/>
  <c r="BC22" i="79"/>
  <c r="BC113" i="79" s="1"/>
  <c r="BB21" i="79"/>
  <c r="BB59" i="79"/>
  <c r="BB57" i="79"/>
  <c r="BB60" i="79"/>
  <c r="BB58" i="79"/>
  <c r="BB56" i="79"/>
  <c r="BC22" i="84"/>
  <c r="BC113" i="84" s="1"/>
  <c r="BC112" i="84" s="1"/>
  <c r="BB21" i="84"/>
  <c r="BB59" i="84"/>
  <c r="BB56" i="84"/>
  <c r="BB57" i="84"/>
  <c r="BB58" i="84"/>
  <c r="BB44" i="84"/>
  <c r="BB46" i="84"/>
  <c r="BB52" i="84"/>
  <c r="BB51" i="84"/>
  <c r="BB49" i="84"/>
  <c r="BB53" i="84"/>
  <c r="BB50" i="84"/>
  <c r="AO151" i="86"/>
  <c r="AP137" i="86"/>
  <c r="AO140" i="86"/>
  <c r="AO142" i="86" s="1"/>
  <c r="AN158" i="86"/>
  <c r="AN142" i="86"/>
  <c r="AO137" i="85"/>
  <c r="AN151" i="85"/>
  <c r="AM158" i="85"/>
  <c r="AN140" i="85"/>
  <c r="AN142" i="85" s="1"/>
  <c r="AM142" i="85"/>
  <c r="AM158" i="84"/>
  <c r="AN140" i="84"/>
  <c r="AN142" i="84" s="1"/>
  <c r="AN151" i="84"/>
  <c r="AO137" i="84"/>
  <c r="BD22" i="85" l="1"/>
  <c r="BD113" i="85" s="1"/>
  <c r="BD112" i="85" s="1"/>
  <c r="BC21" i="85"/>
  <c r="BC59" i="85"/>
  <c r="BC56" i="85"/>
  <c r="BC57" i="85"/>
  <c r="BC60" i="85"/>
  <c r="BC58" i="85"/>
  <c r="BC23" i="85"/>
  <c r="BC37" i="85"/>
  <c r="BC71" i="85" s="1"/>
  <c r="BC50" i="85"/>
  <c r="BC53" i="85"/>
  <c r="BC51" i="85"/>
  <c r="BC46" i="85"/>
  <c r="BC36" i="85"/>
  <c r="BC34" i="85"/>
  <c r="BC33" i="85"/>
  <c r="BC52" i="85"/>
  <c r="BC38" i="85"/>
  <c r="BC32" i="85"/>
  <c r="BC49" i="85"/>
  <c r="BC44" i="85"/>
  <c r="BC35" i="85"/>
  <c r="BD22" i="79"/>
  <c r="BD113" i="79" s="1"/>
  <c r="BC21" i="79"/>
  <c r="BC56" i="79"/>
  <c r="BC57" i="79"/>
  <c r="BC60" i="79"/>
  <c r="BC58" i="79"/>
  <c r="BC59" i="79"/>
  <c r="BB62" i="79"/>
  <c r="BD22" i="86"/>
  <c r="BD113" i="86" s="1"/>
  <c r="BD112" i="86" s="1"/>
  <c r="BC21" i="86"/>
  <c r="BC23" i="86"/>
  <c r="BD22" i="84"/>
  <c r="BD113" i="84" s="1"/>
  <c r="BD112" i="84" s="1"/>
  <c r="BC21" i="84"/>
  <c r="BC58" i="84"/>
  <c r="BC56" i="84"/>
  <c r="BC59" i="84"/>
  <c r="BC57" i="84"/>
  <c r="BC51" i="84"/>
  <c r="BC49" i="84"/>
  <c r="BC53" i="84"/>
  <c r="BC46" i="84"/>
  <c r="BC50" i="84"/>
  <c r="BC37" i="84"/>
  <c r="BC71" i="84" s="1"/>
  <c r="BC34" i="84"/>
  <c r="BC52" i="84"/>
  <c r="BC33" i="84"/>
  <c r="BC35" i="84"/>
  <c r="BC36" i="84"/>
  <c r="BC44" i="84"/>
  <c r="AP140" i="86"/>
  <c r="AP142" i="86" s="1"/>
  <c r="AQ137" i="86"/>
  <c r="AP151" i="86"/>
  <c r="AO158" i="86"/>
  <c r="AO151" i="85"/>
  <c r="AP137" i="85"/>
  <c r="AO140" i="85"/>
  <c r="AO142" i="85" s="1"/>
  <c r="AN158" i="85"/>
  <c r="AO140" i="84"/>
  <c r="AO142" i="84" s="1"/>
  <c r="AP137" i="84"/>
  <c r="AO151" i="84"/>
  <c r="AN158" i="84"/>
  <c r="BE22" i="79" l="1"/>
  <c r="BE113" i="79" s="1"/>
  <c r="BD21" i="79"/>
  <c r="BD59" i="79"/>
  <c r="BD56" i="79"/>
  <c r="BD57" i="79"/>
  <c r="BD60" i="79"/>
  <c r="BD58" i="79"/>
  <c r="BE22" i="86"/>
  <c r="BE113" i="86" s="1"/>
  <c r="BE112" i="86" s="1"/>
  <c r="BD21" i="86"/>
  <c r="BD23" i="86"/>
  <c r="BC62" i="79"/>
  <c r="BE22" i="85"/>
  <c r="BE113" i="85" s="1"/>
  <c r="BE112" i="85" s="1"/>
  <c r="BD21" i="85"/>
  <c r="BD59" i="85"/>
  <c r="BD56" i="85"/>
  <c r="BD58" i="85"/>
  <c r="BD57" i="85"/>
  <c r="BD60" i="85"/>
  <c r="BD23" i="85"/>
  <c r="BD52" i="85"/>
  <c r="BD33" i="85"/>
  <c r="BD51" i="85"/>
  <c r="BD53" i="85"/>
  <c r="BD37" i="85"/>
  <c r="BD71" i="85" s="1"/>
  <c r="BD32" i="85"/>
  <c r="BD46" i="85"/>
  <c r="BD50" i="85"/>
  <c r="BD44" i="85"/>
  <c r="BD36" i="85"/>
  <c r="BD34" i="85"/>
  <c r="BD49" i="85"/>
  <c r="BD38" i="85"/>
  <c r="BD35" i="85"/>
  <c r="BE22" i="84"/>
  <c r="BE113" i="84" s="1"/>
  <c r="BE112" i="84" s="1"/>
  <c r="BD21" i="84"/>
  <c r="BD59" i="84"/>
  <c r="BD58" i="84"/>
  <c r="BD56" i="84"/>
  <c r="BD57" i="84"/>
  <c r="BD52" i="84"/>
  <c r="BD37" i="84"/>
  <c r="BD71" i="84" s="1"/>
  <c r="BD44" i="84"/>
  <c r="BD50" i="84"/>
  <c r="BD51" i="84"/>
  <c r="BD36" i="84"/>
  <c r="BD49" i="84"/>
  <c r="BD34" i="84"/>
  <c r="BD46" i="84"/>
  <c r="BD35" i="84"/>
  <c r="BD33" i="84"/>
  <c r="BD53" i="84"/>
  <c r="AP158" i="86"/>
  <c r="AQ151" i="86"/>
  <c r="AR137" i="86"/>
  <c r="AQ140" i="86"/>
  <c r="AO158" i="85"/>
  <c r="AP140" i="85"/>
  <c r="AP142" i="85" s="1"/>
  <c r="AP151" i="85"/>
  <c r="AQ137" i="85"/>
  <c r="AP151" i="84"/>
  <c r="AQ137" i="84"/>
  <c r="AP140" i="84"/>
  <c r="AO158" i="84"/>
  <c r="BF22" i="86" l="1"/>
  <c r="BF113" i="86" s="1"/>
  <c r="BF112" i="86" s="1"/>
  <c r="BE21" i="86"/>
  <c r="BE23" i="86"/>
  <c r="BF22" i="85"/>
  <c r="BF113" i="85" s="1"/>
  <c r="BF112" i="85" s="1"/>
  <c r="BE21" i="85"/>
  <c r="BE59" i="85"/>
  <c r="BE56" i="85"/>
  <c r="BE57" i="85"/>
  <c r="BE60" i="85"/>
  <c r="BE58" i="85"/>
  <c r="BE23" i="85"/>
  <c r="BE49" i="85"/>
  <c r="BE53" i="85"/>
  <c r="BE35" i="85"/>
  <c r="BE38" i="85"/>
  <c r="BE50" i="85"/>
  <c r="BE44" i="85"/>
  <c r="BE32" i="85"/>
  <c r="BE34" i="85"/>
  <c r="BE37" i="85"/>
  <c r="BE71" i="85" s="1"/>
  <c r="BE51" i="85"/>
  <c r="BE52" i="85"/>
  <c r="BE36" i="85"/>
  <c r="BE46" i="85"/>
  <c r="BE33" i="85"/>
  <c r="BD62" i="79"/>
  <c r="BF22" i="79"/>
  <c r="BF113" i="79" s="1"/>
  <c r="BE21" i="79"/>
  <c r="BE59" i="79"/>
  <c r="BE56" i="79"/>
  <c r="BE57" i="79"/>
  <c r="BE60" i="79"/>
  <c r="BE58" i="79"/>
  <c r="BF22" i="84"/>
  <c r="BF113" i="84" s="1"/>
  <c r="BF112" i="84" s="1"/>
  <c r="BE21" i="84"/>
  <c r="BE57" i="84"/>
  <c r="BE58" i="84"/>
  <c r="BE59" i="84"/>
  <c r="BE56" i="84"/>
  <c r="BE35" i="84"/>
  <c r="BE37" i="84"/>
  <c r="BE71" i="84" s="1"/>
  <c r="BE46" i="84"/>
  <c r="BE34" i="84"/>
  <c r="BE36" i="84"/>
  <c r="BE51" i="84"/>
  <c r="BE33" i="84"/>
  <c r="BE50" i="84"/>
  <c r="BE52" i="84"/>
  <c r="BE44" i="84"/>
  <c r="BE49" i="84"/>
  <c r="BE53" i="84"/>
  <c r="AR140" i="86"/>
  <c r="AQ142" i="86"/>
  <c r="AR151" i="86"/>
  <c r="AS137" i="86"/>
  <c r="AQ158" i="86"/>
  <c r="AP158" i="85"/>
  <c r="AQ140" i="85"/>
  <c r="AQ151" i="85"/>
  <c r="AR137" i="85"/>
  <c r="AQ140" i="84"/>
  <c r="AP142" i="84"/>
  <c r="AR137" i="84"/>
  <c r="AQ151" i="84"/>
  <c r="AP158" i="84"/>
  <c r="BE62" i="79" l="1"/>
  <c r="BG22" i="85"/>
  <c r="BG113" i="85" s="1"/>
  <c r="BG112" i="85" s="1"/>
  <c r="BF21" i="85"/>
  <c r="BF58" i="85"/>
  <c r="BF59" i="85"/>
  <c r="BF56" i="85"/>
  <c r="BF57" i="85"/>
  <c r="BF60" i="85"/>
  <c r="BF23" i="85"/>
  <c r="BF33" i="85"/>
  <c r="BF44" i="85"/>
  <c r="BF49" i="85"/>
  <c r="BF34" i="85"/>
  <c r="BF50" i="85"/>
  <c r="BF35" i="85"/>
  <c r="BF51" i="85"/>
  <c r="BF38" i="85"/>
  <c r="BF46" i="85"/>
  <c r="BF32" i="85"/>
  <c r="BF52" i="85"/>
  <c r="BF37" i="85"/>
  <c r="BF71" i="85" s="1"/>
  <c r="BF36" i="85"/>
  <c r="BF53" i="85"/>
  <c r="BG22" i="79"/>
  <c r="BG113" i="79" s="1"/>
  <c r="BF21" i="79"/>
  <c r="BF59" i="79"/>
  <c r="BF56" i="79"/>
  <c r="BF57" i="79"/>
  <c r="BF60" i="79"/>
  <c r="BF58" i="79"/>
  <c r="BG22" i="86"/>
  <c r="BG113" i="86" s="1"/>
  <c r="BG112" i="86" s="1"/>
  <c r="BF21" i="86"/>
  <c r="BF23" i="86"/>
  <c r="BG22" i="84"/>
  <c r="BG113" i="84" s="1"/>
  <c r="BG112" i="84" s="1"/>
  <c r="BF21" i="84"/>
  <c r="BF57" i="84"/>
  <c r="BF58" i="84"/>
  <c r="BF56" i="84"/>
  <c r="BF59" i="84"/>
  <c r="BF36" i="84"/>
  <c r="BF49" i="84"/>
  <c r="BF50" i="84"/>
  <c r="BF46" i="84"/>
  <c r="BF53" i="84"/>
  <c r="BF51" i="84"/>
  <c r="BF37" i="84"/>
  <c r="BF71" i="84" s="1"/>
  <c r="BF33" i="84"/>
  <c r="BF44" i="84"/>
  <c r="BF34" i="84"/>
  <c r="BF52" i="84"/>
  <c r="BF35" i="84"/>
  <c r="AS140" i="86"/>
  <c r="AS142" i="86" s="1"/>
  <c r="AR142" i="86"/>
  <c r="AS151" i="86"/>
  <c r="AT137" i="86"/>
  <c r="AR158" i="86"/>
  <c r="AQ158" i="85"/>
  <c r="AS137" i="85"/>
  <c r="AR151" i="85"/>
  <c r="AR140" i="85"/>
  <c r="AQ142" i="85"/>
  <c r="AR140" i="84"/>
  <c r="AR142" i="84" s="1"/>
  <c r="AQ142" i="84"/>
  <c r="AQ158" i="84"/>
  <c r="AR151" i="84"/>
  <c r="AS137" i="84"/>
  <c r="BH22" i="86" l="1"/>
  <c r="BH113" i="86" s="1"/>
  <c r="BH112" i="86" s="1"/>
  <c r="BG21" i="86"/>
  <c r="BG23" i="86"/>
  <c r="BH22" i="79"/>
  <c r="BH113" i="79" s="1"/>
  <c r="BG21" i="79"/>
  <c r="BG58" i="79"/>
  <c r="BG57" i="79"/>
  <c r="BG59" i="79"/>
  <c r="BG56" i="79"/>
  <c r="BG60" i="79"/>
  <c r="BF62" i="79"/>
  <c r="BH22" i="85"/>
  <c r="BH113" i="85" s="1"/>
  <c r="BH112" i="85" s="1"/>
  <c r="BG21" i="85"/>
  <c r="BG58" i="85"/>
  <c r="BG59" i="85"/>
  <c r="BG56" i="85"/>
  <c r="BG57" i="85"/>
  <c r="BG60" i="85"/>
  <c r="BG23" i="85"/>
  <c r="BG33" i="85"/>
  <c r="BG37" i="85"/>
  <c r="BG71" i="85" s="1"/>
  <c r="BG36" i="85"/>
  <c r="BG50" i="85"/>
  <c r="BG44" i="85"/>
  <c r="BG32" i="85"/>
  <c r="BG53" i="85"/>
  <c r="BG34" i="85"/>
  <c r="BG46" i="85"/>
  <c r="BG51" i="85"/>
  <c r="BG35" i="85"/>
  <c r="BG38" i="85"/>
  <c r="BG49" i="85"/>
  <c r="BG52" i="85"/>
  <c r="BH22" i="84"/>
  <c r="BH113" i="84" s="1"/>
  <c r="BH112" i="84" s="1"/>
  <c r="BG21" i="84"/>
  <c r="BG56" i="84"/>
  <c r="BG58" i="84"/>
  <c r="BG57" i="84"/>
  <c r="BG59" i="84"/>
  <c r="BG46" i="84"/>
  <c r="BG37" i="84"/>
  <c r="BG71" i="84" s="1"/>
  <c r="BG50" i="84"/>
  <c r="BG51" i="84"/>
  <c r="BG36" i="84"/>
  <c r="BG33" i="84"/>
  <c r="BG35" i="84"/>
  <c r="BG49" i="84"/>
  <c r="BG44" i="84"/>
  <c r="BG34" i="84"/>
  <c r="BG52" i="84"/>
  <c r="BG53" i="84"/>
  <c r="AU137" i="86"/>
  <c r="AT151" i="86"/>
  <c r="AS158" i="86"/>
  <c r="AT140" i="86"/>
  <c r="AS140" i="85"/>
  <c r="AS142" i="85" s="1"/>
  <c r="AR142" i="85"/>
  <c r="AR158" i="85"/>
  <c r="AS151" i="85"/>
  <c r="AT137" i="85"/>
  <c r="AR158" i="84"/>
  <c r="AS140" i="84"/>
  <c r="AS142" i="84" s="1"/>
  <c r="AS151" i="84"/>
  <c r="AT137" i="84"/>
  <c r="BI22" i="85" l="1"/>
  <c r="BI113" i="85" s="1"/>
  <c r="BI112" i="85" s="1"/>
  <c r="BH21" i="85"/>
  <c r="BH57" i="85"/>
  <c r="BH60" i="85"/>
  <c r="BH58" i="85"/>
  <c r="BH56" i="85"/>
  <c r="BH59" i="85"/>
  <c r="BH23" i="85"/>
  <c r="BH49" i="85"/>
  <c r="BH35" i="85"/>
  <c r="BH32" i="85"/>
  <c r="BH52" i="85"/>
  <c r="BH51" i="85"/>
  <c r="BH50" i="85"/>
  <c r="BH44" i="85"/>
  <c r="BH46" i="85"/>
  <c r="BH37" i="85"/>
  <c r="BH71" i="85" s="1"/>
  <c r="BH53" i="85"/>
  <c r="BH33" i="85"/>
  <c r="BH34" i="85"/>
  <c r="BH36" i="85"/>
  <c r="BH38" i="85"/>
  <c r="BI22" i="79"/>
  <c r="BI113" i="79" s="1"/>
  <c r="BH21" i="79"/>
  <c r="BH58" i="79"/>
  <c r="BH59" i="79"/>
  <c r="BH56" i="79"/>
  <c r="BH57" i="79"/>
  <c r="BH60" i="79"/>
  <c r="BG62" i="79"/>
  <c r="BI22" i="86"/>
  <c r="BI113" i="86" s="1"/>
  <c r="BI112" i="86" s="1"/>
  <c r="BH21" i="86"/>
  <c r="BH23" i="86"/>
  <c r="BI22" i="84"/>
  <c r="BI113" i="84" s="1"/>
  <c r="BI112" i="84" s="1"/>
  <c r="BH21" i="84"/>
  <c r="BH59" i="84"/>
  <c r="BH56" i="84"/>
  <c r="BH57" i="84"/>
  <c r="BH58" i="84"/>
  <c r="BH52" i="84"/>
  <c r="BH53" i="84"/>
  <c r="BH36" i="84"/>
  <c r="BH46" i="84"/>
  <c r="BH35" i="84"/>
  <c r="BH50" i="84"/>
  <c r="BH37" i="84"/>
  <c r="BH71" i="84" s="1"/>
  <c r="BH49" i="84"/>
  <c r="BH44" i="84"/>
  <c r="BH51" i="84"/>
  <c r="BH33" i="84"/>
  <c r="BH34" i="84"/>
  <c r="AU151" i="86"/>
  <c r="AV137" i="86"/>
  <c r="AU140" i="86"/>
  <c r="AU142" i="86" s="1"/>
  <c r="AT142" i="86"/>
  <c r="AT158" i="86"/>
  <c r="AT140" i="85"/>
  <c r="AT142" i="85" s="1"/>
  <c r="AT151" i="85"/>
  <c r="AU137" i="85"/>
  <c r="AS158" i="85"/>
  <c r="AT151" i="84"/>
  <c r="AU137" i="84"/>
  <c r="AS158" i="84"/>
  <c r="AT140" i="84"/>
  <c r="BJ22" i="86" l="1"/>
  <c r="BJ113" i="86" s="1"/>
  <c r="BJ112" i="86" s="1"/>
  <c r="BI21" i="86"/>
  <c r="BI23" i="86"/>
  <c r="BJ22" i="79"/>
  <c r="BJ113" i="79" s="1"/>
  <c r="BI21" i="79"/>
  <c r="BI57" i="79"/>
  <c r="BI60" i="79"/>
  <c r="BI58" i="79"/>
  <c r="BI59" i="79"/>
  <c r="BH62" i="79"/>
  <c r="BJ22" i="85"/>
  <c r="BJ113" i="85" s="1"/>
  <c r="BJ112" i="85" s="1"/>
  <c r="BI21" i="85"/>
  <c r="BI59" i="85"/>
  <c r="BI57" i="85"/>
  <c r="BI60" i="85"/>
  <c r="BI58" i="85"/>
  <c r="BI23" i="85"/>
  <c r="BI46" i="85"/>
  <c r="BI33" i="85"/>
  <c r="BI49" i="85"/>
  <c r="BI36" i="85"/>
  <c r="BI34" i="85"/>
  <c r="BI53" i="85"/>
  <c r="BI44" i="85"/>
  <c r="BI52" i="85"/>
  <c r="BI50" i="85"/>
  <c r="BI32" i="85"/>
  <c r="BI38" i="85"/>
  <c r="BI35" i="85"/>
  <c r="BI51" i="85"/>
  <c r="BI37" i="85"/>
  <c r="BI71" i="85" s="1"/>
  <c r="BJ22" i="84"/>
  <c r="BJ113" i="84" s="1"/>
  <c r="BJ112" i="84" s="1"/>
  <c r="BI21" i="84"/>
  <c r="BI57" i="84"/>
  <c r="BI59" i="84"/>
  <c r="BI58" i="84"/>
  <c r="BI53" i="84"/>
  <c r="BI34" i="84"/>
  <c r="BI36" i="84"/>
  <c r="BI35" i="84"/>
  <c r="BI51" i="84"/>
  <c r="BI46" i="84"/>
  <c r="BI52" i="84"/>
  <c r="BI33" i="84"/>
  <c r="BI44" i="84"/>
  <c r="BI50" i="84"/>
  <c r="BI49" i="84"/>
  <c r="BI37" i="84"/>
  <c r="BI71" i="84" s="1"/>
  <c r="AV151" i="86"/>
  <c r="AW137" i="86"/>
  <c r="AV140" i="86"/>
  <c r="AV142" i="86" s="1"/>
  <c r="AU158" i="86"/>
  <c r="AT158" i="85"/>
  <c r="AU140" i="85"/>
  <c r="AU142" i="85" s="1"/>
  <c r="AU151" i="85"/>
  <c r="AV137" i="85"/>
  <c r="AT158" i="84"/>
  <c r="AU140" i="84"/>
  <c r="AU142" i="84" s="1"/>
  <c r="AT142" i="84"/>
  <c r="AU151" i="84"/>
  <c r="AV137" i="84"/>
  <c r="BK22" i="79" l="1"/>
  <c r="BK113" i="79" s="1"/>
  <c r="BJ21" i="79"/>
  <c r="BJ57" i="79"/>
  <c r="BJ60" i="79"/>
  <c r="BJ56" i="79"/>
  <c r="BJ58" i="79"/>
  <c r="BJ59" i="79"/>
  <c r="BK22" i="85"/>
  <c r="BK113" i="85" s="1"/>
  <c r="BK112" i="85" s="1"/>
  <c r="BJ21" i="85"/>
  <c r="BJ57" i="85"/>
  <c r="BJ60" i="85"/>
  <c r="BJ58" i="85"/>
  <c r="BJ56" i="85"/>
  <c r="BJ59" i="85"/>
  <c r="BJ23" i="85"/>
  <c r="BJ49" i="85"/>
  <c r="BJ53" i="85"/>
  <c r="BJ51" i="85"/>
  <c r="BJ34" i="85"/>
  <c r="BJ37" i="85"/>
  <c r="BJ71" i="85" s="1"/>
  <c r="BJ33" i="85"/>
  <c r="BJ50" i="85"/>
  <c r="BJ44" i="85"/>
  <c r="BJ36" i="85"/>
  <c r="BJ32" i="85"/>
  <c r="BJ46" i="85"/>
  <c r="BJ35" i="85"/>
  <c r="BJ38" i="85"/>
  <c r="BJ52" i="85"/>
  <c r="BK22" i="86"/>
  <c r="BK113" i="86" s="1"/>
  <c r="BK112" i="86" s="1"/>
  <c r="BJ21" i="86"/>
  <c r="BJ23" i="86"/>
  <c r="BK22" i="84"/>
  <c r="BK113" i="84" s="1"/>
  <c r="BK112" i="84" s="1"/>
  <c r="BJ21" i="84"/>
  <c r="BJ56" i="84"/>
  <c r="BJ59" i="84"/>
  <c r="BJ57" i="84"/>
  <c r="BJ58" i="84"/>
  <c r="BJ44" i="84"/>
  <c r="BJ35" i="84"/>
  <c r="BJ53" i="84"/>
  <c r="BJ46" i="84"/>
  <c r="BJ37" i="84"/>
  <c r="BJ71" i="84" s="1"/>
  <c r="BJ49" i="84"/>
  <c r="BJ33" i="84"/>
  <c r="BJ51" i="84"/>
  <c r="BJ50" i="84"/>
  <c r="BJ34" i="84"/>
  <c r="BJ52" i="84"/>
  <c r="BJ36" i="84"/>
  <c r="AV158" i="86"/>
  <c r="AW140" i="86"/>
  <c r="AW151" i="86"/>
  <c r="AX137" i="86"/>
  <c r="AW137" i="85"/>
  <c r="AV151" i="85"/>
  <c r="AV140" i="85"/>
  <c r="AU158" i="85"/>
  <c r="AU158" i="84"/>
  <c r="AV151" i="84"/>
  <c r="AW137" i="84"/>
  <c r="AV140" i="84"/>
  <c r="AV142" i="84" s="1"/>
  <c r="BJ62" i="79" l="1"/>
  <c r="BL22" i="85"/>
  <c r="BL113" i="85" s="1"/>
  <c r="BL112" i="85" s="1"/>
  <c r="BK21" i="85"/>
  <c r="BK56" i="85"/>
  <c r="BK59" i="85"/>
  <c r="BK57" i="85"/>
  <c r="BK60" i="85"/>
  <c r="BK58" i="85"/>
  <c r="BK23" i="85"/>
  <c r="BK49" i="85"/>
  <c r="BK35" i="85"/>
  <c r="BK33" i="85"/>
  <c r="BK44" i="85"/>
  <c r="BK50" i="85"/>
  <c r="BK37" i="85"/>
  <c r="BK71" i="85" s="1"/>
  <c r="BK34" i="85"/>
  <c r="BK53" i="85"/>
  <c r="BK51" i="85"/>
  <c r="BK36" i="85"/>
  <c r="BK32" i="85"/>
  <c r="BK46" i="85"/>
  <c r="BK38" i="85"/>
  <c r="BK52" i="85"/>
  <c r="BL22" i="86"/>
  <c r="BL113" i="86" s="1"/>
  <c r="BL112" i="86" s="1"/>
  <c r="BK21" i="86"/>
  <c r="BK23" i="86"/>
  <c r="BL22" i="79"/>
  <c r="BL113" i="79" s="1"/>
  <c r="BL112" i="79" s="1"/>
  <c r="BK21" i="79"/>
  <c r="BK57" i="79"/>
  <c r="BK60" i="79"/>
  <c r="BK58" i="79"/>
  <c r="BK56" i="79"/>
  <c r="BK59" i="79"/>
  <c r="BL22" i="84"/>
  <c r="BL113" i="84" s="1"/>
  <c r="BL112" i="84" s="1"/>
  <c r="BK21" i="84"/>
  <c r="BK58" i="84"/>
  <c r="BK56" i="84"/>
  <c r="BK59" i="84"/>
  <c r="BK57" i="84"/>
  <c r="BK50" i="84"/>
  <c r="BK49" i="84"/>
  <c r="BK37" i="84"/>
  <c r="BK71" i="84" s="1"/>
  <c r="BK46" i="84"/>
  <c r="BK53" i="84"/>
  <c r="BK52" i="84"/>
  <c r="BK35" i="84"/>
  <c r="BK34" i="84"/>
  <c r="BK51" i="84"/>
  <c r="BK36" i="84"/>
  <c r="BK33" i="84"/>
  <c r="BK44" i="84"/>
  <c r="BK48" i="84" s="1"/>
  <c r="AY137" i="86"/>
  <c r="AX151" i="86"/>
  <c r="AW158" i="86"/>
  <c r="AX140" i="86"/>
  <c r="AW142" i="86"/>
  <c r="AV158" i="85"/>
  <c r="AW151" i="85"/>
  <c r="AX137" i="85"/>
  <c r="AW140" i="85"/>
  <c r="AV142" i="85"/>
  <c r="AW151" i="84"/>
  <c r="AX137" i="84"/>
  <c r="AV158" i="84"/>
  <c r="AW140" i="84"/>
  <c r="BK55" i="84" l="1"/>
  <c r="BK70" i="84"/>
  <c r="BM22" i="86"/>
  <c r="BM113" i="86" s="1"/>
  <c r="BM112" i="86" s="1"/>
  <c r="BL21" i="86"/>
  <c r="BL52" i="86"/>
  <c r="BL69" i="86" s="1"/>
  <c r="BL53" i="86"/>
  <c r="BL70" i="86" s="1"/>
  <c r="BL51" i="86"/>
  <c r="BL68" i="86" s="1"/>
  <c r="BL50" i="86"/>
  <c r="BL67" i="86" s="1"/>
  <c r="BL49" i="86"/>
  <c r="BL23" i="86"/>
  <c r="BM22" i="79"/>
  <c r="BM113" i="79" s="1"/>
  <c r="BM112" i="79" s="1"/>
  <c r="BL21" i="79"/>
  <c r="BL56" i="79"/>
  <c r="BL59" i="79"/>
  <c r="BL60" i="79"/>
  <c r="BL58" i="79"/>
  <c r="BM22" i="85"/>
  <c r="BM113" i="85" s="1"/>
  <c r="BM112" i="85" s="1"/>
  <c r="BL21" i="85"/>
  <c r="BL56" i="85"/>
  <c r="BL59" i="85"/>
  <c r="BL58" i="85"/>
  <c r="BL60" i="85"/>
  <c r="BL23" i="85"/>
  <c r="BL38" i="85"/>
  <c r="BL39" i="85" s="1"/>
  <c r="BL34" i="85"/>
  <c r="BL49" i="85"/>
  <c r="BL53" i="85"/>
  <c r="BL33" i="85"/>
  <c r="BL35" i="85"/>
  <c r="BL52" i="85"/>
  <c r="BL32" i="85"/>
  <c r="BL46" i="85"/>
  <c r="BL50" i="85"/>
  <c r="BL37" i="85"/>
  <c r="BL71" i="85" s="1"/>
  <c r="BL44" i="85"/>
  <c r="BL51" i="85"/>
  <c r="BL36" i="85"/>
  <c r="BK69" i="84"/>
  <c r="BK67" i="84"/>
  <c r="BK68" i="84"/>
  <c r="BK62" i="84"/>
  <c r="BK63" i="84" s="1"/>
  <c r="BM22" i="84"/>
  <c r="BM113" i="84" s="1"/>
  <c r="BM112" i="84" s="1"/>
  <c r="BL21" i="84"/>
  <c r="BL58" i="84"/>
  <c r="BL59" i="84"/>
  <c r="BL56" i="84"/>
  <c r="BL46" i="84"/>
  <c r="BL51" i="84"/>
  <c r="BL50" i="84"/>
  <c r="BL49" i="84"/>
  <c r="BL44" i="84"/>
  <c r="BL33" i="84"/>
  <c r="BL53" i="84"/>
  <c r="BL36" i="84"/>
  <c r="BL35" i="84"/>
  <c r="BL52" i="84"/>
  <c r="BL37" i="84"/>
  <c r="BL71" i="84" s="1"/>
  <c r="BL34" i="84"/>
  <c r="AX158" i="86"/>
  <c r="AY151" i="86"/>
  <c r="AZ137" i="86"/>
  <c r="AY140" i="86"/>
  <c r="AY142" i="86" s="1"/>
  <c r="AX142" i="86"/>
  <c r="AX140" i="85"/>
  <c r="AX142" i="85" s="1"/>
  <c r="AW142" i="85"/>
  <c r="AY137" i="85"/>
  <c r="AX151" i="85"/>
  <c r="AW158" i="85"/>
  <c r="AW158" i="84"/>
  <c r="AX140" i="84"/>
  <c r="AX142" i="84" s="1"/>
  <c r="AW142" i="84"/>
  <c r="AX151" i="84"/>
  <c r="AY137" i="84"/>
  <c r="BL69" i="85" l="1"/>
  <c r="BL66" i="85"/>
  <c r="BL70" i="85"/>
  <c r="BL68" i="85"/>
  <c r="BL55" i="85"/>
  <c r="BL55" i="86"/>
  <c r="BL63" i="86" s="1"/>
  <c r="BL66" i="86"/>
  <c r="BL40" i="85"/>
  <c r="BL41" i="85"/>
  <c r="BN22" i="85"/>
  <c r="BM21" i="85"/>
  <c r="BM56" i="85"/>
  <c r="BM59" i="85"/>
  <c r="BM57" i="85"/>
  <c r="BM60" i="85"/>
  <c r="BM58" i="85"/>
  <c r="BP57" i="85"/>
  <c r="BP59" i="85"/>
  <c r="BP60" i="85"/>
  <c r="BP56" i="85"/>
  <c r="BP58" i="85"/>
  <c r="BM23" i="85"/>
  <c r="BM52" i="85"/>
  <c r="BM35" i="85"/>
  <c r="BM38" i="85"/>
  <c r="BM39" i="85" s="1"/>
  <c r="BM49" i="85"/>
  <c r="BM46" i="85"/>
  <c r="BM33" i="85"/>
  <c r="BM50" i="85"/>
  <c r="BM37" i="85"/>
  <c r="BM71" i="85" s="1"/>
  <c r="BM32" i="85"/>
  <c r="BM34" i="85"/>
  <c r="BM44" i="85"/>
  <c r="BM36" i="85"/>
  <c r="BM53" i="85"/>
  <c r="BM51" i="85"/>
  <c r="BL48" i="84"/>
  <c r="BL48" i="85"/>
  <c r="BN22" i="79"/>
  <c r="BM21" i="79"/>
  <c r="BM56" i="79"/>
  <c r="BM59" i="79"/>
  <c r="BM57" i="79"/>
  <c r="BM58" i="79"/>
  <c r="BM60" i="79"/>
  <c r="BP58" i="79"/>
  <c r="BP59" i="79"/>
  <c r="BP60" i="79"/>
  <c r="BP56" i="79"/>
  <c r="BP57" i="79"/>
  <c r="BN22" i="86"/>
  <c r="BN23" i="86" s="1"/>
  <c r="BM21" i="86"/>
  <c r="BP49" i="86"/>
  <c r="BM52" i="86"/>
  <c r="BM69" i="86" s="1"/>
  <c r="BM51" i="86"/>
  <c r="BM68" i="86" s="1"/>
  <c r="BP53" i="86"/>
  <c r="BP50" i="86"/>
  <c r="BP51" i="86"/>
  <c r="BP52" i="86"/>
  <c r="BM53" i="86"/>
  <c r="BM70" i="86" s="1"/>
  <c r="BM50" i="86"/>
  <c r="BM67" i="86" s="1"/>
  <c r="BM49" i="86"/>
  <c r="BM23" i="86"/>
  <c r="BL69" i="84"/>
  <c r="BL70" i="84"/>
  <c r="BK64" i="84"/>
  <c r="BK65" i="84"/>
  <c r="BL55" i="84"/>
  <c r="BN22" i="84"/>
  <c r="BM21" i="84"/>
  <c r="BM58" i="84"/>
  <c r="BM56" i="84"/>
  <c r="BM59" i="84"/>
  <c r="BM57" i="84"/>
  <c r="BP56" i="84"/>
  <c r="BP57" i="84"/>
  <c r="BP59" i="84"/>
  <c r="BP58" i="84"/>
  <c r="BP60" i="84"/>
  <c r="BM37" i="84"/>
  <c r="BM71" i="84" s="1"/>
  <c r="BM35" i="84"/>
  <c r="BM52" i="84"/>
  <c r="BM51" i="84"/>
  <c r="BM50" i="84"/>
  <c r="BM46" i="84"/>
  <c r="BM33" i="84"/>
  <c r="BM49" i="84"/>
  <c r="BM36" i="84"/>
  <c r="BM44" i="84"/>
  <c r="BM34" i="84"/>
  <c r="BM53" i="84"/>
  <c r="BL68" i="84"/>
  <c r="AY158" i="86"/>
  <c r="AZ140" i="86"/>
  <c r="AZ142" i="86" s="1"/>
  <c r="AZ151" i="86"/>
  <c r="BA137" i="86"/>
  <c r="AX158" i="85"/>
  <c r="AY151" i="85"/>
  <c r="AZ137" i="85"/>
  <c r="AY140" i="85"/>
  <c r="AY142" i="85" s="1"/>
  <c r="AZ137" i="84"/>
  <c r="AY151" i="84"/>
  <c r="AY140" i="84"/>
  <c r="AX158" i="84"/>
  <c r="BM66" i="85" l="1"/>
  <c r="BM67" i="85"/>
  <c r="BM69" i="85"/>
  <c r="BM62" i="85"/>
  <c r="BM70" i="85"/>
  <c r="BM55" i="85"/>
  <c r="BN23" i="85"/>
  <c r="BN36" i="85"/>
  <c r="BN32" i="85"/>
  <c r="BN33" i="85"/>
  <c r="BN37" i="85"/>
  <c r="BN71" i="85" s="1"/>
  <c r="BN38" i="85"/>
  <c r="BN39" i="85" s="1"/>
  <c r="BN35" i="85"/>
  <c r="BN34" i="85"/>
  <c r="BM62" i="79"/>
  <c r="BM48" i="85"/>
  <c r="BM63" i="85" s="1"/>
  <c r="BM72" i="85" s="1"/>
  <c r="BM41" i="85"/>
  <c r="BM40" i="85"/>
  <c r="BM68" i="85"/>
  <c r="BM66" i="86"/>
  <c r="BM55" i="86"/>
  <c r="BM63" i="86" s="1"/>
  <c r="BL72" i="86"/>
  <c r="BL65" i="86"/>
  <c r="BL74" i="86" s="1"/>
  <c r="BL64" i="86"/>
  <c r="BL73" i="86" s="1"/>
  <c r="BM55" i="84"/>
  <c r="BM67" i="84"/>
  <c r="BM69" i="84"/>
  <c r="BM48" i="84"/>
  <c r="BM70" i="84"/>
  <c r="BM62" i="84"/>
  <c r="BN33" i="84"/>
  <c r="BN36" i="84"/>
  <c r="BN37" i="84"/>
  <c r="BN71" i="84" s="1"/>
  <c r="BN35" i="84"/>
  <c r="BN34" i="84"/>
  <c r="BM68" i="84"/>
  <c r="BA151" i="86"/>
  <c r="BB137" i="86"/>
  <c r="AZ158" i="86"/>
  <c r="BA140" i="86"/>
  <c r="AZ140" i="85"/>
  <c r="AZ142" i="85" s="1"/>
  <c r="BA137" i="85"/>
  <c r="AZ151" i="85"/>
  <c r="AY158" i="85"/>
  <c r="AZ140" i="84"/>
  <c r="AZ142" i="84" s="1"/>
  <c r="AY158" i="84"/>
  <c r="AZ151" i="84"/>
  <c r="BA137" i="84"/>
  <c r="AY142" i="84"/>
  <c r="BM65" i="85" l="1"/>
  <c r="BM74" i="85" s="1"/>
  <c r="BM64" i="85"/>
  <c r="BM73" i="85" s="1"/>
  <c r="BN40" i="85"/>
  <c r="BN41" i="85"/>
  <c r="BM72" i="86"/>
  <c r="BM65" i="86"/>
  <c r="BM74" i="86" s="1"/>
  <c r="BM64" i="86"/>
  <c r="BM73" i="86" s="1"/>
  <c r="BM63" i="84"/>
  <c r="BM64" i="84" s="1"/>
  <c r="BC137" i="86"/>
  <c r="BB151" i="86"/>
  <c r="BA158" i="86"/>
  <c r="BB140" i="86"/>
  <c r="BA142" i="86"/>
  <c r="BA151" i="85"/>
  <c r="BB137" i="85"/>
  <c r="AZ158" i="85"/>
  <c r="BA140" i="85"/>
  <c r="BA151" i="84"/>
  <c r="BB137" i="84"/>
  <c r="AZ158" i="84"/>
  <c r="BA140" i="84"/>
  <c r="BA142" i="84" s="1"/>
  <c r="BM65" i="84" l="1"/>
  <c r="BC151" i="86"/>
  <c r="BD137" i="86"/>
  <c r="BC140" i="86"/>
  <c r="BB142" i="86"/>
  <c r="BB158" i="86"/>
  <c r="BB151" i="85"/>
  <c r="BC137" i="85"/>
  <c r="BA158" i="85"/>
  <c r="BB140" i="85"/>
  <c r="BB142" i="85" s="1"/>
  <c r="BA142" i="85"/>
  <c r="BA158" i="84"/>
  <c r="BB151" i="84"/>
  <c r="BC137" i="84"/>
  <c r="BB140" i="84"/>
  <c r="BB142" i="84" s="1"/>
  <c r="BC158" i="86" l="1"/>
  <c r="BD140" i="86"/>
  <c r="BC142" i="86"/>
  <c r="BD151" i="86"/>
  <c r="BE137" i="86"/>
  <c r="BD142" i="86"/>
  <c r="BC151" i="85"/>
  <c r="BD137" i="85"/>
  <c r="BC140" i="85"/>
  <c r="BB158" i="85"/>
  <c r="BC140" i="84"/>
  <c r="BB158" i="84"/>
  <c r="BC151" i="84"/>
  <c r="BD137" i="84"/>
  <c r="BC142" i="84"/>
  <c r="BE151" i="86" l="1"/>
  <c r="BF137" i="86"/>
  <c r="BD158" i="86"/>
  <c r="BE140" i="86"/>
  <c r="BD151" i="85"/>
  <c r="BE137" i="85"/>
  <c r="BC158" i="85"/>
  <c r="BD140" i="85"/>
  <c r="BC142" i="85"/>
  <c r="BC158" i="84"/>
  <c r="BD151" i="84"/>
  <c r="BE137" i="84"/>
  <c r="BD140" i="84"/>
  <c r="G136" i="79"/>
  <c r="H136" i="79"/>
  <c r="I136" i="79"/>
  <c r="J136" i="79"/>
  <c r="K136" i="79"/>
  <c r="L136" i="79"/>
  <c r="M136" i="79"/>
  <c r="N136" i="79"/>
  <c r="O136" i="79"/>
  <c r="P136" i="79"/>
  <c r="Q136" i="79"/>
  <c r="R136" i="79"/>
  <c r="S136" i="79"/>
  <c r="T136" i="79"/>
  <c r="U136" i="79"/>
  <c r="V136" i="79"/>
  <c r="W136" i="79"/>
  <c r="X136" i="79"/>
  <c r="Y136" i="79"/>
  <c r="Z136" i="79"/>
  <c r="AA136" i="79"/>
  <c r="AB136" i="79"/>
  <c r="AC136" i="79"/>
  <c r="AD136" i="79"/>
  <c r="AE136" i="79"/>
  <c r="AF136" i="79"/>
  <c r="AG136" i="79"/>
  <c r="AH136" i="79"/>
  <c r="AI136" i="79"/>
  <c r="AJ136" i="79"/>
  <c r="AK136" i="79"/>
  <c r="AL136" i="79"/>
  <c r="AM136" i="79"/>
  <c r="AN136" i="79"/>
  <c r="AO136" i="79"/>
  <c r="AP136" i="79"/>
  <c r="AQ136" i="79"/>
  <c r="AR136" i="79"/>
  <c r="AS136" i="79"/>
  <c r="AT136" i="79"/>
  <c r="AU136" i="79"/>
  <c r="AV136" i="79"/>
  <c r="AW136" i="79"/>
  <c r="AX136" i="79"/>
  <c r="AY136" i="79"/>
  <c r="AZ136" i="79"/>
  <c r="BA136" i="79"/>
  <c r="BB136" i="79"/>
  <c r="BC136" i="79"/>
  <c r="BD136" i="79"/>
  <c r="BE136" i="79"/>
  <c r="BF136" i="79"/>
  <c r="BG136" i="79"/>
  <c r="BH136" i="79"/>
  <c r="BI136" i="79"/>
  <c r="BJ136" i="79"/>
  <c r="BK136" i="79"/>
  <c r="F136" i="79"/>
  <c r="F138" i="79"/>
  <c r="F139" i="79"/>
  <c r="F140" i="79"/>
  <c r="F141" i="79"/>
  <c r="G138" i="79"/>
  <c r="H138" i="79"/>
  <c r="I138" i="79"/>
  <c r="J138" i="79"/>
  <c r="K138" i="79"/>
  <c r="L138" i="79"/>
  <c r="M138" i="79"/>
  <c r="N138" i="79"/>
  <c r="O138" i="79"/>
  <c r="P138" i="79"/>
  <c r="Q138" i="79"/>
  <c r="R138" i="79"/>
  <c r="S138" i="79"/>
  <c r="T138" i="79"/>
  <c r="U138" i="79"/>
  <c r="V138" i="79"/>
  <c r="W138" i="79"/>
  <c r="X138" i="79"/>
  <c r="Y138" i="79"/>
  <c r="Z138" i="79"/>
  <c r="AA138" i="79"/>
  <c r="AB138" i="79"/>
  <c r="AC138" i="79"/>
  <c r="AD138" i="79"/>
  <c r="AE138" i="79"/>
  <c r="AF138" i="79"/>
  <c r="AG138" i="79"/>
  <c r="AH138" i="79"/>
  <c r="AI138" i="79"/>
  <c r="AJ138" i="79"/>
  <c r="AK138" i="79"/>
  <c r="AL138" i="79"/>
  <c r="AM138" i="79"/>
  <c r="AN138" i="79"/>
  <c r="AO138" i="79"/>
  <c r="AP138" i="79"/>
  <c r="AQ138" i="79"/>
  <c r="AR138" i="79"/>
  <c r="AS138" i="79"/>
  <c r="AT138" i="79"/>
  <c r="AU138" i="79"/>
  <c r="AV138" i="79"/>
  <c r="AW138" i="79"/>
  <c r="AX138" i="79"/>
  <c r="AY138" i="79"/>
  <c r="AZ138" i="79"/>
  <c r="BA138" i="79"/>
  <c r="BB138" i="79"/>
  <c r="BC138" i="79"/>
  <c r="BD138" i="79"/>
  <c r="BE138" i="79"/>
  <c r="BF138" i="79"/>
  <c r="BG138" i="79"/>
  <c r="BH138" i="79"/>
  <c r="BI138" i="79"/>
  <c r="BJ138" i="79"/>
  <c r="BK138" i="79"/>
  <c r="BG137" i="86" l="1"/>
  <c r="BF151" i="86"/>
  <c r="BE158" i="86"/>
  <c r="BF140" i="86"/>
  <c r="BF142" i="86" s="1"/>
  <c r="BE142" i="86"/>
  <c r="BE140" i="85"/>
  <c r="BE142" i="85" s="1"/>
  <c r="BD142" i="85"/>
  <c r="BE151" i="85"/>
  <c r="BF137" i="85"/>
  <c r="BD158" i="85"/>
  <c r="BD158" i="84"/>
  <c r="BE140" i="84"/>
  <c r="BD142" i="84"/>
  <c r="BE151" i="84"/>
  <c r="BF137" i="84"/>
  <c r="BE142" i="84"/>
  <c r="C74" i="79"/>
  <c r="C73" i="79"/>
  <c r="C41" i="79"/>
  <c r="C40" i="79"/>
  <c r="C65" i="79"/>
  <c r="C64" i="79"/>
  <c r="C95" i="79"/>
  <c r="C94" i="79"/>
  <c r="BG140" i="86" l="1"/>
  <c r="BF158" i="86"/>
  <c r="BG151" i="86"/>
  <c r="BH137" i="86"/>
  <c r="BG142" i="86"/>
  <c r="BF151" i="85"/>
  <c r="BG137" i="85"/>
  <c r="BE158" i="85"/>
  <c r="BF140" i="85"/>
  <c r="BE158" i="84"/>
  <c r="BF140" i="84"/>
  <c r="BF142" i="84" s="1"/>
  <c r="BF151" i="84"/>
  <c r="BG137" i="84"/>
  <c r="D13" i="64"/>
  <c r="G82" i="79"/>
  <c r="D28" i="41"/>
  <c r="K15" i="64"/>
  <c r="BN49" i="86" s="1"/>
  <c r="C16" i="64"/>
  <c r="C17" i="64"/>
  <c r="C18" i="64"/>
  <c r="C19" i="64"/>
  <c r="C20" i="64"/>
  <c r="B33" i="41" s="1"/>
  <c r="C15" i="64"/>
  <c r="D4" i="64"/>
  <c r="P52" i="85" l="1"/>
  <c r="AV52" i="85"/>
  <c r="AW52" i="85"/>
  <c r="AU52" i="85"/>
  <c r="AP52" i="85"/>
  <c r="AD52" i="85"/>
  <c r="Z52" i="85"/>
  <c r="U52" i="85"/>
  <c r="AN52" i="85"/>
  <c r="T52" i="85"/>
  <c r="AZ52" i="85"/>
  <c r="K52" i="85"/>
  <c r="K69" i="85" s="1"/>
  <c r="AX52" i="85"/>
  <c r="AX69" i="85" s="1"/>
  <c r="AK52" i="85"/>
  <c r="AG52" i="85"/>
  <c r="J52" i="85"/>
  <c r="X52" i="85"/>
  <c r="Q52" i="85"/>
  <c r="AS52" i="85"/>
  <c r="H52" i="85"/>
  <c r="AL52" i="85"/>
  <c r="AC52" i="85"/>
  <c r="AB52" i="85"/>
  <c r="V52" i="85"/>
  <c r="M52" i="85"/>
  <c r="AY52" i="85"/>
  <c r="R52" i="85"/>
  <c r="AE52" i="85"/>
  <c r="AA52" i="85"/>
  <c r="S52" i="85"/>
  <c r="N52" i="85"/>
  <c r="N69" i="85" s="1"/>
  <c r="AT52" i="85"/>
  <c r="AJ52" i="85"/>
  <c r="I52" i="85"/>
  <c r="L52" i="85"/>
  <c r="AR52" i="85"/>
  <c r="AQ52" i="85"/>
  <c r="AO52" i="85"/>
  <c r="AI52" i="85"/>
  <c r="W52" i="85"/>
  <c r="AM52" i="85"/>
  <c r="Y52" i="85"/>
  <c r="Y69" i="85" s="1"/>
  <c r="AH52" i="85"/>
  <c r="O52" i="85"/>
  <c r="W53" i="85"/>
  <c r="AH53" i="85"/>
  <c r="AV53" i="85"/>
  <c r="AP53" i="85"/>
  <c r="AD53" i="85"/>
  <c r="J53" i="85"/>
  <c r="AQ53" i="85"/>
  <c r="I53" i="85"/>
  <c r="AB53" i="85"/>
  <c r="P53" i="85"/>
  <c r="AA53" i="85"/>
  <c r="AN53" i="85"/>
  <c r="AW53" i="85"/>
  <c r="AK53" i="85"/>
  <c r="AL53" i="85"/>
  <c r="Y53" i="85"/>
  <c r="Q53" i="85"/>
  <c r="AT53" i="85"/>
  <c r="AE53" i="85"/>
  <c r="AS53" i="85"/>
  <c r="AR53" i="85"/>
  <c r="AI53" i="85"/>
  <c r="AX53" i="85"/>
  <c r="L53" i="85"/>
  <c r="H53" i="85"/>
  <c r="AZ53" i="85"/>
  <c r="K53" i="85"/>
  <c r="R53" i="85"/>
  <c r="Z53" i="85"/>
  <c r="AU53" i="85"/>
  <c r="X53" i="85"/>
  <c r="AG53" i="85"/>
  <c r="AM53" i="85"/>
  <c r="M53" i="85"/>
  <c r="T53" i="85"/>
  <c r="N53" i="85"/>
  <c r="AF53" i="85"/>
  <c r="U53" i="85"/>
  <c r="O53" i="85"/>
  <c r="S53" i="85"/>
  <c r="AY53" i="85"/>
  <c r="AC53" i="85"/>
  <c r="AO53" i="85"/>
  <c r="AJ53" i="85"/>
  <c r="V53" i="85"/>
  <c r="I51" i="85"/>
  <c r="AO51" i="85"/>
  <c r="T51" i="85"/>
  <c r="AV51" i="85"/>
  <c r="AQ51" i="85"/>
  <c r="AD51" i="85"/>
  <c r="AU51" i="85"/>
  <c r="AZ51" i="85"/>
  <c r="AH51" i="85"/>
  <c r="M51" i="85"/>
  <c r="AS51" i="85"/>
  <c r="Z51" i="85"/>
  <c r="AX51" i="85"/>
  <c r="AL51" i="85"/>
  <c r="R51" i="85"/>
  <c r="V51" i="85"/>
  <c r="P51" i="85"/>
  <c r="Q51" i="85"/>
  <c r="AW51" i="85"/>
  <c r="AE51" i="85"/>
  <c r="AR51" i="85"/>
  <c r="AT51" i="85"/>
  <c r="X51" i="85"/>
  <c r="U51" i="85"/>
  <c r="H51" i="85"/>
  <c r="AJ51" i="85"/>
  <c r="L51" i="85"/>
  <c r="AY51" i="85"/>
  <c r="AC51" i="85"/>
  <c r="Y51" i="85"/>
  <c r="AP51" i="85"/>
  <c r="S51" i="85"/>
  <c r="N51" i="85"/>
  <c r="K51" i="85"/>
  <c r="AA51" i="85"/>
  <c r="AM51" i="85"/>
  <c r="AK51" i="85"/>
  <c r="O51" i="85"/>
  <c r="AN51" i="85"/>
  <c r="AI51" i="85"/>
  <c r="W51" i="85"/>
  <c r="AG51" i="85"/>
  <c r="J51" i="85"/>
  <c r="AB51" i="85"/>
  <c r="AA49" i="85"/>
  <c r="AV49" i="85"/>
  <c r="AD49" i="85"/>
  <c r="J49" i="85"/>
  <c r="AU49" i="85"/>
  <c r="R49" i="85"/>
  <c r="AE49" i="85"/>
  <c r="L49" i="85"/>
  <c r="AX49" i="85"/>
  <c r="AK49" i="85"/>
  <c r="AN49" i="85"/>
  <c r="Y49" i="85"/>
  <c r="AY49" i="85"/>
  <c r="Q49" i="85"/>
  <c r="AS49" i="85"/>
  <c r="AF49" i="85"/>
  <c r="AG49" i="85"/>
  <c r="AG66" i="85" s="1"/>
  <c r="I49" i="85"/>
  <c r="AM49" i="85"/>
  <c r="V49" i="85"/>
  <c r="M49" i="85"/>
  <c r="AZ49" i="85"/>
  <c r="Z49" i="85"/>
  <c r="S49" i="85"/>
  <c r="AL49" i="85"/>
  <c r="P49" i="85"/>
  <c r="K49" i="85"/>
  <c r="AQ49" i="85"/>
  <c r="T49" i="85"/>
  <c r="H49" i="85"/>
  <c r="O49" i="85"/>
  <c r="AH49" i="85"/>
  <c r="AC49" i="85"/>
  <c r="AT49" i="85"/>
  <c r="W49" i="85"/>
  <c r="AR49" i="85"/>
  <c r="AO49" i="85"/>
  <c r="AJ49" i="85"/>
  <c r="X49" i="85"/>
  <c r="AH50" i="85"/>
  <c r="AI50" i="85"/>
  <c r="AV50" i="85"/>
  <c r="AQ50" i="85"/>
  <c r="AE50" i="85"/>
  <c r="AL50" i="85"/>
  <c r="AN50" i="85"/>
  <c r="AW50" i="85"/>
  <c r="V50" i="85"/>
  <c r="I50" i="85"/>
  <c r="AB50" i="85"/>
  <c r="J50" i="85"/>
  <c r="AP50" i="85"/>
  <c r="AS50" i="85"/>
  <c r="AR50" i="85"/>
  <c r="K50" i="85"/>
  <c r="AF50" i="85"/>
  <c r="AG50" i="85"/>
  <c r="N50" i="85"/>
  <c r="AT50" i="85"/>
  <c r="AY50" i="85"/>
  <c r="L50" i="85"/>
  <c r="AZ50" i="85"/>
  <c r="AM50" i="85"/>
  <c r="Y50" i="85"/>
  <c r="Y67" i="85" s="1"/>
  <c r="U50" i="85"/>
  <c r="R50" i="85"/>
  <c r="AX50" i="85"/>
  <c r="M50" i="85"/>
  <c r="T50" i="85"/>
  <c r="O50" i="85"/>
  <c r="S50" i="85"/>
  <c r="Z50" i="85"/>
  <c r="X50" i="85"/>
  <c r="H50" i="85"/>
  <c r="P50" i="85"/>
  <c r="AD50" i="85"/>
  <c r="AC50" i="85"/>
  <c r="AO50" i="85"/>
  <c r="AJ50" i="85"/>
  <c r="AJ67" i="85" s="1"/>
  <c r="W50" i="85"/>
  <c r="BN56" i="79"/>
  <c r="BN56" i="85"/>
  <c r="BN56" i="84"/>
  <c r="BB32" i="85"/>
  <c r="BA32" i="85"/>
  <c r="BK32" i="84"/>
  <c r="BM25" i="79"/>
  <c r="BM66" i="79" s="1"/>
  <c r="BM27" i="79"/>
  <c r="BM29" i="79"/>
  <c r="BM46" i="79"/>
  <c r="BL32" i="84"/>
  <c r="BL26" i="79"/>
  <c r="BL28" i="79"/>
  <c r="BL69" i="79" s="1"/>
  <c r="BL30" i="79"/>
  <c r="BL71" i="79" s="1"/>
  <c r="BL44" i="79"/>
  <c r="BM32" i="84"/>
  <c r="BM26" i="79"/>
  <c r="BM28" i="79"/>
  <c r="BM69" i="79" s="1"/>
  <c r="BM30" i="79"/>
  <c r="BM71" i="79" s="1"/>
  <c r="BM44" i="79"/>
  <c r="BL25" i="79"/>
  <c r="BL66" i="79" s="1"/>
  <c r="BL27" i="79"/>
  <c r="BL29" i="79"/>
  <c r="BL46" i="79"/>
  <c r="BG69" i="85"/>
  <c r="BK69" i="85"/>
  <c r="BF69" i="85"/>
  <c r="BE69" i="84"/>
  <c r="BI69" i="84"/>
  <c r="BJ69" i="84"/>
  <c r="BI69" i="85"/>
  <c r="BC69" i="84"/>
  <c r="BH69" i="84"/>
  <c r="BF69" i="84"/>
  <c r="BG69" i="84"/>
  <c r="BC67" i="85"/>
  <c r="BG67" i="85"/>
  <c r="BF67" i="85"/>
  <c r="BJ67" i="85"/>
  <c r="BH67" i="85"/>
  <c r="BH67" i="84"/>
  <c r="BC67" i="84"/>
  <c r="BG67" i="84"/>
  <c r="BI67" i="84"/>
  <c r="BJ67" i="84"/>
  <c r="BE67" i="84"/>
  <c r="BD67" i="85"/>
  <c r="BF67" i="84"/>
  <c r="BG66" i="85"/>
  <c r="BK66" i="85"/>
  <c r="BH66" i="85"/>
  <c r="BC68" i="85"/>
  <c r="BG68" i="85"/>
  <c r="BF68" i="85"/>
  <c r="BJ68" i="85"/>
  <c r="BD68" i="85"/>
  <c r="BI68" i="85"/>
  <c r="BC68" i="84"/>
  <c r="BG68" i="84"/>
  <c r="BE68" i="84"/>
  <c r="BE68" i="85"/>
  <c r="BH68" i="85"/>
  <c r="BJ68" i="84"/>
  <c r="BF68" i="84"/>
  <c r="BI68" i="84"/>
  <c r="BG70" i="85"/>
  <c r="BK70" i="85"/>
  <c r="BF70" i="85"/>
  <c r="BJ70" i="85"/>
  <c r="BD70" i="85"/>
  <c r="BI70" i="85"/>
  <c r="BE70" i="85"/>
  <c r="BE70" i="84"/>
  <c r="BI70" i="84"/>
  <c r="BF70" i="84"/>
  <c r="BG70" i="84"/>
  <c r="BH70" i="84"/>
  <c r="BJ70" i="84"/>
  <c r="BC70" i="84"/>
  <c r="BA32" i="84"/>
  <c r="BK68" i="85"/>
  <c r="BH68" i="84"/>
  <c r="BD68" i="84"/>
  <c r="BI67" i="85"/>
  <c r="BE67" i="85"/>
  <c r="BK67" i="85"/>
  <c r="BD67" i="84"/>
  <c r="BC69" i="85"/>
  <c r="BJ69" i="85"/>
  <c r="BH69" i="85"/>
  <c r="BD69" i="84"/>
  <c r="BE69" i="85"/>
  <c r="BD69" i="85"/>
  <c r="BD66" i="85"/>
  <c r="BC66" i="85"/>
  <c r="BC70" i="85"/>
  <c r="BD70" i="84"/>
  <c r="BH70" i="85"/>
  <c r="F44" i="79"/>
  <c r="BG32" i="84"/>
  <c r="BN32" i="84"/>
  <c r="BH32" i="84"/>
  <c r="BI32" i="84"/>
  <c r="BF32" i="84"/>
  <c r="BJ32" i="84"/>
  <c r="BJ66" i="84" s="1"/>
  <c r="BE32" i="84"/>
  <c r="B28" i="41"/>
  <c r="AD49" i="84"/>
  <c r="V49" i="84"/>
  <c r="I49" i="84"/>
  <c r="Y49" i="84"/>
  <c r="AO49" i="84"/>
  <c r="S49" i="84"/>
  <c r="AY49" i="84"/>
  <c r="J49" i="84"/>
  <c r="T49" i="84"/>
  <c r="T66" i="84" s="1"/>
  <c r="AZ49" i="84"/>
  <c r="AT49" i="84"/>
  <c r="AG49" i="84"/>
  <c r="AA49" i="84"/>
  <c r="AJ49" i="84"/>
  <c r="AF49" i="84"/>
  <c r="X49" i="84"/>
  <c r="M49" i="84"/>
  <c r="AC49" i="84"/>
  <c r="AS49" i="84"/>
  <c r="W49" i="84"/>
  <c r="AM49" i="84"/>
  <c r="R49" i="84"/>
  <c r="AX49" i="84"/>
  <c r="AX66" i="84" s="1"/>
  <c r="P49" i="84"/>
  <c r="Q49" i="84"/>
  <c r="K49" i="84"/>
  <c r="AQ49" i="84"/>
  <c r="Z49" i="84"/>
  <c r="O49" i="84"/>
  <c r="AR49" i="84"/>
  <c r="AN49" i="84"/>
  <c r="H49" i="84"/>
  <c r="AE49" i="84"/>
  <c r="AH49" i="84"/>
  <c r="AV49" i="84"/>
  <c r="AR66" i="85"/>
  <c r="AK49" i="84"/>
  <c r="AU49" i="84"/>
  <c r="L49" i="84"/>
  <c r="AL49" i="84"/>
  <c r="B30" i="41"/>
  <c r="AP51" i="84"/>
  <c r="AH51" i="84"/>
  <c r="U51" i="84"/>
  <c r="AK51" i="84"/>
  <c r="O51" i="84"/>
  <c r="AE51" i="84"/>
  <c r="AU51" i="84"/>
  <c r="V51" i="84"/>
  <c r="H51" i="84"/>
  <c r="L51" i="84"/>
  <c r="M51" i="84"/>
  <c r="AS51" i="84"/>
  <c r="W51" i="84"/>
  <c r="AL51" i="84"/>
  <c r="AV51" i="84"/>
  <c r="AR51" i="84"/>
  <c r="AJ51" i="84"/>
  <c r="I51" i="84"/>
  <c r="Y51" i="84"/>
  <c r="AO51" i="84"/>
  <c r="S51" i="84"/>
  <c r="AI51" i="84"/>
  <c r="AY51" i="84"/>
  <c r="AD51" i="84"/>
  <c r="AN51" i="84"/>
  <c r="AB51" i="84"/>
  <c r="T51" i="84"/>
  <c r="J51" i="84"/>
  <c r="AC51" i="84"/>
  <c r="AM51" i="84"/>
  <c r="P51" i="84"/>
  <c r="K51" i="84"/>
  <c r="AT51" i="84"/>
  <c r="AZ51" i="84"/>
  <c r="R51" i="84"/>
  <c r="Z51" i="84"/>
  <c r="N51" i="84"/>
  <c r="Q51" i="84"/>
  <c r="AA51" i="84"/>
  <c r="AX51" i="84"/>
  <c r="AG51" i="84"/>
  <c r="AQ51" i="84"/>
  <c r="X51" i="84"/>
  <c r="AW51" i="84"/>
  <c r="B31" i="41"/>
  <c r="AQ69" i="85"/>
  <c r="AG52" i="84"/>
  <c r="K52" i="84"/>
  <c r="AA52" i="84"/>
  <c r="AQ52" i="84"/>
  <c r="T52" i="84"/>
  <c r="AO52" i="84"/>
  <c r="Z52" i="84"/>
  <c r="AV52" i="84"/>
  <c r="M52" i="84"/>
  <c r="AX52" i="84"/>
  <c r="Q52" i="84"/>
  <c r="L52" i="84"/>
  <c r="AW52" i="84"/>
  <c r="S52" i="84"/>
  <c r="AY52" i="84"/>
  <c r="AD52" i="84"/>
  <c r="P69" i="85"/>
  <c r="AK52" i="84"/>
  <c r="AS69" i="85"/>
  <c r="O52" i="84"/>
  <c r="O69" i="84" s="1"/>
  <c r="AE52" i="84"/>
  <c r="AU52" i="84"/>
  <c r="H52" i="84"/>
  <c r="Y52" i="84"/>
  <c r="AT52" i="84"/>
  <c r="J52" i="84"/>
  <c r="X52" i="84"/>
  <c r="R52" i="84"/>
  <c r="AL52" i="84"/>
  <c r="AL69" i="84" s="1"/>
  <c r="V52" i="84"/>
  <c r="AI52" i="84"/>
  <c r="I52" i="84"/>
  <c r="AZ52" i="84"/>
  <c r="P52" i="84"/>
  <c r="AH52" i="84"/>
  <c r="AC52" i="84"/>
  <c r="W52" i="84"/>
  <c r="AJ52" i="84"/>
  <c r="AJ69" i="84" s="1"/>
  <c r="AB52" i="84"/>
  <c r="AM52" i="84"/>
  <c r="U52" i="84"/>
  <c r="AS52" i="84"/>
  <c r="AP52" i="84"/>
  <c r="AN52" i="84"/>
  <c r="AR52" i="84"/>
  <c r="N52" i="84"/>
  <c r="N69" i="84" s="1"/>
  <c r="B29" i="41"/>
  <c r="AJ50" i="84"/>
  <c r="O50" i="84"/>
  <c r="AE50" i="84"/>
  <c r="I50" i="84"/>
  <c r="Y50" i="84"/>
  <c r="AO50" i="84"/>
  <c r="AO67" i="84" s="1"/>
  <c r="P50" i="84"/>
  <c r="AV50" i="84"/>
  <c r="Z50" i="84"/>
  <c r="Z67" i="84" s="1"/>
  <c r="L50" i="84"/>
  <c r="AM50" i="84"/>
  <c r="AW50" i="84"/>
  <c r="AP50" i="84"/>
  <c r="AB50" i="84"/>
  <c r="S50" i="84"/>
  <c r="AI50" i="84"/>
  <c r="AY50" i="84"/>
  <c r="M50" i="84"/>
  <c r="AC50" i="84"/>
  <c r="AS50" i="84"/>
  <c r="X50" i="84"/>
  <c r="AF67" i="85"/>
  <c r="AH50" i="84"/>
  <c r="V50" i="84"/>
  <c r="N50" i="84"/>
  <c r="N67" i="84" s="1"/>
  <c r="AR50" i="84"/>
  <c r="T50" i="84"/>
  <c r="W50" i="84"/>
  <c r="AG50" i="84"/>
  <c r="AF50" i="84"/>
  <c r="J50" i="84"/>
  <c r="AL50" i="84"/>
  <c r="AD50" i="84"/>
  <c r="AN50" i="84"/>
  <c r="AN67" i="84" s="1"/>
  <c r="AX50" i="84"/>
  <c r="AQ50" i="84"/>
  <c r="M67" i="85"/>
  <c r="AZ50" i="84"/>
  <c r="U50" i="84"/>
  <c r="R50" i="84"/>
  <c r="AT50" i="84"/>
  <c r="H50" i="84"/>
  <c r="K50" i="84"/>
  <c r="B32" i="41"/>
  <c r="R53" i="84"/>
  <c r="Q53" i="84"/>
  <c r="AG53" i="84"/>
  <c r="AW53" i="84"/>
  <c r="Z53" i="84"/>
  <c r="AU53" i="84"/>
  <c r="K53" i="84"/>
  <c r="AF53" i="84"/>
  <c r="AN53" i="84"/>
  <c r="AI53" i="84"/>
  <c r="AR53" i="84"/>
  <c r="AB53" i="84"/>
  <c r="Y53" i="84"/>
  <c r="O53" i="84"/>
  <c r="V53" i="84"/>
  <c r="S53" i="84"/>
  <c r="N53" i="84"/>
  <c r="AH53" i="84"/>
  <c r="U53" i="84"/>
  <c r="AK53" i="84"/>
  <c r="J53" i="84"/>
  <c r="AE53" i="84"/>
  <c r="AZ53" i="84"/>
  <c r="P53" i="84"/>
  <c r="AL53" i="84"/>
  <c r="AY53" i="84"/>
  <c r="AT53" i="84"/>
  <c r="AX53" i="84"/>
  <c r="L53" i="84"/>
  <c r="I53" i="84"/>
  <c r="AO53" i="84"/>
  <c r="AJ53" i="84"/>
  <c r="AQ53" i="84"/>
  <c r="AP53" i="84"/>
  <c r="AD53" i="84"/>
  <c r="X53" i="84"/>
  <c r="AM53" i="84"/>
  <c r="M53" i="84"/>
  <c r="T53" i="84"/>
  <c r="AC53" i="84"/>
  <c r="AA53" i="84"/>
  <c r="AS53" i="84"/>
  <c r="AV53" i="84"/>
  <c r="H53" i="84"/>
  <c r="W53" i="84"/>
  <c r="R46" i="79"/>
  <c r="W44" i="79"/>
  <c r="BH151" i="86"/>
  <c r="BI137" i="86"/>
  <c r="BG158" i="86"/>
  <c r="BH140" i="86"/>
  <c r="BH142" i="86" s="1"/>
  <c r="BG140" i="85"/>
  <c r="BG142" i="85" s="1"/>
  <c r="BF158" i="85"/>
  <c r="BG151" i="85"/>
  <c r="BH137" i="85"/>
  <c r="BF142" i="85"/>
  <c r="BF158" i="84"/>
  <c r="BG140" i="84"/>
  <c r="BG142" i="84" s="1"/>
  <c r="BH137" i="84"/>
  <c r="BG151" i="84"/>
  <c r="BA44" i="79"/>
  <c r="BG25" i="79"/>
  <c r="BK25" i="79"/>
  <c r="BG26" i="79"/>
  <c r="BK26" i="79"/>
  <c r="BG27" i="79"/>
  <c r="BK27" i="79"/>
  <c r="BG28" i="79"/>
  <c r="BK28" i="79"/>
  <c r="BG29" i="79"/>
  <c r="BK29" i="79"/>
  <c r="BG30" i="79"/>
  <c r="BK30" i="79"/>
  <c r="G25" i="79"/>
  <c r="K25" i="79"/>
  <c r="O25" i="79"/>
  <c r="S25" i="79"/>
  <c r="W25" i="79"/>
  <c r="AA25" i="79"/>
  <c r="AE25" i="79"/>
  <c r="AI25" i="79"/>
  <c r="AM25" i="79"/>
  <c r="AQ25" i="79"/>
  <c r="AU25" i="79"/>
  <c r="AY25" i="79"/>
  <c r="H26" i="79"/>
  <c r="L26" i="79"/>
  <c r="P26" i="79"/>
  <c r="T26" i="79"/>
  <c r="X26" i="79"/>
  <c r="AB26" i="79"/>
  <c r="AF26" i="79"/>
  <c r="AJ26" i="79"/>
  <c r="AN26" i="79"/>
  <c r="AR26" i="79"/>
  <c r="AV26" i="79"/>
  <c r="AZ26" i="79"/>
  <c r="I27" i="79"/>
  <c r="M27" i="79"/>
  <c r="Q27" i="79"/>
  <c r="U27" i="79"/>
  <c r="Y27" i="79"/>
  <c r="AC27" i="79"/>
  <c r="AG27" i="79"/>
  <c r="AK27" i="79"/>
  <c r="AO27" i="79"/>
  <c r="AS27" i="79"/>
  <c r="AW27" i="79"/>
  <c r="F28" i="79"/>
  <c r="F69" i="79" s="1"/>
  <c r="J28" i="79"/>
  <c r="N28" i="79"/>
  <c r="R28" i="79"/>
  <c r="V28" i="79"/>
  <c r="Z28" i="79"/>
  <c r="AD28" i="79"/>
  <c r="AH28" i="79"/>
  <c r="AL28" i="79"/>
  <c r="AP28" i="79"/>
  <c r="AT28" i="79"/>
  <c r="AX28" i="79"/>
  <c r="G29" i="79"/>
  <c r="K29" i="79"/>
  <c r="O29" i="79"/>
  <c r="S29" i="79"/>
  <c r="W29" i="79"/>
  <c r="AA29" i="79"/>
  <c r="AE29" i="79"/>
  <c r="AI29" i="79"/>
  <c r="AM29" i="79"/>
  <c r="AQ29" i="79"/>
  <c r="AU29" i="79"/>
  <c r="AY29" i="79"/>
  <c r="H30" i="79"/>
  <c r="L30" i="79"/>
  <c r="P30" i="79"/>
  <c r="T30" i="79"/>
  <c r="BH25" i="79"/>
  <c r="BH26" i="79"/>
  <c r="BH27" i="79"/>
  <c r="BH28" i="79"/>
  <c r="BH29" i="79"/>
  <c r="BH30" i="79"/>
  <c r="H25" i="79"/>
  <c r="L25" i="79"/>
  <c r="P25" i="79"/>
  <c r="T25" i="79"/>
  <c r="X25" i="79"/>
  <c r="AB25" i="79"/>
  <c r="AF25" i="79"/>
  <c r="AJ25" i="79"/>
  <c r="AN25" i="79"/>
  <c r="AR25" i="79"/>
  <c r="AR66" i="79" s="1"/>
  <c r="AV25" i="79"/>
  <c r="AZ25" i="79"/>
  <c r="I26" i="79"/>
  <c r="M26" i="79"/>
  <c r="Q26" i="79"/>
  <c r="U26" i="79"/>
  <c r="Y26" i="79"/>
  <c r="AC26" i="79"/>
  <c r="AG26" i="79"/>
  <c r="AK26" i="79"/>
  <c r="AO26" i="79"/>
  <c r="AS26" i="79"/>
  <c r="AW26" i="79"/>
  <c r="F27" i="79"/>
  <c r="F68" i="79" s="1"/>
  <c r="J27" i="79"/>
  <c r="N27" i="79"/>
  <c r="R27" i="79"/>
  <c r="V27" i="79"/>
  <c r="Z27" i="79"/>
  <c r="AD27" i="79"/>
  <c r="AH27" i="79"/>
  <c r="AL27" i="79"/>
  <c r="AP27" i="79"/>
  <c r="AT27" i="79"/>
  <c r="AX27" i="79"/>
  <c r="G28" i="79"/>
  <c r="K28" i="79"/>
  <c r="O28" i="79"/>
  <c r="S28" i="79"/>
  <c r="W28" i="79"/>
  <c r="AA28" i="79"/>
  <c r="AE28" i="79"/>
  <c r="AI28" i="79"/>
  <c r="AM28" i="79"/>
  <c r="AQ28" i="79"/>
  <c r="AU28" i="79"/>
  <c r="AY28" i="79"/>
  <c r="H29" i="79"/>
  <c r="L29" i="79"/>
  <c r="P29" i="79"/>
  <c r="BE25" i="79"/>
  <c r="BI25" i="79"/>
  <c r="BE26" i="79"/>
  <c r="BI26" i="79"/>
  <c r="BE27" i="79"/>
  <c r="BI27" i="79"/>
  <c r="BE28" i="79"/>
  <c r="BI28" i="79"/>
  <c r="BE29" i="79"/>
  <c r="BI29" i="79"/>
  <c r="BE30" i="79"/>
  <c r="BI30" i="79"/>
  <c r="I25" i="79"/>
  <c r="M25" i="79"/>
  <c r="Q25" i="79"/>
  <c r="U25" i="79"/>
  <c r="Y25" i="79"/>
  <c r="AC25" i="79"/>
  <c r="AG25" i="79"/>
  <c r="AK25" i="79"/>
  <c r="AO25" i="79"/>
  <c r="AS25" i="79"/>
  <c r="AW25" i="79"/>
  <c r="AW66" i="79" s="1"/>
  <c r="F26" i="79"/>
  <c r="F67" i="79" s="1"/>
  <c r="J26" i="79"/>
  <c r="N26" i="79"/>
  <c r="R26" i="79"/>
  <c r="V26" i="79"/>
  <c r="Z26" i="79"/>
  <c r="AD26" i="79"/>
  <c r="AH26" i="79"/>
  <c r="AL26" i="79"/>
  <c r="AP26" i="79"/>
  <c r="AT26" i="79"/>
  <c r="AX26" i="79"/>
  <c r="G27" i="79"/>
  <c r="K27" i="79"/>
  <c r="O27" i="79"/>
  <c r="S27" i="79"/>
  <c r="W27" i="79"/>
  <c r="AA27" i="79"/>
  <c r="AE27" i="79"/>
  <c r="AI27" i="79"/>
  <c r="AM27" i="79"/>
  <c r="AQ27" i="79"/>
  <c r="AU27" i="79"/>
  <c r="AY27" i="79"/>
  <c r="H28" i="79"/>
  <c r="L28" i="79"/>
  <c r="P28" i="79"/>
  <c r="T28" i="79"/>
  <c r="X28" i="79"/>
  <c r="AB28" i="79"/>
  <c r="AF28" i="79"/>
  <c r="AJ28" i="79"/>
  <c r="AN28" i="79"/>
  <c r="AR28" i="79"/>
  <c r="AV28" i="79"/>
  <c r="AZ28" i="79"/>
  <c r="I29" i="79"/>
  <c r="M29" i="79"/>
  <c r="Q29" i="79"/>
  <c r="U29" i="79"/>
  <c r="Y29" i="79"/>
  <c r="AC29" i="79"/>
  <c r="AG29" i="79"/>
  <c r="AK29" i="79"/>
  <c r="AO29" i="79"/>
  <c r="AS29" i="79"/>
  <c r="AW29" i="79"/>
  <c r="F30" i="79"/>
  <c r="F71" i="79" s="1"/>
  <c r="J30" i="79"/>
  <c r="N30" i="79"/>
  <c r="R30" i="79"/>
  <c r="V30" i="79"/>
  <c r="Z30" i="79"/>
  <c r="AD30" i="79"/>
  <c r="BF25" i="79"/>
  <c r="BJ25" i="79"/>
  <c r="BF26" i="79"/>
  <c r="BJ26" i="79"/>
  <c r="BF27" i="79"/>
  <c r="BJ27" i="79"/>
  <c r="BF28" i="79"/>
  <c r="BJ28" i="79"/>
  <c r="BF29" i="79"/>
  <c r="BJ29" i="79"/>
  <c r="BF30" i="79"/>
  <c r="BJ30" i="79"/>
  <c r="F25" i="79"/>
  <c r="F66" i="79" s="1"/>
  <c r="J25" i="79"/>
  <c r="N25" i="79"/>
  <c r="R25" i="79"/>
  <c r="V25" i="79"/>
  <c r="Z25" i="79"/>
  <c r="AD25" i="79"/>
  <c r="AH25" i="79"/>
  <c r="AL25" i="79"/>
  <c r="AP25" i="79"/>
  <c r="AT25" i="79"/>
  <c r="AX25" i="79"/>
  <c r="G26" i="79"/>
  <c r="K26" i="79"/>
  <c r="O26" i="79"/>
  <c r="S26" i="79"/>
  <c r="W26" i="79"/>
  <c r="AA26" i="79"/>
  <c r="AE26" i="79"/>
  <c r="AI26" i="79"/>
  <c r="AM26" i="79"/>
  <c r="AQ26" i="79"/>
  <c r="AU26" i="79"/>
  <c r="AY26" i="79"/>
  <c r="H27" i="79"/>
  <c r="L27" i="79"/>
  <c r="P27" i="79"/>
  <c r="T27" i="79"/>
  <c r="X27" i="79"/>
  <c r="AB27" i="79"/>
  <c r="AF27" i="79"/>
  <c r="AJ27" i="79"/>
  <c r="AN27" i="79"/>
  <c r="AR27" i="79"/>
  <c r="AV27" i="79"/>
  <c r="AZ27" i="79"/>
  <c r="I28" i="79"/>
  <c r="M28" i="79"/>
  <c r="Q28" i="79"/>
  <c r="U28" i="79"/>
  <c r="Y28" i="79"/>
  <c r="AC28" i="79"/>
  <c r="AG28" i="79"/>
  <c r="AK28" i="79"/>
  <c r="AO28" i="79"/>
  <c r="AS28" i="79"/>
  <c r="AW28" i="79"/>
  <c r="F29" i="79"/>
  <c r="J29" i="79"/>
  <c r="N29" i="79"/>
  <c r="R29" i="79"/>
  <c r="V29" i="79"/>
  <c r="Z29" i="79"/>
  <c r="AD29" i="79"/>
  <c r="AH29" i="79"/>
  <c r="AL29" i="79"/>
  <c r="AP29" i="79"/>
  <c r="AT29" i="79"/>
  <c r="AX29" i="79"/>
  <c r="G30" i="79"/>
  <c r="K30" i="79"/>
  <c r="O30" i="79"/>
  <c r="S30" i="79"/>
  <c r="W30" i="79"/>
  <c r="AA30" i="79"/>
  <c r="T29" i="79"/>
  <c r="AJ29" i="79"/>
  <c r="AZ29" i="79"/>
  <c r="U30" i="79"/>
  <c r="AC30" i="79"/>
  <c r="AH30" i="79"/>
  <c r="AL30" i="79"/>
  <c r="AP30" i="79"/>
  <c r="AT30" i="79"/>
  <c r="AX30" i="79"/>
  <c r="X29" i="79"/>
  <c r="AN29" i="79"/>
  <c r="I30" i="79"/>
  <c r="X30" i="79"/>
  <c r="AE30" i="79"/>
  <c r="AI30" i="79"/>
  <c r="AM30" i="79"/>
  <c r="AQ30" i="79"/>
  <c r="AU30" i="79"/>
  <c r="AY30" i="79"/>
  <c r="AB29" i="79"/>
  <c r="AR29" i="79"/>
  <c r="M30" i="79"/>
  <c r="Y30" i="79"/>
  <c r="AF30" i="79"/>
  <c r="AJ30" i="79"/>
  <c r="AN30" i="79"/>
  <c r="AR30" i="79"/>
  <c r="AV30" i="79"/>
  <c r="AZ30" i="79"/>
  <c r="AF29" i="79"/>
  <c r="AV29" i="79"/>
  <c r="Q30" i="79"/>
  <c r="AB30" i="79"/>
  <c r="AG30" i="79"/>
  <c r="AK30" i="79"/>
  <c r="AO30" i="79"/>
  <c r="AS30" i="79"/>
  <c r="AW30" i="79"/>
  <c r="L46" i="79"/>
  <c r="U44" i="79"/>
  <c r="Z46" i="79"/>
  <c r="G46" i="79"/>
  <c r="O44" i="79"/>
  <c r="BE44" i="79"/>
  <c r="BG46" i="79"/>
  <c r="BJ46" i="79"/>
  <c r="BG44" i="79"/>
  <c r="BH46" i="79"/>
  <c r="BB46" i="79"/>
  <c r="BJ44" i="79"/>
  <c r="M44" i="79"/>
  <c r="V44" i="79"/>
  <c r="N46" i="79"/>
  <c r="X46" i="79"/>
  <c r="BC46" i="79"/>
  <c r="G44" i="79"/>
  <c r="Q44" i="79"/>
  <c r="AA44" i="79"/>
  <c r="J46" i="79"/>
  <c r="S46" i="79"/>
  <c r="AB46" i="79"/>
  <c r="T46" i="79"/>
  <c r="AC44" i="79"/>
  <c r="J44" i="79"/>
  <c r="H44" i="79"/>
  <c r="BB44" i="79"/>
  <c r="BF44" i="79"/>
  <c r="BA46" i="79"/>
  <c r="BE46" i="79"/>
  <c r="BI46" i="79"/>
  <c r="I44" i="79"/>
  <c r="N44" i="79"/>
  <c r="S44" i="79"/>
  <c r="Y44" i="79"/>
  <c r="K46" i="79"/>
  <c r="P46" i="79"/>
  <c r="V46" i="79"/>
  <c r="AA46" i="79"/>
  <c r="F46" i="79"/>
  <c r="BF46" i="79"/>
  <c r="BI44" i="79"/>
  <c r="BD44" i="79"/>
  <c r="W46" i="79"/>
  <c r="O46" i="79"/>
  <c r="H46" i="79"/>
  <c r="Z44" i="79"/>
  <c r="R44" i="79"/>
  <c r="K44" i="79"/>
  <c r="BD46" i="79"/>
  <c r="BH44" i="79"/>
  <c r="BC44" i="79"/>
  <c r="BK46" i="79"/>
  <c r="BK44" i="79"/>
  <c r="AC46" i="79"/>
  <c r="Y46" i="79"/>
  <c r="U46" i="79"/>
  <c r="Q46" i="79"/>
  <c r="M46" i="79"/>
  <c r="I46" i="79"/>
  <c r="AB44" i="79"/>
  <c r="X44" i="79"/>
  <c r="T44" i="79"/>
  <c r="P44" i="79"/>
  <c r="L44" i="79"/>
  <c r="A26" i="73"/>
  <c r="A34" i="73" s="1"/>
  <c r="A42" i="73" s="1"/>
  <c r="A27" i="73"/>
  <c r="A35" i="73" s="1"/>
  <c r="A43" i="73" s="1"/>
  <c r="A28" i="73"/>
  <c r="A36" i="73" s="1"/>
  <c r="A44" i="73" s="1"/>
  <c r="A29" i="73"/>
  <c r="A37" i="73" s="1"/>
  <c r="A45" i="73" s="1"/>
  <c r="A30" i="73"/>
  <c r="A38" i="73" s="1"/>
  <c r="A46" i="73" s="1"/>
  <c r="A31" i="73"/>
  <c r="A39" i="73" s="1"/>
  <c r="A47" i="73" s="1"/>
  <c r="BN93" i="84"/>
  <c r="BN94" i="84" s="1"/>
  <c r="BN93" i="79"/>
  <c r="C15" i="24"/>
  <c r="F25" i="86"/>
  <c r="F66" i="86" s="1"/>
  <c r="E38" i="73"/>
  <c r="F38" i="73"/>
  <c r="E35" i="73"/>
  <c r="F21" i="73"/>
  <c r="E21" i="73"/>
  <c r="E26" i="73"/>
  <c r="BN93" i="86"/>
  <c r="BN94" i="86" s="1"/>
  <c r="BN87" i="86"/>
  <c r="BN81" i="86"/>
  <c r="F79" i="86"/>
  <c r="G79" i="86" s="1"/>
  <c r="H79" i="86" s="1"/>
  <c r="G55" i="86"/>
  <c r="F55" i="86"/>
  <c r="E54" i="86"/>
  <c r="D54" i="86"/>
  <c r="BK48" i="86"/>
  <c r="BJ48" i="86"/>
  <c r="BI48" i="86"/>
  <c r="BH48" i="86"/>
  <c r="BG48" i="86"/>
  <c r="BF48" i="86"/>
  <c r="BE48" i="86"/>
  <c r="BD48" i="86"/>
  <c r="BC48" i="86"/>
  <c r="AW48" i="86"/>
  <c r="Y48" i="86"/>
  <c r="W48" i="86"/>
  <c r="E47" i="86"/>
  <c r="D47" i="86"/>
  <c r="D46" i="86"/>
  <c r="D45" i="86"/>
  <c r="AY48" i="86"/>
  <c r="AX48" i="86"/>
  <c r="AV48" i="86"/>
  <c r="AU48" i="86"/>
  <c r="AT48" i="86"/>
  <c r="AS48" i="86"/>
  <c r="AQ48" i="86"/>
  <c r="AP48" i="86"/>
  <c r="AO48" i="86"/>
  <c r="AN48" i="86"/>
  <c r="AM48" i="86"/>
  <c r="AL48" i="86"/>
  <c r="AK48" i="86"/>
  <c r="AI48" i="86"/>
  <c r="AH48" i="86"/>
  <c r="AG48" i="86"/>
  <c r="AF48" i="86"/>
  <c r="AE48" i="86"/>
  <c r="AD48" i="86"/>
  <c r="AC48" i="86"/>
  <c r="AA48" i="86"/>
  <c r="Z48" i="86"/>
  <c r="X48" i="86"/>
  <c r="V48" i="86"/>
  <c r="U48" i="86"/>
  <c r="S48" i="86"/>
  <c r="R48" i="86"/>
  <c r="Q48" i="86"/>
  <c r="P48" i="86"/>
  <c r="O48" i="86"/>
  <c r="N48" i="86"/>
  <c r="M48" i="86"/>
  <c r="K48" i="86"/>
  <c r="J48" i="86"/>
  <c r="I48" i="86"/>
  <c r="H48" i="86"/>
  <c r="G48" i="86"/>
  <c r="G63" i="86" s="1"/>
  <c r="D43" i="86"/>
  <c r="D42" i="86"/>
  <c r="BK38" i="86"/>
  <c r="BJ38" i="86"/>
  <c r="BI38" i="86"/>
  <c r="BH38" i="86"/>
  <c r="BG38" i="86"/>
  <c r="BF38" i="86"/>
  <c r="BE38" i="86"/>
  <c r="BD38" i="86"/>
  <c r="BC38" i="86"/>
  <c r="BB38" i="86"/>
  <c r="BA38" i="86"/>
  <c r="AZ38" i="86"/>
  <c r="AY38" i="86"/>
  <c r="AX38" i="86"/>
  <c r="AW38" i="86"/>
  <c r="AV38" i="86"/>
  <c r="AU38" i="86"/>
  <c r="AT38" i="86"/>
  <c r="AS38" i="86"/>
  <c r="AR38" i="86"/>
  <c r="AQ38" i="86"/>
  <c r="AP38" i="86"/>
  <c r="AO38" i="86"/>
  <c r="AN38" i="86"/>
  <c r="AM38" i="86"/>
  <c r="AL38" i="86"/>
  <c r="AK38" i="86"/>
  <c r="AJ38" i="86"/>
  <c r="AI38" i="86"/>
  <c r="AH38" i="86"/>
  <c r="AG38" i="86"/>
  <c r="AF38" i="86"/>
  <c r="AE38" i="86"/>
  <c r="AD38" i="86"/>
  <c r="AC38" i="86"/>
  <c r="AB38" i="86"/>
  <c r="AA38" i="86"/>
  <c r="Z38" i="86"/>
  <c r="Y38" i="86"/>
  <c r="X38" i="86"/>
  <c r="W38" i="86"/>
  <c r="V38" i="86"/>
  <c r="U38" i="86"/>
  <c r="T38" i="86"/>
  <c r="S38" i="86"/>
  <c r="R38" i="86"/>
  <c r="Q38" i="86"/>
  <c r="P38" i="86"/>
  <c r="O38" i="86"/>
  <c r="N38" i="86"/>
  <c r="M38" i="86"/>
  <c r="L38" i="86"/>
  <c r="K38" i="86"/>
  <c r="J38" i="86"/>
  <c r="I38" i="86"/>
  <c r="H38" i="86"/>
  <c r="G38" i="86"/>
  <c r="F38" i="86"/>
  <c r="E37" i="86"/>
  <c r="D37" i="86"/>
  <c r="E36" i="86"/>
  <c r="D36" i="86"/>
  <c r="E35" i="86"/>
  <c r="D35" i="86"/>
  <c r="E34" i="86"/>
  <c r="D34" i="86"/>
  <c r="E33" i="86"/>
  <c r="D33" i="86"/>
  <c r="E32" i="86"/>
  <c r="D32" i="86"/>
  <c r="BK31" i="86"/>
  <c r="BJ31" i="86"/>
  <c r="BI31" i="86"/>
  <c r="BH31" i="86"/>
  <c r="BG31" i="86"/>
  <c r="BF31" i="86"/>
  <c r="BE31" i="86"/>
  <c r="BD31" i="86"/>
  <c r="BC31" i="86"/>
  <c r="BB31" i="86"/>
  <c r="BA31" i="86"/>
  <c r="AZ31" i="86"/>
  <c r="AY31" i="86"/>
  <c r="AX31" i="86"/>
  <c r="AW31" i="86"/>
  <c r="AV31" i="86"/>
  <c r="AU31" i="86"/>
  <c r="AT31" i="86"/>
  <c r="AS31" i="86"/>
  <c r="AR31" i="86"/>
  <c r="AQ31" i="86"/>
  <c r="AP31" i="86"/>
  <c r="AO31" i="86"/>
  <c r="AN31" i="86"/>
  <c r="AM31" i="86"/>
  <c r="AL31" i="86"/>
  <c r="AK31" i="86"/>
  <c r="AJ31" i="86"/>
  <c r="AI31" i="86"/>
  <c r="AH31" i="86"/>
  <c r="AG31" i="86"/>
  <c r="AF31" i="86"/>
  <c r="AE31" i="86"/>
  <c r="AD31" i="86"/>
  <c r="AC31" i="86"/>
  <c r="AB31" i="86"/>
  <c r="AA31" i="86"/>
  <c r="Z31" i="86"/>
  <c r="Y31" i="86"/>
  <c r="X31" i="86"/>
  <c r="W31" i="86"/>
  <c r="V31" i="86"/>
  <c r="U31" i="86"/>
  <c r="T31" i="86"/>
  <c r="S31" i="86"/>
  <c r="R31" i="86"/>
  <c r="Q31" i="86"/>
  <c r="P31" i="86"/>
  <c r="O31" i="86"/>
  <c r="N31" i="86"/>
  <c r="M31" i="86"/>
  <c r="L31" i="86"/>
  <c r="K31" i="86"/>
  <c r="J31" i="86"/>
  <c r="I31" i="86"/>
  <c r="H31" i="86"/>
  <c r="C14" i="24"/>
  <c r="C13" i="24"/>
  <c r="C12" i="24"/>
  <c r="E15" i="64"/>
  <c r="J17" i="69"/>
  <c r="J209" i="69"/>
  <c r="B6" i="85"/>
  <c r="C7" i="84"/>
  <c r="B6" i="84"/>
  <c r="B6" i="79"/>
  <c r="C7" i="79"/>
  <c r="E105" i="68"/>
  <c r="E79" i="68"/>
  <c r="E74" i="68"/>
  <c r="E44" i="68"/>
  <c r="E36" i="68"/>
  <c r="E20" i="68"/>
  <c r="F105" i="68"/>
  <c r="F78" i="68"/>
  <c r="F79" i="68" s="1"/>
  <c r="E15" i="68"/>
  <c r="BN93" i="85"/>
  <c r="BN94" i="85" s="1"/>
  <c r="BN87" i="85"/>
  <c r="BN81" i="85"/>
  <c r="F79" i="85"/>
  <c r="G55" i="85"/>
  <c r="F55" i="85"/>
  <c r="E54" i="85"/>
  <c r="D54" i="85"/>
  <c r="BK48" i="85"/>
  <c r="BJ48" i="85"/>
  <c r="BI48" i="85"/>
  <c r="BH48" i="85"/>
  <c r="BG48" i="85"/>
  <c r="BF48" i="85"/>
  <c r="BE48" i="85"/>
  <c r="BD48" i="85"/>
  <c r="BC48" i="85"/>
  <c r="D47" i="85"/>
  <c r="D45" i="85"/>
  <c r="D43" i="85"/>
  <c r="D42" i="85"/>
  <c r="D37" i="85"/>
  <c r="D36" i="85"/>
  <c r="D35" i="85"/>
  <c r="D34" i="85"/>
  <c r="D33" i="85"/>
  <c r="D32" i="85"/>
  <c r="BK31" i="85"/>
  <c r="BJ31" i="85"/>
  <c r="BI31" i="85"/>
  <c r="BH31" i="85"/>
  <c r="BG31" i="85"/>
  <c r="BF31" i="85"/>
  <c r="BE31" i="85"/>
  <c r="BD31" i="85"/>
  <c r="BC31" i="85"/>
  <c r="BB31" i="85"/>
  <c r="BA31" i="85"/>
  <c r="AZ31" i="85"/>
  <c r="AY31" i="85"/>
  <c r="AX31" i="85"/>
  <c r="AW31" i="85"/>
  <c r="AV31" i="85"/>
  <c r="AU31" i="85"/>
  <c r="AT31" i="85"/>
  <c r="AS31" i="85"/>
  <c r="AR31" i="85"/>
  <c r="AQ31" i="85"/>
  <c r="AP31" i="85"/>
  <c r="AO31" i="85"/>
  <c r="AN31" i="85"/>
  <c r="AM31" i="85"/>
  <c r="AL31" i="85"/>
  <c r="AK31" i="85"/>
  <c r="AJ31" i="85"/>
  <c r="AI31" i="85"/>
  <c r="AH31" i="85"/>
  <c r="AG31" i="85"/>
  <c r="AF31" i="85"/>
  <c r="AE31" i="85"/>
  <c r="AD31" i="85"/>
  <c r="AC31" i="85"/>
  <c r="AB31" i="85"/>
  <c r="AA31" i="85"/>
  <c r="Z31" i="85"/>
  <c r="Y31" i="85"/>
  <c r="X31" i="85"/>
  <c r="W31" i="85"/>
  <c r="V31" i="85"/>
  <c r="U31" i="85"/>
  <c r="T31" i="85"/>
  <c r="S31" i="85"/>
  <c r="R31" i="85"/>
  <c r="Q31" i="85"/>
  <c r="P31" i="85"/>
  <c r="O31" i="85"/>
  <c r="N31" i="85"/>
  <c r="M31" i="85"/>
  <c r="L31" i="85"/>
  <c r="K31" i="85"/>
  <c r="J31" i="85"/>
  <c r="I31" i="85"/>
  <c r="H31" i="85"/>
  <c r="E19" i="41"/>
  <c r="G44" i="85" s="1"/>
  <c r="F19" i="41"/>
  <c r="H44" i="85" s="1"/>
  <c r="G19" i="41"/>
  <c r="I44" i="85" s="1"/>
  <c r="H19" i="41"/>
  <c r="J44" i="85" s="1"/>
  <c r="I19" i="41"/>
  <c r="K44" i="85" s="1"/>
  <c r="J19" i="41"/>
  <c r="L44" i="85" s="1"/>
  <c r="K19" i="41"/>
  <c r="M44" i="85" s="1"/>
  <c r="L19" i="41"/>
  <c r="N44" i="85" s="1"/>
  <c r="M19" i="41"/>
  <c r="O44" i="85" s="1"/>
  <c r="N19" i="41"/>
  <c r="P44" i="85" s="1"/>
  <c r="O19" i="41"/>
  <c r="Q44" i="85" s="1"/>
  <c r="P19" i="41"/>
  <c r="R44" i="85" s="1"/>
  <c r="Q19" i="41"/>
  <c r="S44" i="85" s="1"/>
  <c r="R19" i="41"/>
  <c r="T44" i="85" s="1"/>
  <c r="S19" i="41"/>
  <c r="U44" i="85" s="1"/>
  <c r="U68" i="85" s="1"/>
  <c r="T19" i="41"/>
  <c r="V44" i="85" s="1"/>
  <c r="V68" i="85" s="1"/>
  <c r="U19" i="41"/>
  <c r="W44" i="85" s="1"/>
  <c r="V19" i="41"/>
  <c r="X44" i="85" s="1"/>
  <c r="W19" i="41"/>
  <c r="Y44" i="85" s="1"/>
  <c r="X19" i="41"/>
  <c r="Z44" i="85" s="1"/>
  <c r="Y19" i="41"/>
  <c r="AA44" i="85" s="1"/>
  <c r="Z19" i="41"/>
  <c r="AB44" i="85" s="1"/>
  <c r="AA19" i="41"/>
  <c r="AC44" i="85" s="1"/>
  <c r="E20" i="41"/>
  <c r="G46" i="85" s="1"/>
  <c r="F20" i="41"/>
  <c r="H46" i="85" s="1"/>
  <c r="G20" i="41"/>
  <c r="I46" i="85" s="1"/>
  <c r="H20" i="41"/>
  <c r="J46" i="85" s="1"/>
  <c r="I20" i="41"/>
  <c r="K46" i="85" s="1"/>
  <c r="J20" i="41"/>
  <c r="L46" i="85" s="1"/>
  <c r="K20" i="41"/>
  <c r="M46" i="85" s="1"/>
  <c r="L20" i="41"/>
  <c r="N46" i="85" s="1"/>
  <c r="M20" i="41"/>
  <c r="O46" i="85" s="1"/>
  <c r="N20" i="41"/>
  <c r="P46" i="85" s="1"/>
  <c r="O20" i="41"/>
  <c r="Q46" i="85" s="1"/>
  <c r="P20" i="41"/>
  <c r="R46" i="85" s="1"/>
  <c r="Q20" i="41"/>
  <c r="S46" i="85" s="1"/>
  <c r="R20" i="41"/>
  <c r="T46" i="85" s="1"/>
  <c r="S20" i="41"/>
  <c r="U46" i="85" s="1"/>
  <c r="T20" i="41"/>
  <c r="V46" i="85" s="1"/>
  <c r="U20" i="41"/>
  <c r="W46" i="85" s="1"/>
  <c r="V20" i="41"/>
  <c r="X46" i="85" s="1"/>
  <c r="W20" i="41"/>
  <c r="Y46" i="85" s="1"/>
  <c r="X20" i="41"/>
  <c r="Z46" i="85" s="1"/>
  <c r="Y20" i="41"/>
  <c r="AA46" i="85" s="1"/>
  <c r="Z20" i="41"/>
  <c r="AB46" i="85" s="1"/>
  <c r="AA20" i="41"/>
  <c r="AC46" i="85" s="1"/>
  <c r="D20" i="41"/>
  <c r="F46" i="85" s="1"/>
  <c r="D19" i="41"/>
  <c r="F44" i="85" s="1"/>
  <c r="I21" i="41"/>
  <c r="E12" i="41"/>
  <c r="G44" i="84" s="1"/>
  <c r="F12" i="41"/>
  <c r="H44" i="84" s="1"/>
  <c r="G12" i="41"/>
  <c r="I44" i="84" s="1"/>
  <c r="H12" i="41"/>
  <c r="J44" i="84" s="1"/>
  <c r="I12" i="41"/>
  <c r="K44" i="84" s="1"/>
  <c r="J12" i="41"/>
  <c r="L44" i="84" s="1"/>
  <c r="K12" i="41"/>
  <c r="M44" i="84" s="1"/>
  <c r="L12" i="41"/>
  <c r="N44" i="84" s="1"/>
  <c r="M12" i="41"/>
  <c r="O44" i="84" s="1"/>
  <c r="N12" i="41"/>
  <c r="P44" i="84" s="1"/>
  <c r="O12" i="41"/>
  <c r="Q44" i="84" s="1"/>
  <c r="P12" i="41"/>
  <c r="R44" i="84" s="1"/>
  <c r="Q12" i="41"/>
  <c r="S44" i="84" s="1"/>
  <c r="R12" i="41"/>
  <c r="T44" i="84" s="1"/>
  <c r="S12" i="41"/>
  <c r="U44" i="84" s="1"/>
  <c r="T12" i="41"/>
  <c r="V44" i="84" s="1"/>
  <c r="U12" i="41"/>
  <c r="W44" i="84" s="1"/>
  <c r="V12" i="41"/>
  <c r="X44" i="84" s="1"/>
  <c r="W12" i="41"/>
  <c r="Y44" i="84" s="1"/>
  <c r="X12" i="41"/>
  <c r="Z44" i="84" s="1"/>
  <c r="Y12" i="41"/>
  <c r="AA44" i="84" s="1"/>
  <c r="Z12" i="41"/>
  <c r="AB44" i="84" s="1"/>
  <c r="AA12" i="41"/>
  <c r="AC44" i="84" s="1"/>
  <c r="E13" i="41"/>
  <c r="G46" i="84" s="1"/>
  <c r="F13" i="41"/>
  <c r="H46" i="84" s="1"/>
  <c r="G13" i="41"/>
  <c r="I46" i="84" s="1"/>
  <c r="H13" i="41"/>
  <c r="J46" i="84" s="1"/>
  <c r="I13" i="41"/>
  <c r="K46" i="84" s="1"/>
  <c r="J13" i="41"/>
  <c r="L46" i="84" s="1"/>
  <c r="K13" i="41"/>
  <c r="M46" i="84" s="1"/>
  <c r="L13" i="41"/>
  <c r="N46" i="84" s="1"/>
  <c r="M13" i="41"/>
  <c r="O46" i="84" s="1"/>
  <c r="N13" i="41"/>
  <c r="P46" i="84" s="1"/>
  <c r="O13" i="41"/>
  <c r="Q46" i="84" s="1"/>
  <c r="P13" i="41"/>
  <c r="R46" i="84" s="1"/>
  <c r="Q13" i="41"/>
  <c r="S46" i="84" s="1"/>
  <c r="R13" i="41"/>
  <c r="T46" i="84" s="1"/>
  <c r="S13" i="41"/>
  <c r="U46" i="84" s="1"/>
  <c r="T13" i="41"/>
  <c r="V46" i="84" s="1"/>
  <c r="U13" i="41"/>
  <c r="W46" i="84" s="1"/>
  <c r="V13" i="41"/>
  <c r="X46" i="84" s="1"/>
  <c r="W13" i="41"/>
  <c r="Y46" i="84" s="1"/>
  <c r="X13" i="41"/>
  <c r="Z46" i="84" s="1"/>
  <c r="Y13" i="41"/>
  <c r="AA46" i="84" s="1"/>
  <c r="Z13" i="41"/>
  <c r="AB46" i="84" s="1"/>
  <c r="AA13" i="41"/>
  <c r="AC46" i="84" s="1"/>
  <c r="D13" i="41"/>
  <c r="F46" i="84" s="1"/>
  <c r="D12" i="41"/>
  <c r="F44" i="84" s="1"/>
  <c r="BN87" i="84"/>
  <c r="BN81" i="84"/>
  <c r="F79" i="84"/>
  <c r="F91" i="84" s="1"/>
  <c r="BJ55" i="84"/>
  <c r="BI55" i="84"/>
  <c r="BH55" i="84"/>
  <c r="BG55" i="84"/>
  <c r="BF55" i="84"/>
  <c r="BE55" i="84"/>
  <c r="BD55" i="84"/>
  <c r="BC55" i="84"/>
  <c r="BB55" i="84"/>
  <c r="BA55" i="84"/>
  <c r="G55" i="84"/>
  <c r="F55" i="84"/>
  <c r="D54" i="84"/>
  <c r="BI48" i="84"/>
  <c r="BH48" i="84"/>
  <c r="BG48" i="84"/>
  <c r="BF48" i="84"/>
  <c r="BE48" i="84"/>
  <c r="BD48" i="84"/>
  <c r="BC48" i="84"/>
  <c r="D47" i="84"/>
  <c r="D45" i="84"/>
  <c r="D43" i="84"/>
  <c r="BJ48" i="84"/>
  <c r="D42" i="84"/>
  <c r="AZ38" i="84"/>
  <c r="AY38" i="84"/>
  <c r="AX38" i="84"/>
  <c r="AW38" i="84"/>
  <c r="AV38" i="84"/>
  <c r="AU38" i="84"/>
  <c r="AT38" i="84"/>
  <c r="AS38" i="84"/>
  <c r="AR38" i="84"/>
  <c r="AQ38" i="84"/>
  <c r="AP38" i="84"/>
  <c r="AO38" i="84"/>
  <c r="AN38" i="84"/>
  <c r="AM38" i="84"/>
  <c r="AL38" i="84"/>
  <c r="AK38" i="84"/>
  <c r="AJ38" i="84"/>
  <c r="AI38" i="84"/>
  <c r="AH38" i="84"/>
  <c r="AG38" i="84"/>
  <c r="AF38" i="84"/>
  <c r="AE38" i="84"/>
  <c r="AD38" i="84"/>
  <c r="AC38" i="84"/>
  <c r="AB38" i="84"/>
  <c r="AA38" i="84"/>
  <c r="Z38" i="84"/>
  <c r="Y38" i="84"/>
  <c r="X38" i="84"/>
  <c r="W38" i="84"/>
  <c r="V38" i="84"/>
  <c r="U38" i="84"/>
  <c r="T38" i="84"/>
  <c r="S38" i="84"/>
  <c r="R38" i="84"/>
  <c r="Q38" i="84"/>
  <c r="P38" i="84"/>
  <c r="O38" i="84"/>
  <c r="N38" i="84"/>
  <c r="M38" i="84"/>
  <c r="L38" i="84"/>
  <c r="K38" i="84"/>
  <c r="J38" i="84"/>
  <c r="I38" i="84"/>
  <c r="H38" i="84"/>
  <c r="G38" i="84"/>
  <c r="F38" i="84"/>
  <c r="D37" i="84"/>
  <c r="D36" i="84"/>
  <c r="D35" i="84"/>
  <c r="D34" i="84"/>
  <c r="D33" i="84"/>
  <c r="D32" i="84"/>
  <c r="BN31" i="84"/>
  <c r="BJ31" i="84"/>
  <c r="BI31" i="84"/>
  <c r="BH31" i="84"/>
  <c r="BG31" i="84"/>
  <c r="BF31" i="84"/>
  <c r="BE31" i="84"/>
  <c r="BD31" i="84"/>
  <c r="BC31" i="84"/>
  <c r="BB31" i="84"/>
  <c r="BA31" i="84"/>
  <c r="AZ31" i="84"/>
  <c r="AY31" i="84"/>
  <c r="AX31" i="84"/>
  <c r="AW31" i="84"/>
  <c r="AV31" i="84"/>
  <c r="AU31" i="84"/>
  <c r="AT31" i="84"/>
  <c r="AS31" i="84"/>
  <c r="AR31" i="84"/>
  <c r="AQ31" i="84"/>
  <c r="AP31" i="84"/>
  <c r="AO31" i="84"/>
  <c r="AN31" i="84"/>
  <c r="AM31" i="84"/>
  <c r="AL31" i="84"/>
  <c r="AK31" i="84"/>
  <c r="AJ31" i="84"/>
  <c r="AI31" i="84"/>
  <c r="AH31" i="84"/>
  <c r="AG31" i="84"/>
  <c r="AF31" i="84"/>
  <c r="AE31" i="84"/>
  <c r="AD31" i="84"/>
  <c r="AC31" i="84"/>
  <c r="AB31" i="84"/>
  <c r="AA31" i="84"/>
  <c r="Z31" i="84"/>
  <c r="Y31" i="84"/>
  <c r="X31" i="84"/>
  <c r="W31" i="84"/>
  <c r="V31" i="84"/>
  <c r="U31" i="84"/>
  <c r="T31" i="84"/>
  <c r="S31" i="84"/>
  <c r="R31" i="84"/>
  <c r="Q31" i="84"/>
  <c r="P31" i="84"/>
  <c r="O31" i="84"/>
  <c r="N31" i="84"/>
  <c r="M31" i="84"/>
  <c r="L31" i="84"/>
  <c r="K31" i="84"/>
  <c r="J31" i="84"/>
  <c r="I31" i="84"/>
  <c r="H31" i="84"/>
  <c r="B4" i="84"/>
  <c r="BN31" i="79"/>
  <c r="BN38" i="79"/>
  <c r="H38" i="79"/>
  <c r="I38" i="79"/>
  <c r="J38" i="79"/>
  <c r="K38" i="79"/>
  <c r="L38" i="79"/>
  <c r="M38" i="79"/>
  <c r="N38" i="79"/>
  <c r="O38" i="79"/>
  <c r="P38" i="79"/>
  <c r="Q38" i="79"/>
  <c r="R38" i="79"/>
  <c r="S38" i="79"/>
  <c r="T38" i="79"/>
  <c r="U38" i="79"/>
  <c r="V38" i="79"/>
  <c r="W38" i="79"/>
  <c r="X38" i="79"/>
  <c r="Y38" i="79"/>
  <c r="Z38" i="79"/>
  <c r="AA38" i="79"/>
  <c r="AB38" i="79"/>
  <c r="AC38" i="79"/>
  <c r="AD38" i="79"/>
  <c r="AE38" i="79"/>
  <c r="AF38" i="79"/>
  <c r="AG38" i="79"/>
  <c r="AH38" i="79"/>
  <c r="AI38" i="79"/>
  <c r="AJ38" i="79"/>
  <c r="AK38" i="79"/>
  <c r="AL38" i="79"/>
  <c r="AM38" i="79"/>
  <c r="AN38" i="79"/>
  <c r="AO38" i="79"/>
  <c r="AP38" i="79"/>
  <c r="AQ38" i="79"/>
  <c r="AR38" i="79"/>
  <c r="AS38" i="79"/>
  <c r="AT38" i="79"/>
  <c r="AU38" i="79"/>
  <c r="AV38" i="79"/>
  <c r="AW38" i="79"/>
  <c r="AX38" i="79"/>
  <c r="AY38" i="79"/>
  <c r="AZ38" i="79"/>
  <c r="BA38" i="79"/>
  <c r="BB38" i="79"/>
  <c r="BC38" i="79"/>
  <c r="BD38" i="79"/>
  <c r="BE38" i="79"/>
  <c r="BF38" i="79"/>
  <c r="BG38" i="79"/>
  <c r="BH38" i="79"/>
  <c r="BI38" i="79"/>
  <c r="BJ38" i="79"/>
  <c r="BK38" i="79"/>
  <c r="D37" i="79"/>
  <c r="G38" i="79"/>
  <c r="F38" i="79"/>
  <c r="AB26" i="41"/>
  <c r="AB5" i="41" s="1"/>
  <c r="AD44" i="79" s="1"/>
  <c r="BK155" i="79"/>
  <c r="BK162" i="79" s="1"/>
  <c r="BJ155" i="79"/>
  <c r="BJ162" i="79" s="1"/>
  <c r="BI155" i="79"/>
  <c r="BI162" i="79" s="1"/>
  <c r="BH155" i="79"/>
  <c r="BH162" i="79" s="1"/>
  <c r="BG155" i="79"/>
  <c r="BG162" i="79" s="1"/>
  <c r="BF155" i="79"/>
  <c r="BF162" i="79" s="1"/>
  <c r="BE155" i="79"/>
  <c r="BE162" i="79" s="1"/>
  <c r="BD155" i="79"/>
  <c r="BD162" i="79" s="1"/>
  <c r="BC155" i="79"/>
  <c r="BC162" i="79" s="1"/>
  <c r="BB155" i="79"/>
  <c r="BB162" i="79" s="1"/>
  <c r="BA155" i="79"/>
  <c r="BA162" i="79" s="1"/>
  <c r="AZ155" i="79"/>
  <c r="AZ162" i="79" s="1"/>
  <c r="AY155" i="79"/>
  <c r="AY162" i="79" s="1"/>
  <c r="AX155" i="79"/>
  <c r="AX162" i="79" s="1"/>
  <c r="AW155" i="79"/>
  <c r="AW162" i="79" s="1"/>
  <c r="AV155" i="79"/>
  <c r="AV162" i="79" s="1"/>
  <c r="AU155" i="79"/>
  <c r="AU162" i="79" s="1"/>
  <c r="AT155" i="79"/>
  <c r="AT162" i="79" s="1"/>
  <c r="AS155" i="79"/>
  <c r="AS162" i="79" s="1"/>
  <c r="AR155" i="79"/>
  <c r="AR162" i="79" s="1"/>
  <c r="AQ155" i="79"/>
  <c r="AQ162" i="79" s="1"/>
  <c r="AP155" i="79"/>
  <c r="AP162" i="79" s="1"/>
  <c r="AO155" i="79"/>
  <c r="AO162" i="79" s="1"/>
  <c r="AN155" i="79"/>
  <c r="AN162" i="79" s="1"/>
  <c r="AM155" i="79"/>
  <c r="AM162" i="79" s="1"/>
  <c r="AL155" i="79"/>
  <c r="AL162" i="79" s="1"/>
  <c r="AK155" i="79"/>
  <c r="AK162" i="79" s="1"/>
  <c r="AJ155" i="79"/>
  <c r="AJ162" i="79" s="1"/>
  <c r="AI155" i="79"/>
  <c r="AI162" i="79" s="1"/>
  <c r="AH155" i="79"/>
  <c r="AH162" i="79" s="1"/>
  <c r="AG155" i="79"/>
  <c r="AG162" i="79" s="1"/>
  <c r="AF155" i="79"/>
  <c r="AF162" i="79" s="1"/>
  <c r="AE155" i="79"/>
  <c r="AE162" i="79" s="1"/>
  <c r="AD155" i="79"/>
  <c r="AD162" i="79" s="1"/>
  <c r="AC155" i="79"/>
  <c r="AC162" i="79" s="1"/>
  <c r="AB155" i="79"/>
  <c r="AB162" i="79" s="1"/>
  <c r="AA155" i="79"/>
  <c r="AA162" i="79" s="1"/>
  <c r="Z155" i="79"/>
  <c r="Z162" i="79" s="1"/>
  <c r="Y155" i="79"/>
  <c r="Y162" i="79" s="1"/>
  <c r="X155" i="79"/>
  <c r="X162" i="79" s="1"/>
  <c r="W155" i="79"/>
  <c r="W162" i="79" s="1"/>
  <c r="V155" i="79"/>
  <c r="V162" i="79" s="1"/>
  <c r="U155" i="79"/>
  <c r="U162" i="79" s="1"/>
  <c r="T155" i="79"/>
  <c r="T162" i="79" s="1"/>
  <c r="S155" i="79"/>
  <c r="S162" i="79" s="1"/>
  <c r="R155" i="79"/>
  <c r="R162" i="79" s="1"/>
  <c r="Q155" i="79"/>
  <c r="Q162" i="79" s="1"/>
  <c r="P155" i="79"/>
  <c r="P162" i="79" s="1"/>
  <c r="O155" i="79"/>
  <c r="O162" i="79" s="1"/>
  <c r="N155" i="79"/>
  <c r="N162" i="79" s="1"/>
  <c r="M155" i="79"/>
  <c r="M162" i="79" s="1"/>
  <c r="L155" i="79"/>
  <c r="L162" i="79" s="1"/>
  <c r="K155" i="79"/>
  <c r="K162" i="79" s="1"/>
  <c r="J155" i="79"/>
  <c r="J162" i="79" s="1"/>
  <c r="I155" i="79"/>
  <c r="I162" i="79" s="1"/>
  <c r="H155" i="79"/>
  <c r="H162" i="79" s="1"/>
  <c r="G155" i="79"/>
  <c r="G162" i="79" s="1"/>
  <c r="F155" i="79"/>
  <c r="F162" i="79" s="1"/>
  <c r="BK153" i="79"/>
  <c r="BJ153" i="79"/>
  <c r="BI153" i="79"/>
  <c r="BH153" i="79"/>
  <c r="BG153" i="79"/>
  <c r="BF153" i="79"/>
  <c r="BE153" i="79"/>
  <c r="BD153" i="79"/>
  <c r="BC153" i="79"/>
  <c r="BB153" i="79"/>
  <c r="BA153" i="79"/>
  <c r="AZ153" i="79"/>
  <c r="AY153" i="79"/>
  <c r="AX153" i="79"/>
  <c r="AW153" i="79"/>
  <c r="AV153" i="79"/>
  <c r="AU153" i="79"/>
  <c r="AT153" i="79"/>
  <c r="AS153" i="79"/>
  <c r="AR153" i="79"/>
  <c r="AQ153" i="79"/>
  <c r="AP153" i="79"/>
  <c r="AO153" i="79"/>
  <c r="AN153" i="79"/>
  <c r="AM153" i="79"/>
  <c r="AL153" i="79"/>
  <c r="AK153" i="79"/>
  <c r="AJ153" i="79"/>
  <c r="AI153" i="79"/>
  <c r="AH153" i="79"/>
  <c r="AG153" i="79"/>
  <c r="AF153" i="79"/>
  <c r="AE153" i="79"/>
  <c r="AD153" i="79"/>
  <c r="AC153" i="79"/>
  <c r="AB153" i="79"/>
  <c r="AA153" i="79"/>
  <c r="Z153" i="79"/>
  <c r="Y153" i="79"/>
  <c r="X153" i="79"/>
  <c r="W153" i="79"/>
  <c r="V153" i="79"/>
  <c r="U153" i="79"/>
  <c r="T153" i="79"/>
  <c r="S153" i="79"/>
  <c r="R153" i="79"/>
  <c r="Q153" i="79"/>
  <c r="P153" i="79"/>
  <c r="O153" i="79"/>
  <c r="N153" i="79"/>
  <c r="M153" i="79"/>
  <c r="L153" i="79"/>
  <c r="K153" i="79"/>
  <c r="J153" i="79"/>
  <c r="I153" i="79"/>
  <c r="H153" i="79"/>
  <c r="G153" i="79"/>
  <c r="F153" i="79"/>
  <c r="E148" i="79"/>
  <c r="D148" i="79"/>
  <c r="E146" i="79"/>
  <c r="D146" i="79"/>
  <c r="E144" i="79"/>
  <c r="D144" i="79"/>
  <c r="E141" i="79"/>
  <c r="G140" i="79"/>
  <c r="E139" i="79"/>
  <c r="D139" i="79"/>
  <c r="BK112" i="79"/>
  <c r="BJ112" i="79"/>
  <c r="BI112" i="79"/>
  <c r="BH112" i="79"/>
  <c r="BG112" i="79"/>
  <c r="BF112" i="79"/>
  <c r="BE112" i="79"/>
  <c r="BD112" i="79"/>
  <c r="BC112" i="79"/>
  <c r="BB112" i="79"/>
  <c r="BA112" i="79"/>
  <c r="AZ112" i="79"/>
  <c r="AY112" i="79"/>
  <c r="AX112" i="79"/>
  <c r="AW112" i="79"/>
  <c r="AV112" i="79"/>
  <c r="AU112" i="79"/>
  <c r="AT112" i="79"/>
  <c r="AS112" i="79"/>
  <c r="AR112" i="79"/>
  <c r="AQ112" i="79"/>
  <c r="AP112" i="79"/>
  <c r="AO112" i="79"/>
  <c r="AN112" i="79"/>
  <c r="AM112" i="79"/>
  <c r="AL112" i="79"/>
  <c r="AK112" i="79"/>
  <c r="AJ112" i="79"/>
  <c r="AI112" i="79"/>
  <c r="AH112" i="79"/>
  <c r="AG112" i="79"/>
  <c r="AF112" i="79"/>
  <c r="AE112" i="79"/>
  <c r="AD112" i="79"/>
  <c r="AC112" i="79"/>
  <c r="AB112" i="79"/>
  <c r="AA112" i="79"/>
  <c r="Z112" i="79"/>
  <c r="Y112" i="79"/>
  <c r="X112" i="79"/>
  <c r="W112" i="79"/>
  <c r="V112" i="79"/>
  <c r="U112" i="79"/>
  <c r="T112" i="79"/>
  <c r="S112" i="79"/>
  <c r="R112" i="79"/>
  <c r="Q112" i="79"/>
  <c r="P112" i="79"/>
  <c r="O112" i="79"/>
  <c r="N112" i="79"/>
  <c r="M112" i="79"/>
  <c r="L112" i="79"/>
  <c r="K112" i="79"/>
  <c r="J112" i="79"/>
  <c r="I112" i="79"/>
  <c r="H112" i="79"/>
  <c r="G112" i="79"/>
  <c r="F112" i="79"/>
  <c r="AC70" i="85" l="1"/>
  <c r="U70" i="85"/>
  <c r="L68" i="85"/>
  <c r="Z21" i="41"/>
  <c r="F70" i="79"/>
  <c r="F21" i="41"/>
  <c r="AA70" i="85"/>
  <c r="F23" i="84"/>
  <c r="G23" i="84"/>
  <c r="H23" i="84"/>
  <c r="I23" i="84"/>
  <c r="BM70" i="79"/>
  <c r="BM48" i="79"/>
  <c r="BM63" i="79" s="1"/>
  <c r="H68" i="84"/>
  <c r="Q21" i="41"/>
  <c r="Z68" i="84"/>
  <c r="X21" i="41"/>
  <c r="BK23" i="84"/>
  <c r="BL23" i="84"/>
  <c r="BM23" i="84"/>
  <c r="Q70" i="84"/>
  <c r="R21" i="41"/>
  <c r="O70" i="84"/>
  <c r="L14" i="41"/>
  <c r="BD32" i="84"/>
  <c r="BD66" i="84" s="1"/>
  <c r="BI56" i="79"/>
  <c r="BI62" i="79" s="1"/>
  <c r="BI56" i="84"/>
  <c r="BI66" i="84" s="1"/>
  <c r="BI56" i="85"/>
  <c r="BI62" i="85" s="1"/>
  <c r="U68" i="84"/>
  <c r="T14" i="41"/>
  <c r="BM23" i="79"/>
  <c r="BL23" i="79"/>
  <c r="Z70" i="84"/>
  <c r="BL70" i="79"/>
  <c r="BM31" i="79"/>
  <c r="BM39" i="79" s="1"/>
  <c r="BM67" i="79"/>
  <c r="BM66" i="84"/>
  <c r="BM38" i="84"/>
  <c r="BM39" i="84" s="1"/>
  <c r="BL31" i="79"/>
  <c r="BL39" i="79" s="1"/>
  <c r="BM68" i="79"/>
  <c r="BL68" i="79"/>
  <c r="BL48" i="79"/>
  <c r="BL38" i="84"/>
  <c r="BL39" i="84" s="1"/>
  <c r="BL66" i="84"/>
  <c r="BK66" i="84"/>
  <c r="BK38" i="84"/>
  <c r="BK39" i="84" s="1"/>
  <c r="BC25" i="79"/>
  <c r="BC66" i="79" s="1"/>
  <c r="BC32" i="84"/>
  <c r="BC66" i="84" s="1"/>
  <c r="BA25" i="79"/>
  <c r="BA66" i="79" s="1"/>
  <c r="BK62" i="79"/>
  <c r="BD25" i="79"/>
  <c r="BD66" i="79" s="1"/>
  <c r="M70" i="85"/>
  <c r="O70" i="85"/>
  <c r="AC67" i="85"/>
  <c r="AO67" i="85"/>
  <c r="T67" i="85"/>
  <c r="Y69" i="84"/>
  <c r="M69" i="85"/>
  <c r="AN69" i="85"/>
  <c r="Y68" i="85"/>
  <c r="W68" i="85"/>
  <c r="AM66" i="85"/>
  <c r="Y66" i="85"/>
  <c r="AV66" i="85"/>
  <c r="N67" i="85"/>
  <c r="AT67" i="84"/>
  <c r="AS67" i="85"/>
  <c r="J67" i="84"/>
  <c r="AA68" i="85"/>
  <c r="BH66" i="84"/>
  <c r="AL67" i="84"/>
  <c r="W67" i="84"/>
  <c r="X66" i="84"/>
  <c r="H66" i="85"/>
  <c r="AD67" i="84"/>
  <c r="I67" i="85"/>
  <c r="J66" i="84"/>
  <c r="AC68" i="84"/>
  <c r="AB68" i="84"/>
  <c r="S68" i="84"/>
  <c r="AB70" i="84"/>
  <c r="AZ67" i="84"/>
  <c r="AQ67" i="84"/>
  <c r="AJ67" i="84"/>
  <c r="AJ69" i="85"/>
  <c r="AW69" i="85"/>
  <c r="AA69" i="85"/>
  <c r="J69" i="85"/>
  <c r="M69" i="84"/>
  <c r="X69" i="85"/>
  <c r="AC68" i="85"/>
  <c r="K68" i="85"/>
  <c r="I68" i="85"/>
  <c r="E32" i="85"/>
  <c r="N70" i="84"/>
  <c r="K67" i="84"/>
  <c r="AQ67" i="85"/>
  <c r="V67" i="84"/>
  <c r="AP67" i="84"/>
  <c r="AT67" i="85"/>
  <c r="Q69" i="85"/>
  <c r="AT69" i="84"/>
  <c r="AE69" i="84"/>
  <c r="AH69" i="85"/>
  <c r="AY69" i="85"/>
  <c r="S69" i="85"/>
  <c r="AA68" i="84"/>
  <c r="N68" i="84"/>
  <c r="S68" i="85"/>
  <c r="P68" i="85"/>
  <c r="I68" i="84"/>
  <c r="M68" i="85"/>
  <c r="J68" i="85"/>
  <c r="M68" i="84"/>
  <c r="L68" i="84"/>
  <c r="R68" i="85"/>
  <c r="AL66" i="84"/>
  <c r="AE66" i="84"/>
  <c r="AR66" i="84"/>
  <c r="AG66" i="84"/>
  <c r="I66" i="84"/>
  <c r="K23" i="84"/>
  <c r="O23" i="84"/>
  <c r="S23" i="84"/>
  <c r="W23" i="84"/>
  <c r="AA23" i="84"/>
  <c r="AE23" i="84"/>
  <c r="AI23" i="84"/>
  <c r="AM23" i="84"/>
  <c r="AQ23" i="84"/>
  <c r="AU23" i="84"/>
  <c r="AY23" i="84"/>
  <c r="BC23" i="84"/>
  <c r="BG23" i="84"/>
  <c r="BN23" i="84"/>
  <c r="L23" i="84"/>
  <c r="P23" i="84"/>
  <c r="T23" i="84"/>
  <c r="X23" i="84"/>
  <c r="AB23" i="84"/>
  <c r="AJ23" i="84"/>
  <c r="AN23" i="84"/>
  <c r="AR23" i="84"/>
  <c r="AZ23" i="84"/>
  <c r="BD23" i="84"/>
  <c r="M23" i="84"/>
  <c r="Q23" i="84"/>
  <c r="Y23" i="84"/>
  <c r="AK23" i="84"/>
  <c r="AO23" i="84"/>
  <c r="BA23" i="84"/>
  <c r="BI23" i="84"/>
  <c r="AF23" i="84"/>
  <c r="AV23" i="84"/>
  <c r="BH23" i="84"/>
  <c r="U23" i="84"/>
  <c r="AG23" i="84"/>
  <c r="AS23" i="84"/>
  <c r="BE23" i="84"/>
  <c r="J23" i="84"/>
  <c r="N23" i="84"/>
  <c r="R23" i="84"/>
  <c r="V23" i="84"/>
  <c r="Z23" i="84"/>
  <c r="AD23" i="84"/>
  <c r="AH23" i="84"/>
  <c r="AL23" i="84"/>
  <c r="AP23" i="84"/>
  <c r="AT23" i="84"/>
  <c r="AX23" i="84"/>
  <c r="BB23" i="84"/>
  <c r="BF23" i="84"/>
  <c r="BJ23" i="84"/>
  <c r="AC23" i="84"/>
  <c r="AW23" i="84"/>
  <c r="W67" i="85"/>
  <c r="P67" i="84"/>
  <c r="Z69" i="84"/>
  <c r="N68" i="85"/>
  <c r="AK66" i="84"/>
  <c r="AV66" i="84"/>
  <c r="AZ66" i="85"/>
  <c r="Y67" i="84"/>
  <c r="R68" i="84"/>
  <c r="W68" i="84"/>
  <c r="V68" i="84"/>
  <c r="V70" i="84"/>
  <c r="Z67" i="85"/>
  <c r="AV67" i="85"/>
  <c r="AV67" i="84"/>
  <c r="BF66" i="84"/>
  <c r="AS67" i="79"/>
  <c r="R67" i="84"/>
  <c r="AX67" i="85"/>
  <c r="L67" i="85"/>
  <c r="T69" i="85"/>
  <c r="AS69" i="84"/>
  <c r="AZ69" i="85"/>
  <c r="R69" i="85"/>
  <c r="AK69" i="84"/>
  <c r="AS67" i="84"/>
  <c r="AI67" i="84"/>
  <c r="S67" i="85"/>
  <c r="I67" i="84"/>
  <c r="U69" i="84"/>
  <c r="AC69" i="85"/>
  <c r="V69" i="84"/>
  <c r="X69" i="84"/>
  <c r="AU69" i="84"/>
  <c r="AI69" i="85"/>
  <c r="N71" i="79"/>
  <c r="T70" i="84"/>
  <c r="AC71" i="79"/>
  <c r="AC69" i="79"/>
  <c r="BF67" i="79"/>
  <c r="L69" i="79"/>
  <c r="Z67" i="79"/>
  <c r="BI69" i="79"/>
  <c r="AQ69" i="79"/>
  <c r="AT69" i="79"/>
  <c r="AD69" i="79"/>
  <c r="N69" i="79"/>
  <c r="K70" i="85"/>
  <c r="L70" i="84"/>
  <c r="P70" i="85"/>
  <c r="AX66" i="85"/>
  <c r="AN66" i="84"/>
  <c r="K66" i="84"/>
  <c r="AM66" i="84"/>
  <c r="M66" i="84"/>
  <c r="K66" i="85"/>
  <c r="M70" i="84"/>
  <c r="N70" i="85"/>
  <c r="L66" i="84"/>
  <c r="T66" i="85"/>
  <c r="AH66" i="84"/>
  <c r="Q66" i="84"/>
  <c r="AA66" i="84"/>
  <c r="Q66" i="85"/>
  <c r="R70" i="79"/>
  <c r="AB66" i="79"/>
  <c r="AN67" i="85"/>
  <c r="AI67" i="85"/>
  <c r="R67" i="85"/>
  <c r="I69" i="85"/>
  <c r="AM69" i="85"/>
  <c r="AR69" i="85"/>
  <c r="AD69" i="84"/>
  <c r="L69" i="84"/>
  <c r="AE69" i="85"/>
  <c r="AQ69" i="84"/>
  <c r="V69" i="85"/>
  <c r="AJ66" i="85"/>
  <c r="AH66" i="85"/>
  <c r="O66" i="85"/>
  <c r="R66" i="84"/>
  <c r="AS66" i="85"/>
  <c r="AA66" i="85"/>
  <c r="AM71" i="79"/>
  <c r="AS69" i="79"/>
  <c r="L68" i="79"/>
  <c r="K67" i="79"/>
  <c r="AP66" i="79"/>
  <c r="Z66" i="79"/>
  <c r="J66" i="79"/>
  <c r="BF71" i="79"/>
  <c r="AB69" i="79"/>
  <c r="AP67" i="79"/>
  <c r="AO66" i="79"/>
  <c r="I66" i="79"/>
  <c r="L70" i="79"/>
  <c r="I67" i="79"/>
  <c r="X66" i="79"/>
  <c r="H66" i="79"/>
  <c r="O70" i="79"/>
  <c r="AQ66" i="79"/>
  <c r="AA66" i="79"/>
  <c r="K66" i="79"/>
  <c r="Z70" i="85"/>
  <c r="S70" i="84"/>
  <c r="Y70" i="84"/>
  <c r="H67" i="84"/>
  <c r="AD67" i="85"/>
  <c r="T67" i="84"/>
  <c r="H67" i="85"/>
  <c r="AC69" i="84"/>
  <c r="AZ69" i="84"/>
  <c r="H69" i="84"/>
  <c r="AD69" i="85"/>
  <c r="AY69" i="84"/>
  <c r="AG69" i="84"/>
  <c r="O66" i="84"/>
  <c r="P66" i="84"/>
  <c r="AD66" i="85"/>
  <c r="AN66" i="85"/>
  <c r="M66" i="85"/>
  <c r="BG66" i="84"/>
  <c r="I70" i="85"/>
  <c r="J70" i="85"/>
  <c r="J70" i="84"/>
  <c r="Y70" i="85"/>
  <c r="X67" i="85"/>
  <c r="AP67" i="85"/>
  <c r="AM67" i="85"/>
  <c r="AM67" i="84"/>
  <c r="AH67" i="85"/>
  <c r="AU69" i="85"/>
  <c r="I69" i="84"/>
  <c r="O69" i="85"/>
  <c r="L69" i="85"/>
  <c r="H69" i="85"/>
  <c r="S69" i="84"/>
  <c r="AX69" i="84"/>
  <c r="AV69" i="84"/>
  <c r="AT66" i="85"/>
  <c r="AZ66" i="84"/>
  <c r="Y66" i="84"/>
  <c r="X68" i="85"/>
  <c r="X70" i="85"/>
  <c r="R66" i="85"/>
  <c r="AS66" i="84"/>
  <c r="S66" i="85"/>
  <c r="AC62" i="85"/>
  <c r="AB71" i="79"/>
  <c r="AQ71" i="79"/>
  <c r="X71" i="79"/>
  <c r="S71" i="79"/>
  <c r="AW69" i="79"/>
  <c r="AG69" i="79"/>
  <c r="Q69" i="79"/>
  <c r="AU67" i="79"/>
  <c r="AE67" i="79"/>
  <c r="AT66" i="79"/>
  <c r="AD66" i="79"/>
  <c r="N66" i="79"/>
  <c r="BJ71" i="79"/>
  <c r="BF70" i="79"/>
  <c r="BJ67" i="79"/>
  <c r="BF66" i="79"/>
  <c r="AV69" i="79"/>
  <c r="P69" i="79"/>
  <c r="O68" i="79"/>
  <c r="AD67" i="79"/>
  <c r="N67" i="79"/>
  <c r="AS66" i="79"/>
  <c r="AC66" i="79"/>
  <c r="M66" i="79"/>
  <c r="BE71" i="79"/>
  <c r="BE67" i="79"/>
  <c r="P70" i="79"/>
  <c r="AE69" i="79"/>
  <c r="O69" i="79"/>
  <c r="N68" i="79"/>
  <c r="M67" i="79"/>
  <c r="S70" i="79"/>
  <c r="AX69" i="79"/>
  <c r="AH69" i="79"/>
  <c r="R69" i="79"/>
  <c r="AU66" i="79"/>
  <c r="AE66" i="79"/>
  <c r="O66" i="79"/>
  <c r="BG71" i="79"/>
  <c r="BK68" i="79"/>
  <c r="BG67" i="79"/>
  <c r="D58" i="84"/>
  <c r="BA66" i="84"/>
  <c r="AK71" i="79"/>
  <c r="AA71" i="79"/>
  <c r="Z70" i="79"/>
  <c r="AO69" i="79"/>
  <c r="Y69" i="79"/>
  <c r="G67" i="79"/>
  <c r="X69" i="79"/>
  <c r="BE69" i="79"/>
  <c r="G69" i="79"/>
  <c r="U67" i="79"/>
  <c r="AZ66" i="79"/>
  <c r="AA70" i="79"/>
  <c r="AP69" i="79"/>
  <c r="Z69" i="79"/>
  <c r="J69" i="79"/>
  <c r="BK70" i="79"/>
  <c r="AF66" i="85"/>
  <c r="D60" i="85"/>
  <c r="P62" i="85"/>
  <c r="BH62" i="84"/>
  <c r="BH63" i="84" s="1"/>
  <c r="Z62" i="84"/>
  <c r="AP62" i="84"/>
  <c r="Y62" i="85"/>
  <c r="AO62" i="85"/>
  <c r="AP62" i="85"/>
  <c r="AS71" i="79"/>
  <c r="AZ71" i="79"/>
  <c r="AJ71" i="79"/>
  <c r="AX71" i="79"/>
  <c r="AH71" i="79"/>
  <c r="P68" i="79"/>
  <c r="O67" i="79"/>
  <c r="R71" i="79"/>
  <c r="Q70" i="79"/>
  <c r="AF69" i="79"/>
  <c r="AT67" i="79"/>
  <c r="BI68" i="79"/>
  <c r="AU69" i="79"/>
  <c r="AD68" i="79"/>
  <c r="AC67" i="79"/>
  <c r="L66" i="79"/>
  <c r="BH68" i="79"/>
  <c r="T71" i="79"/>
  <c r="Q68" i="79"/>
  <c r="AV67" i="79"/>
  <c r="AF67" i="79"/>
  <c r="P67" i="79"/>
  <c r="AO71" i="79"/>
  <c r="Q71" i="79"/>
  <c r="AV71" i="79"/>
  <c r="AF71" i="79"/>
  <c r="AB70" i="79"/>
  <c r="I71" i="79"/>
  <c r="AT71" i="79"/>
  <c r="T70" i="79"/>
  <c r="O71" i="79"/>
  <c r="N70" i="79"/>
  <c r="M69" i="79"/>
  <c r="AB68" i="79"/>
  <c r="AQ67" i="79"/>
  <c r="AA67" i="79"/>
  <c r="BJ68" i="79"/>
  <c r="AD71" i="79"/>
  <c r="AC70" i="79"/>
  <c r="M70" i="79"/>
  <c r="AR69" i="79"/>
  <c r="AA68" i="79"/>
  <c r="K68" i="79"/>
  <c r="J67" i="79"/>
  <c r="Y66" i="79"/>
  <c r="BE68" i="79"/>
  <c r="AA69" i="79"/>
  <c r="K69" i="79"/>
  <c r="Z68" i="79"/>
  <c r="J68" i="79"/>
  <c r="AO67" i="79"/>
  <c r="Y67" i="79"/>
  <c r="AN66" i="79"/>
  <c r="BH69" i="79"/>
  <c r="P71" i="79"/>
  <c r="AC68" i="79"/>
  <c r="M68" i="79"/>
  <c r="AR67" i="79"/>
  <c r="AB67" i="79"/>
  <c r="L67" i="79"/>
  <c r="BK69" i="79"/>
  <c r="BG68" i="79"/>
  <c r="AA70" i="84"/>
  <c r="W70" i="85"/>
  <c r="T70" i="85"/>
  <c r="AF67" i="84"/>
  <c r="AC67" i="84"/>
  <c r="S67" i="84"/>
  <c r="W69" i="85"/>
  <c r="AL69" i="85"/>
  <c r="AK69" i="85"/>
  <c r="AB69" i="85"/>
  <c r="AA69" i="84"/>
  <c r="T68" i="85"/>
  <c r="X68" i="84"/>
  <c r="Q68" i="84"/>
  <c r="O68" i="85"/>
  <c r="O68" i="84"/>
  <c r="AK66" i="85"/>
  <c r="H66" i="84"/>
  <c r="AC66" i="84"/>
  <c r="AJ66" i="84"/>
  <c r="AQ66" i="85"/>
  <c r="AY66" i="84"/>
  <c r="L62" i="85"/>
  <c r="AW62" i="84"/>
  <c r="AU62" i="85"/>
  <c r="J62" i="84"/>
  <c r="AO62" i="84"/>
  <c r="AK62" i="84"/>
  <c r="AB62" i="85"/>
  <c r="AU62" i="84"/>
  <c r="AD62" i="84"/>
  <c r="I62" i="84"/>
  <c r="X62" i="85"/>
  <c r="AY62" i="85"/>
  <c r="BF62" i="84"/>
  <c r="BF63" i="84" s="1"/>
  <c r="J62" i="85"/>
  <c r="S62" i="84"/>
  <c r="I62" i="85"/>
  <c r="BE62" i="85"/>
  <c r="BE66" i="85"/>
  <c r="BF62" i="85"/>
  <c r="BF66" i="85"/>
  <c r="N62" i="84"/>
  <c r="AR71" i="79"/>
  <c r="Y71" i="79"/>
  <c r="AY71" i="79"/>
  <c r="AI71" i="79"/>
  <c r="AP71" i="79"/>
  <c r="U71" i="79"/>
  <c r="K71" i="79"/>
  <c r="J70" i="79"/>
  <c r="I69" i="79"/>
  <c r="X68" i="79"/>
  <c r="H68" i="79"/>
  <c r="AM67" i="79"/>
  <c r="W67" i="79"/>
  <c r="AL66" i="79"/>
  <c r="V66" i="79"/>
  <c r="BJ69" i="79"/>
  <c r="BF68" i="79"/>
  <c r="Z71" i="79"/>
  <c r="J71" i="79"/>
  <c r="Y70" i="79"/>
  <c r="I70" i="79"/>
  <c r="AN69" i="79"/>
  <c r="H69" i="79"/>
  <c r="W68" i="79"/>
  <c r="G68" i="79"/>
  <c r="AL67" i="79"/>
  <c r="V67" i="79"/>
  <c r="AK66" i="79"/>
  <c r="U66" i="79"/>
  <c r="BI70" i="79"/>
  <c r="H70" i="79"/>
  <c r="AM69" i="79"/>
  <c r="W69" i="79"/>
  <c r="V68" i="79"/>
  <c r="AK67" i="79"/>
  <c r="AJ66" i="79"/>
  <c r="T66" i="79"/>
  <c r="BH70" i="79"/>
  <c r="BH66" i="79"/>
  <c r="L71" i="79"/>
  <c r="K70" i="79"/>
  <c r="Y68" i="79"/>
  <c r="I68" i="79"/>
  <c r="AN67" i="79"/>
  <c r="X67" i="79"/>
  <c r="H67" i="79"/>
  <c r="AM66" i="79"/>
  <c r="W66" i="79"/>
  <c r="G66" i="79"/>
  <c r="BG69" i="79"/>
  <c r="W70" i="84"/>
  <c r="X70" i="84"/>
  <c r="R70" i="85"/>
  <c r="V70" i="85"/>
  <c r="Q70" i="85"/>
  <c r="K70" i="84"/>
  <c r="AB70" i="85"/>
  <c r="O67" i="85"/>
  <c r="U67" i="84"/>
  <c r="AG67" i="84"/>
  <c r="J67" i="85"/>
  <c r="U67" i="85"/>
  <c r="P67" i="85"/>
  <c r="M67" i="84"/>
  <c r="AB67" i="84"/>
  <c r="L67" i="84"/>
  <c r="AW67" i="85"/>
  <c r="AR67" i="85"/>
  <c r="AE67" i="84"/>
  <c r="AL67" i="85"/>
  <c r="AN69" i="84"/>
  <c r="AM69" i="84"/>
  <c r="AG69" i="85"/>
  <c r="W69" i="84"/>
  <c r="AH69" i="84"/>
  <c r="AV69" i="85"/>
  <c r="AO69" i="84"/>
  <c r="K69" i="84"/>
  <c r="AO69" i="85"/>
  <c r="Q68" i="85"/>
  <c r="P68" i="84"/>
  <c r="J68" i="84"/>
  <c r="AO66" i="85"/>
  <c r="I66" i="85"/>
  <c r="X66" i="85"/>
  <c r="Z66" i="84"/>
  <c r="P66" i="85"/>
  <c r="AU66" i="85"/>
  <c r="Z66" i="85"/>
  <c r="AF66" i="84"/>
  <c r="AL66" i="85"/>
  <c r="S66" i="84"/>
  <c r="L66" i="85"/>
  <c r="BE66" i="84"/>
  <c r="BN38" i="84"/>
  <c r="BN39" i="84" s="1"/>
  <c r="BN41" i="84" s="1"/>
  <c r="AG62" i="84"/>
  <c r="AZ62" i="84"/>
  <c r="P62" i="84"/>
  <c r="BB62" i="84"/>
  <c r="O62" i="85"/>
  <c r="BJ62" i="85"/>
  <c r="BJ66" i="85"/>
  <c r="BB66" i="85"/>
  <c r="AW71" i="79"/>
  <c r="AG71" i="79"/>
  <c r="AN71" i="79"/>
  <c r="M71" i="79"/>
  <c r="AU71" i="79"/>
  <c r="AE71" i="79"/>
  <c r="X70" i="79"/>
  <c r="AL71" i="79"/>
  <c r="W71" i="79"/>
  <c r="G71" i="79"/>
  <c r="V70" i="79"/>
  <c r="AK69" i="79"/>
  <c r="U69" i="79"/>
  <c r="T68" i="79"/>
  <c r="AY67" i="79"/>
  <c r="AI67" i="79"/>
  <c r="S67" i="79"/>
  <c r="AX66" i="79"/>
  <c r="AH66" i="79"/>
  <c r="R66" i="79"/>
  <c r="BJ70" i="79"/>
  <c r="BF69" i="79"/>
  <c r="BJ66" i="79"/>
  <c r="V71" i="79"/>
  <c r="U70" i="79"/>
  <c r="AZ69" i="79"/>
  <c r="AJ69" i="79"/>
  <c r="T69" i="79"/>
  <c r="S68" i="79"/>
  <c r="AX67" i="79"/>
  <c r="AH67" i="79"/>
  <c r="R67" i="79"/>
  <c r="AG66" i="79"/>
  <c r="Q66" i="79"/>
  <c r="BI71" i="79"/>
  <c r="BE70" i="79"/>
  <c r="BI67" i="79"/>
  <c r="BE66" i="79"/>
  <c r="AY69" i="79"/>
  <c r="AI69" i="79"/>
  <c r="S69" i="79"/>
  <c r="R68" i="79"/>
  <c r="AW67" i="79"/>
  <c r="AG67" i="79"/>
  <c r="Q67" i="79"/>
  <c r="AV66" i="79"/>
  <c r="AF66" i="79"/>
  <c r="P66" i="79"/>
  <c r="BH71" i="79"/>
  <c r="BH67" i="79"/>
  <c r="H71" i="79"/>
  <c r="W70" i="79"/>
  <c r="G70" i="79"/>
  <c r="AL69" i="79"/>
  <c r="V69" i="79"/>
  <c r="U68" i="79"/>
  <c r="AZ67" i="79"/>
  <c r="AJ67" i="79"/>
  <c r="T67" i="79"/>
  <c r="AY66" i="79"/>
  <c r="AI66" i="79"/>
  <c r="S66" i="79"/>
  <c r="BK71" i="79"/>
  <c r="BG70" i="79"/>
  <c r="BK67" i="79"/>
  <c r="BG66" i="79"/>
  <c r="H70" i="84"/>
  <c r="AC70" i="84"/>
  <c r="H70" i="85"/>
  <c r="I70" i="84"/>
  <c r="P70" i="84"/>
  <c r="U70" i="84"/>
  <c r="L70" i="85"/>
  <c r="S70" i="85"/>
  <c r="R70" i="84"/>
  <c r="K67" i="85"/>
  <c r="V67" i="85"/>
  <c r="AX67" i="84"/>
  <c r="AZ67" i="85"/>
  <c r="AR67" i="84"/>
  <c r="AE67" i="85"/>
  <c r="AH67" i="84"/>
  <c r="X67" i="84"/>
  <c r="AY67" i="84"/>
  <c r="AW67" i="84"/>
  <c r="AY67" i="85"/>
  <c r="AG67" i="85"/>
  <c r="AB67" i="85"/>
  <c r="O67" i="84"/>
  <c r="AR69" i="84"/>
  <c r="AP69" i="84"/>
  <c r="Z69" i="85"/>
  <c r="AB69" i="84"/>
  <c r="U69" i="85"/>
  <c r="P69" i="84"/>
  <c r="AI69" i="84"/>
  <c r="AT69" i="85"/>
  <c r="R69" i="84"/>
  <c r="J69" i="84"/>
  <c r="AP69" i="85"/>
  <c r="AW69" i="84"/>
  <c r="Q69" i="84"/>
  <c r="T69" i="84"/>
  <c r="K68" i="84"/>
  <c r="Z68" i="85"/>
  <c r="T68" i="84"/>
  <c r="Y68" i="84"/>
  <c r="AB68" i="85"/>
  <c r="H68" i="85"/>
  <c r="AU66" i="84"/>
  <c r="W66" i="85"/>
  <c r="AQ66" i="84"/>
  <c r="AE66" i="85"/>
  <c r="J66" i="85"/>
  <c r="W66" i="84"/>
  <c r="AC66" i="85"/>
  <c r="AY66" i="85"/>
  <c r="AT66" i="84"/>
  <c r="V66" i="85"/>
  <c r="AO66" i="84"/>
  <c r="V66" i="84"/>
  <c r="AD66" i="84"/>
  <c r="Q62" i="85"/>
  <c r="AX62" i="85"/>
  <c r="BA66" i="85"/>
  <c r="BK62" i="85"/>
  <c r="AE62" i="85"/>
  <c r="BF52" i="86"/>
  <c r="BF69" i="86" s="1"/>
  <c r="BD62" i="84"/>
  <c r="BD63" i="84" s="1"/>
  <c r="BD65" i="84" s="1"/>
  <c r="AA62" i="85"/>
  <c r="AN62" i="85"/>
  <c r="AQ62" i="84"/>
  <c r="AD62" i="85"/>
  <c r="AL62" i="84"/>
  <c r="O62" i="84"/>
  <c r="AS62" i="85"/>
  <c r="AT62" i="85"/>
  <c r="D58" i="85"/>
  <c r="L62" i="84"/>
  <c r="AV62" i="84"/>
  <c r="AV62" i="85"/>
  <c r="K62" i="85"/>
  <c r="BA62" i="84"/>
  <c r="Q62" i="84"/>
  <c r="AM62" i="85"/>
  <c r="AR62" i="84"/>
  <c r="G62" i="85"/>
  <c r="BD62" i="85"/>
  <c r="BC62" i="84"/>
  <c r="BC63" i="84" s="1"/>
  <c r="AM62" i="84"/>
  <c r="T62" i="84"/>
  <c r="N62" i="85"/>
  <c r="AI62" i="85"/>
  <c r="AX62" i="84"/>
  <c r="AH62" i="84"/>
  <c r="M62" i="84"/>
  <c r="T62" i="85"/>
  <c r="AR62" i="85"/>
  <c r="AA62" i="84"/>
  <c r="K62" i="84"/>
  <c r="AG62" i="85"/>
  <c r="AW62" i="85"/>
  <c r="X62" i="84"/>
  <c r="BH62" i="85"/>
  <c r="AH62" i="85"/>
  <c r="W62" i="85"/>
  <c r="V62" i="84"/>
  <c r="AB62" i="84"/>
  <c r="BG62" i="84"/>
  <c r="BG63" i="84" s="1"/>
  <c r="Y62" i="84"/>
  <c r="H62" i="85"/>
  <c r="BG62" i="85"/>
  <c r="R62" i="84"/>
  <c r="AJ62" i="85"/>
  <c r="AE62" i="84"/>
  <c r="M62" i="85"/>
  <c r="D59" i="84"/>
  <c r="F62" i="84"/>
  <c r="D60" i="84"/>
  <c r="U62" i="84"/>
  <c r="V62" i="85"/>
  <c r="AF62" i="84"/>
  <c r="BE62" i="84"/>
  <c r="BE63" i="84" s="1"/>
  <c r="BE65" i="84" s="1"/>
  <c r="AF62" i="85"/>
  <c r="AS62" i="84"/>
  <c r="F62" i="85"/>
  <c r="D56" i="85"/>
  <c r="BC62" i="85"/>
  <c r="AJ62" i="84"/>
  <c r="R62" i="85"/>
  <c r="D56" i="84"/>
  <c r="AY62" i="84"/>
  <c r="AI62" i="84"/>
  <c r="S62" i="85"/>
  <c r="AQ62" i="85"/>
  <c r="BJ62" i="84"/>
  <c r="BJ63" i="84" s="1"/>
  <c r="AT62" i="84"/>
  <c r="AC62" i="84"/>
  <c r="H62" i="84"/>
  <c r="Z62" i="85"/>
  <c r="AZ62" i="85"/>
  <c r="W62" i="84"/>
  <c r="G62" i="84"/>
  <c r="U62" i="85"/>
  <c r="AK62" i="85"/>
  <c r="BA62" i="85"/>
  <c r="AL62" i="85"/>
  <c r="BB62" i="85"/>
  <c r="AN62" i="84"/>
  <c r="D59" i="85"/>
  <c r="D57" i="84"/>
  <c r="D57" i="85"/>
  <c r="BI38" i="84"/>
  <c r="BI39" i="84" s="1"/>
  <c r="BI40" i="84" s="1"/>
  <c r="BN66" i="85"/>
  <c r="BJ38" i="84"/>
  <c r="BJ39" i="84" s="1"/>
  <c r="BJ41" i="84" s="1"/>
  <c r="BG38" i="84"/>
  <c r="BG39" i="84" s="1"/>
  <c r="BG41" i="84" s="1"/>
  <c r="D30" i="79"/>
  <c r="E61" i="84"/>
  <c r="BB32" i="84"/>
  <c r="BB66" i="84" s="1"/>
  <c r="BF38" i="84"/>
  <c r="BF39" i="84" s="1"/>
  <c r="BF41" i="84" s="1"/>
  <c r="BH38" i="84"/>
  <c r="BH39" i="84" s="1"/>
  <c r="BH40" i="84" s="1"/>
  <c r="E61" i="79"/>
  <c r="BE38" i="84"/>
  <c r="BE39" i="84" s="1"/>
  <c r="BE41" i="84" s="1"/>
  <c r="BJ49" i="86"/>
  <c r="BJ66" i="86" s="1"/>
  <c r="AJ49" i="86"/>
  <c r="AJ66" i="86" s="1"/>
  <c r="AR49" i="86"/>
  <c r="AR66" i="86" s="1"/>
  <c r="AZ49" i="86"/>
  <c r="AZ66" i="86" s="1"/>
  <c r="O49" i="86"/>
  <c r="O66" i="86" s="1"/>
  <c r="W49" i="86"/>
  <c r="W66" i="86" s="1"/>
  <c r="AK49" i="86"/>
  <c r="AK66" i="86" s="1"/>
  <c r="AS49" i="86"/>
  <c r="AS66" i="86" s="1"/>
  <c r="BA49" i="86"/>
  <c r="BA66" i="86" s="1"/>
  <c r="BF49" i="86"/>
  <c r="BF66" i="86" s="1"/>
  <c r="AN49" i="86"/>
  <c r="AN66" i="86" s="1"/>
  <c r="BD49" i="86"/>
  <c r="BD66" i="86" s="1"/>
  <c r="K49" i="86"/>
  <c r="K66" i="86" s="1"/>
  <c r="T49" i="86"/>
  <c r="T66" i="86" s="1"/>
  <c r="BI49" i="86"/>
  <c r="BI66" i="86" s="1"/>
  <c r="AO49" i="86"/>
  <c r="AO66" i="86" s="1"/>
  <c r="BE49" i="86"/>
  <c r="BE66" i="86" s="1"/>
  <c r="L49" i="86"/>
  <c r="L66" i="86" s="1"/>
  <c r="X49" i="86"/>
  <c r="X66" i="86" s="1"/>
  <c r="AF49" i="86"/>
  <c r="AF66" i="86" s="1"/>
  <c r="AV49" i="86"/>
  <c r="AV66" i="86" s="1"/>
  <c r="P49" i="86"/>
  <c r="P66" i="86" s="1"/>
  <c r="AA49" i="86"/>
  <c r="AA66" i="86" s="1"/>
  <c r="AG49" i="86"/>
  <c r="AG66" i="86" s="1"/>
  <c r="AW49" i="86"/>
  <c r="AW66" i="86" s="1"/>
  <c r="S49" i="86"/>
  <c r="S66" i="86" s="1"/>
  <c r="AB49" i="86"/>
  <c r="AB66" i="86" s="1"/>
  <c r="V49" i="86"/>
  <c r="V66" i="86" s="1"/>
  <c r="BC49" i="86"/>
  <c r="BC66" i="86" s="1"/>
  <c r="AM49" i="86"/>
  <c r="AM66" i="86" s="1"/>
  <c r="BH49" i="86"/>
  <c r="BH66" i="86" s="1"/>
  <c r="Q49" i="86"/>
  <c r="Q66" i="86" s="1"/>
  <c r="AX49" i="86"/>
  <c r="AX66" i="86" s="1"/>
  <c r="AH49" i="86"/>
  <c r="AH66" i="86" s="1"/>
  <c r="R49" i="86"/>
  <c r="R66" i="86" s="1"/>
  <c r="AY49" i="86"/>
  <c r="AY66" i="86" s="1"/>
  <c r="AI49" i="86"/>
  <c r="AI66" i="86" s="1"/>
  <c r="AC49" i="86"/>
  <c r="AC66" i="86" s="1"/>
  <c r="M49" i="86"/>
  <c r="M66" i="86" s="1"/>
  <c r="AT49" i="86"/>
  <c r="AT66" i="86" s="1"/>
  <c r="AD49" i="86"/>
  <c r="AD66" i="86" s="1"/>
  <c r="H49" i="86"/>
  <c r="H66" i="86" s="1"/>
  <c r="N49" i="86"/>
  <c r="N66" i="86" s="1"/>
  <c r="AU49" i="86"/>
  <c r="AU66" i="86" s="1"/>
  <c r="AE49" i="86"/>
  <c r="AE66" i="86" s="1"/>
  <c r="Y49" i="86"/>
  <c r="Y66" i="86" s="1"/>
  <c r="I49" i="86"/>
  <c r="I66" i="86" s="1"/>
  <c r="AP49" i="86"/>
  <c r="AP66" i="86" s="1"/>
  <c r="BK49" i="86"/>
  <c r="BK66" i="86" s="1"/>
  <c r="Z49" i="86"/>
  <c r="Z66" i="86" s="1"/>
  <c r="J49" i="86"/>
  <c r="J66" i="86" s="1"/>
  <c r="AQ49" i="86"/>
  <c r="AQ66" i="86" s="1"/>
  <c r="U49" i="86"/>
  <c r="U66" i="86" s="1"/>
  <c r="BB49" i="86"/>
  <c r="BB66" i="86" s="1"/>
  <c r="AL49" i="86"/>
  <c r="AL66" i="86" s="1"/>
  <c r="BG49" i="86"/>
  <c r="BG66" i="86" s="1"/>
  <c r="H52" i="86"/>
  <c r="H69" i="86" s="1"/>
  <c r="BF50" i="86"/>
  <c r="BF67" i="86" s="1"/>
  <c r="BI50" i="86"/>
  <c r="BI67" i="86" s="1"/>
  <c r="AE50" i="86"/>
  <c r="AE67" i="86" s="1"/>
  <c r="AM50" i="86"/>
  <c r="AM67" i="86" s="1"/>
  <c r="BC50" i="86"/>
  <c r="BC67" i="86" s="1"/>
  <c r="J50" i="86"/>
  <c r="J67" i="86" s="1"/>
  <c r="R50" i="86"/>
  <c r="R67" i="86" s="1"/>
  <c r="Z50" i="86"/>
  <c r="Z67" i="86" s="1"/>
  <c r="BK50" i="86"/>
  <c r="BK67" i="86" s="1"/>
  <c r="AG50" i="86"/>
  <c r="AG67" i="86" s="1"/>
  <c r="AO50" i="86"/>
  <c r="AO67" i="86" s="1"/>
  <c r="AW50" i="86"/>
  <c r="AW67" i="86" s="1"/>
  <c r="AQ50" i="86"/>
  <c r="AQ67" i="86" s="1"/>
  <c r="L50" i="86"/>
  <c r="L67" i="86" s="1"/>
  <c r="V50" i="86"/>
  <c r="V67" i="86" s="1"/>
  <c r="AS50" i="86"/>
  <c r="AS67" i="86" s="1"/>
  <c r="N50" i="86"/>
  <c r="N67" i="86" s="1"/>
  <c r="X50" i="86"/>
  <c r="X67" i="86" s="1"/>
  <c r="AI50" i="86"/>
  <c r="AI67" i="86" s="1"/>
  <c r="AY50" i="86"/>
  <c r="AY67" i="86" s="1"/>
  <c r="P50" i="86"/>
  <c r="P67" i="86" s="1"/>
  <c r="AB50" i="86"/>
  <c r="AB67" i="86" s="1"/>
  <c r="H50" i="86"/>
  <c r="H67" i="86" s="1"/>
  <c r="BG50" i="86"/>
  <c r="BG67" i="86" s="1"/>
  <c r="BA50" i="86"/>
  <c r="BA67" i="86" s="1"/>
  <c r="T50" i="86"/>
  <c r="T67" i="86" s="1"/>
  <c r="AZ50" i="86"/>
  <c r="AZ67" i="86" s="1"/>
  <c r="AJ50" i="86"/>
  <c r="AJ67" i="86" s="1"/>
  <c r="K50" i="86"/>
  <c r="K67" i="86" s="1"/>
  <c r="AP50" i="86"/>
  <c r="AP67" i="86" s="1"/>
  <c r="AC50" i="86"/>
  <c r="AC67" i="86" s="1"/>
  <c r="M50" i="86"/>
  <c r="M67" i="86" s="1"/>
  <c r="AV50" i="86"/>
  <c r="AV67" i="86" s="1"/>
  <c r="AF50" i="86"/>
  <c r="AF67" i="86" s="1"/>
  <c r="W50" i="86"/>
  <c r="W67" i="86" s="1"/>
  <c r="BB50" i="86"/>
  <c r="BB67" i="86" s="1"/>
  <c r="AL50" i="86"/>
  <c r="AL67" i="86" s="1"/>
  <c r="BH50" i="86"/>
  <c r="BH67" i="86" s="1"/>
  <c r="Y50" i="86"/>
  <c r="Y67" i="86" s="1"/>
  <c r="I50" i="86"/>
  <c r="I67" i="86" s="1"/>
  <c r="AR50" i="86"/>
  <c r="AR67" i="86" s="1"/>
  <c r="S50" i="86"/>
  <c r="S67" i="86" s="1"/>
  <c r="AX50" i="86"/>
  <c r="AX67" i="86" s="1"/>
  <c r="AH50" i="86"/>
  <c r="AH67" i="86" s="1"/>
  <c r="U50" i="86"/>
  <c r="U67" i="86" s="1"/>
  <c r="BD50" i="86"/>
  <c r="BD67" i="86" s="1"/>
  <c r="AN50" i="86"/>
  <c r="AN67" i="86" s="1"/>
  <c r="BJ50" i="86"/>
  <c r="BJ67" i="86" s="1"/>
  <c r="O50" i="86"/>
  <c r="O67" i="86" s="1"/>
  <c r="AT50" i="86"/>
  <c r="AT67" i="86" s="1"/>
  <c r="AD50" i="86"/>
  <c r="AD67" i="86" s="1"/>
  <c r="BG51" i="86"/>
  <c r="BG68" i="86" s="1"/>
  <c r="BK51" i="86"/>
  <c r="BK68" i="86" s="1"/>
  <c r="AJ51" i="86"/>
  <c r="AJ68" i="86" s="1"/>
  <c r="AN51" i="86"/>
  <c r="AN68" i="86" s="1"/>
  <c r="AR51" i="86"/>
  <c r="AR68" i="86" s="1"/>
  <c r="AV51" i="86"/>
  <c r="AV68" i="86" s="1"/>
  <c r="AZ51" i="86"/>
  <c r="AZ68" i="86" s="1"/>
  <c r="BD51" i="86"/>
  <c r="BD68" i="86" s="1"/>
  <c r="K51" i="86"/>
  <c r="K68" i="86" s="1"/>
  <c r="O51" i="86"/>
  <c r="O68" i="86" s="1"/>
  <c r="S51" i="86"/>
  <c r="S68" i="86" s="1"/>
  <c r="W51" i="86"/>
  <c r="W68" i="86" s="1"/>
  <c r="AA51" i="86"/>
  <c r="AA68" i="86" s="1"/>
  <c r="BH51" i="86"/>
  <c r="BH68" i="86" s="1"/>
  <c r="AH51" i="86"/>
  <c r="AH68" i="86" s="1"/>
  <c r="AM51" i="86"/>
  <c r="AM68" i="86" s="1"/>
  <c r="AS51" i="86"/>
  <c r="AS68" i="86" s="1"/>
  <c r="AX51" i="86"/>
  <c r="AX68" i="86" s="1"/>
  <c r="BC51" i="86"/>
  <c r="BC68" i="86" s="1"/>
  <c r="J51" i="86"/>
  <c r="J68" i="86" s="1"/>
  <c r="P51" i="86"/>
  <c r="P68" i="86" s="1"/>
  <c r="U51" i="86"/>
  <c r="U68" i="86" s="1"/>
  <c r="Z51" i="86"/>
  <c r="Z68" i="86" s="1"/>
  <c r="BF51" i="86"/>
  <c r="BF68" i="86" s="1"/>
  <c r="AD51" i="86"/>
  <c r="AD68" i="86" s="1"/>
  <c r="AI51" i="86"/>
  <c r="AI68" i="86" s="1"/>
  <c r="AO51" i="86"/>
  <c r="AO68" i="86" s="1"/>
  <c r="AT51" i="86"/>
  <c r="AT68" i="86" s="1"/>
  <c r="AY51" i="86"/>
  <c r="AY68" i="86" s="1"/>
  <c r="L51" i="86"/>
  <c r="L68" i="86" s="1"/>
  <c r="Q51" i="86"/>
  <c r="Q68" i="86" s="1"/>
  <c r="V51" i="86"/>
  <c r="V68" i="86" s="1"/>
  <c r="AB51" i="86"/>
  <c r="AB68" i="86" s="1"/>
  <c r="BI51" i="86"/>
  <c r="BI68" i="86" s="1"/>
  <c r="AE51" i="86"/>
  <c r="AE68" i="86" s="1"/>
  <c r="AK51" i="86"/>
  <c r="AK68" i="86" s="1"/>
  <c r="AP51" i="86"/>
  <c r="AP68" i="86" s="1"/>
  <c r="AU51" i="86"/>
  <c r="AU68" i="86" s="1"/>
  <c r="BA51" i="86"/>
  <c r="BA68" i="86" s="1"/>
  <c r="M51" i="86"/>
  <c r="M68" i="86" s="1"/>
  <c r="R51" i="86"/>
  <c r="R68" i="86" s="1"/>
  <c r="X51" i="86"/>
  <c r="X68" i="86" s="1"/>
  <c r="AC51" i="86"/>
  <c r="AC68" i="86" s="1"/>
  <c r="BJ51" i="86"/>
  <c r="BJ68" i="86" s="1"/>
  <c r="AG51" i="86"/>
  <c r="AG68" i="86" s="1"/>
  <c r="AL51" i="86"/>
  <c r="AL68" i="86" s="1"/>
  <c r="AQ51" i="86"/>
  <c r="AQ68" i="86" s="1"/>
  <c r="AW51" i="86"/>
  <c r="AW68" i="86" s="1"/>
  <c r="BB51" i="86"/>
  <c r="BB68" i="86" s="1"/>
  <c r="I51" i="86"/>
  <c r="I68" i="86" s="1"/>
  <c r="N51" i="86"/>
  <c r="N68" i="86" s="1"/>
  <c r="T51" i="86"/>
  <c r="T68" i="86" s="1"/>
  <c r="Y51" i="86"/>
  <c r="Y68" i="86" s="1"/>
  <c r="H51" i="86"/>
  <c r="H68" i="86" s="1"/>
  <c r="BI53" i="86"/>
  <c r="BI70" i="86" s="1"/>
  <c r="AF53" i="86"/>
  <c r="AF70" i="86" s="1"/>
  <c r="AJ53" i="86"/>
  <c r="AJ70" i="86" s="1"/>
  <c r="AN53" i="86"/>
  <c r="AN70" i="86" s="1"/>
  <c r="AR53" i="86"/>
  <c r="AR70" i="86" s="1"/>
  <c r="AV53" i="86"/>
  <c r="AV70" i="86" s="1"/>
  <c r="AZ53" i="86"/>
  <c r="AZ70" i="86" s="1"/>
  <c r="BD53" i="86"/>
  <c r="BD70" i="86" s="1"/>
  <c r="I53" i="86"/>
  <c r="I70" i="86" s="1"/>
  <c r="M53" i="86"/>
  <c r="M70" i="86" s="1"/>
  <c r="Q53" i="86"/>
  <c r="Q70" i="86" s="1"/>
  <c r="U53" i="86"/>
  <c r="U70" i="86" s="1"/>
  <c r="Y53" i="86"/>
  <c r="Y70" i="86" s="1"/>
  <c r="AC53" i="86"/>
  <c r="AC70" i="86" s="1"/>
  <c r="H53" i="86"/>
  <c r="H70" i="86" s="1"/>
  <c r="BF53" i="86"/>
  <c r="BF70" i="86" s="1"/>
  <c r="BJ53" i="86"/>
  <c r="BJ70" i="86" s="1"/>
  <c r="BK53" i="86"/>
  <c r="BK70" i="86" s="1"/>
  <c r="AE53" i="86"/>
  <c r="AE70" i="86" s="1"/>
  <c r="AK53" i="86"/>
  <c r="AK70" i="86" s="1"/>
  <c r="AP53" i="86"/>
  <c r="AP70" i="86" s="1"/>
  <c r="AU53" i="86"/>
  <c r="AU70" i="86" s="1"/>
  <c r="BA53" i="86"/>
  <c r="BA70" i="86" s="1"/>
  <c r="K53" i="86"/>
  <c r="K70" i="86" s="1"/>
  <c r="P53" i="86"/>
  <c r="P70" i="86" s="1"/>
  <c r="V53" i="86"/>
  <c r="V70" i="86" s="1"/>
  <c r="AA53" i="86"/>
  <c r="AA70" i="86" s="1"/>
  <c r="AG53" i="86"/>
  <c r="AG70" i="86" s="1"/>
  <c r="AL53" i="86"/>
  <c r="AL70" i="86" s="1"/>
  <c r="AQ53" i="86"/>
  <c r="AQ70" i="86" s="1"/>
  <c r="AW53" i="86"/>
  <c r="AW70" i="86" s="1"/>
  <c r="BB53" i="86"/>
  <c r="BB70" i="86" s="1"/>
  <c r="L53" i="86"/>
  <c r="L70" i="86" s="1"/>
  <c r="R53" i="86"/>
  <c r="R70" i="86" s="1"/>
  <c r="W53" i="86"/>
  <c r="W70" i="86" s="1"/>
  <c r="AB53" i="86"/>
  <c r="AB70" i="86" s="1"/>
  <c r="BG53" i="86"/>
  <c r="BG70" i="86" s="1"/>
  <c r="AH53" i="86"/>
  <c r="AH70" i="86" s="1"/>
  <c r="AM53" i="86"/>
  <c r="AM70" i="86" s="1"/>
  <c r="AS53" i="86"/>
  <c r="AS70" i="86" s="1"/>
  <c r="AX53" i="86"/>
  <c r="AX70" i="86" s="1"/>
  <c r="BC53" i="86"/>
  <c r="BC70" i="86" s="1"/>
  <c r="N53" i="86"/>
  <c r="N70" i="86" s="1"/>
  <c r="S53" i="86"/>
  <c r="S70" i="86" s="1"/>
  <c r="X53" i="86"/>
  <c r="X70" i="86" s="1"/>
  <c r="BH53" i="86"/>
  <c r="BH70" i="86" s="1"/>
  <c r="AD53" i="86"/>
  <c r="AD70" i="86" s="1"/>
  <c r="AI53" i="86"/>
  <c r="AI70" i="86" s="1"/>
  <c r="AO53" i="86"/>
  <c r="AO70" i="86" s="1"/>
  <c r="AT53" i="86"/>
  <c r="AT70" i="86" s="1"/>
  <c r="AY53" i="86"/>
  <c r="AY70" i="86" s="1"/>
  <c r="BE53" i="86"/>
  <c r="BE70" i="86" s="1"/>
  <c r="O53" i="86"/>
  <c r="O70" i="86" s="1"/>
  <c r="T53" i="86"/>
  <c r="T70" i="86" s="1"/>
  <c r="Z53" i="86"/>
  <c r="Z70" i="86" s="1"/>
  <c r="J53" i="86"/>
  <c r="J70" i="86" s="1"/>
  <c r="BN66" i="86"/>
  <c r="M14" i="41"/>
  <c r="H14" i="41"/>
  <c r="P14" i="41"/>
  <c r="J21" i="41"/>
  <c r="G25" i="86"/>
  <c r="G66" i="86" s="1"/>
  <c r="I14" i="41"/>
  <c r="Q14" i="41"/>
  <c r="Y14" i="41"/>
  <c r="U21" i="41"/>
  <c r="N21" i="41"/>
  <c r="I20" i="64"/>
  <c r="F30" i="85" s="1"/>
  <c r="F71" i="85" s="1"/>
  <c r="F9" i="68"/>
  <c r="BB25" i="79"/>
  <c r="K21" i="41"/>
  <c r="E14" i="41"/>
  <c r="U14" i="41"/>
  <c r="X14" i="41"/>
  <c r="BI151" i="86"/>
  <c r="BJ137" i="86"/>
  <c r="BI140" i="86"/>
  <c r="BI142" i="86" s="1"/>
  <c r="BH158" i="86"/>
  <c r="BG158" i="85"/>
  <c r="BI137" i="85"/>
  <c r="BH151" i="85"/>
  <c r="BH140" i="85"/>
  <c r="BH142" i="85" s="1"/>
  <c r="BG158" i="84"/>
  <c r="BH151" i="84"/>
  <c r="BI137" i="84"/>
  <c r="BH140" i="84"/>
  <c r="BK39" i="85"/>
  <c r="BK41" i="85" s="1"/>
  <c r="F91" i="85"/>
  <c r="X39" i="85"/>
  <c r="X41" i="85" s="1"/>
  <c r="AF39" i="85"/>
  <c r="AF40" i="85" s="1"/>
  <c r="BD39" i="85"/>
  <c r="BD40" i="85" s="1"/>
  <c r="AA48" i="84"/>
  <c r="W48" i="84"/>
  <c r="S48" i="84"/>
  <c r="O48" i="84"/>
  <c r="K48" i="84"/>
  <c r="D86" i="86"/>
  <c r="R48" i="84"/>
  <c r="J48" i="84"/>
  <c r="AQ31" i="79"/>
  <c r="AA31" i="79"/>
  <c r="K31" i="79"/>
  <c r="BF31" i="79"/>
  <c r="AP31" i="79"/>
  <c r="Z31" i="79"/>
  <c r="J31" i="79"/>
  <c r="AO31" i="79"/>
  <c r="Y31" i="79"/>
  <c r="I31" i="79"/>
  <c r="AR31" i="79"/>
  <c r="AB31" i="79"/>
  <c r="L31" i="79"/>
  <c r="AM31" i="79"/>
  <c r="W31" i="79"/>
  <c r="G31" i="79"/>
  <c r="AL31" i="79"/>
  <c r="V31" i="79"/>
  <c r="F31" i="79"/>
  <c r="AK31" i="79"/>
  <c r="U31" i="79"/>
  <c r="AN31" i="79"/>
  <c r="X31" i="79"/>
  <c r="H31" i="79"/>
  <c r="AY31" i="79"/>
  <c r="AI31" i="79"/>
  <c r="S31" i="79"/>
  <c r="AX31" i="79"/>
  <c r="AH31" i="79"/>
  <c r="R31" i="79"/>
  <c r="BI31" i="79"/>
  <c r="AW31" i="79"/>
  <c r="AG31" i="79"/>
  <c r="Q31" i="79"/>
  <c r="BH31" i="79"/>
  <c r="AZ31" i="79"/>
  <c r="AJ31" i="79"/>
  <c r="T31" i="79"/>
  <c r="BK31" i="79"/>
  <c r="AU31" i="79"/>
  <c r="AE31" i="79"/>
  <c r="O31" i="79"/>
  <c r="BJ31" i="79"/>
  <c r="AT31" i="79"/>
  <c r="AD31" i="79"/>
  <c r="N31" i="79"/>
  <c r="BE31" i="79"/>
  <c r="AS31" i="79"/>
  <c r="AC31" i="79"/>
  <c r="M31" i="79"/>
  <c r="AV31" i="79"/>
  <c r="AF31" i="79"/>
  <c r="P31" i="79"/>
  <c r="BG31" i="79"/>
  <c r="W48" i="79"/>
  <c r="G48" i="79"/>
  <c r="F48" i="79"/>
  <c r="R48" i="79"/>
  <c r="BF48" i="79"/>
  <c r="AA55" i="79"/>
  <c r="J48" i="79"/>
  <c r="J55" i="79"/>
  <c r="BF55" i="79"/>
  <c r="BF63" i="79" s="1"/>
  <c r="G55" i="79"/>
  <c r="AS55" i="79"/>
  <c r="AL55" i="79"/>
  <c r="T55" i="79"/>
  <c r="K48" i="79"/>
  <c r="AA48" i="79"/>
  <c r="Y160" i="79"/>
  <c r="AB55" i="79"/>
  <c r="Z160" i="79"/>
  <c r="T48" i="79"/>
  <c r="L48" i="79"/>
  <c r="BK48" i="79"/>
  <c r="S48" i="79"/>
  <c r="BE48" i="79"/>
  <c r="V55" i="79"/>
  <c r="AQ55" i="79"/>
  <c r="AJ55" i="79"/>
  <c r="AM55" i="79"/>
  <c r="AK55" i="79"/>
  <c r="AP55" i="79"/>
  <c r="BH48" i="79"/>
  <c r="H55" i="79"/>
  <c r="AG55" i="79"/>
  <c r="AD55" i="79"/>
  <c r="O55" i="79"/>
  <c r="BC48" i="79"/>
  <c r="BG48" i="79"/>
  <c r="N55" i="79"/>
  <c r="BJ55" i="79"/>
  <c r="AV55" i="79"/>
  <c r="AT55" i="79"/>
  <c r="L55" i="79"/>
  <c r="Y55" i="79"/>
  <c r="AU55" i="79"/>
  <c r="AH55" i="79"/>
  <c r="BG55" i="79"/>
  <c r="BH55" i="79"/>
  <c r="AX55" i="79"/>
  <c r="AW55" i="79"/>
  <c r="Z55" i="79"/>
  <c r="AN55" i="79"/>
  <c r="BD55" i="79"/>
  <c r="U55" i="79"/>
  <c r="P55" i="79"/>
  <c r="AO55" i="79"/>
  <c r="AE55" i="79"/>
  <c r="R55" i="79"/>
  <c r="Q55" i="79"/>
  <c r="AC55" i="79"/>
  <c r="AY55" i="79"/>
  <c r="BC55" i="79"/>
  <c r="BE55" i="79"/>
  <c r="X55" i="79"/>
  <c r="BK55" i="79"/>
  <c r="M55" i="79"/>
  <c r="D54" i="79"/>
  <c r="K55" i="79"/>
  <c r="W55" i="79"/>
  <c r="F55" i="79"/>
  <c r="BB55" i="79"/>
  <c r="Z48" i="79"/>
  <c r="BD48" i="79"/>
  <c r="V48" i="79"/>
  <c r="H23" i="79"/>
  <c r="L23" i="79"/>
  <c r="P23" i="79"/>
  <c r="T23" i="79"/>
  <c r="X23" i="79"/>
  <c r="AB23" i="79"/>
  <c r="AF23" i="79"/>
  <c r="AJ23" i="79"/>
  <c r="AN23" i="79"/>
  <c r="AR23" i="79"/>
  <c r="AV23" i="79"/>
  <c r="AZ23" i="79"/>
  <c r="BD23" i="79"/>
  <c r="BH23" i="79"/>
  <c r="F23" i="79"/>
  <c r="I23" i="79"/>
  <c r="M23" i="79"/>
  <c r="Q23" i="79"/>
  <c r="U23" i="79"/>
  <c r="Y23" i="79"/>
  <c r="AC23" i="79"/>
  <c r="AG23" i="79"/>
  <c r="AK23" i="79"/>
  <c r="AO23" i="79"/>
  <c r="AS23" i="79"/>
  <c r="AW23" i="79"/>
  <c r="BA23" i="79"/>
  <c r="BE23" i="79"/>
  <c r="BI23" i="79"/>
  <c r="J23" i="79"/>
  <c r="N23" i="79"/>
  <c r="R23" i="79"/>
  <c r="V23" i="79"/>
  <c r="Z23" i="79"/>
  <c r="AD23" i="79"/>
  <c r="AH23" i="79"/>
  <c r="AL23" i="79"/>
  <c r="AP23" i="79"/>
  <c r="AT23" i="79"/>
  <c r="AX23" i="79"/>
  <c r="BB23" i="79"/>
  <c r="BF23" i="79"/>
  <c r="BJ23" i="79"/>
  <c r="G23" i="79"/>
  <c r="K23" i="79"/>
  <c r="O23" i="79"/>
  <c r="S23" i="79"/>
  <c r="W23" i="79"/>
  <c r="AA23" i="79"/>
  <c r="AE23" i="79"/>
  <c r="AI23" i="79"/>
  <c r="AM23" i="79"/>
  <c r="AQ23" i="79"/>
  <c r="AU23" i="79"/>
  <c r="AY23" i="79"/>
  <c r="BC23" i="79"/>
  <c r="BG23" i="79"/>
  <c r="BK23" i="79"/>
  <c r="BN23" i="79"/>
  <c r="I55" i="79"/>
  <c r="AF55" i="79"/>
  <c r="S55" i="79"/>
  <c r="AZ55" i="79"/>
  <c r="AI55" i="79"/>
  <c r="AR55" i="79"/>
  <c r="BA55" i="79"/>
  <c r="O48" i="79"/>
  <c r="BI48" i="79"/>
  <c r="AB48" i="79"/>
  <c r="N48" i="79"/>
  <c r="E37" i="79"/>
  <c r="E54" i="79"/>
  <c r="AB19" i="41"/>
  <c r="AD44" i="85" s="1"/>
  <c r="AD68" i="85" s="1"/>
  <c r="AB12" i="41"/>
  <c r="AD44" i="84" s="1"/>
  <c r="AD68" i="84" s="1"/>
  <c r="AC5" i="41"/>
  <c r="AE44" i="79" s="1"/>
  <c r="AE68" i="79" s="1"/>
  <c r="G79" i="84"/>
  <c r="W14" i="41"/>
  <c r="V14" i="41"/>
  <c r="O14" i="41"/>
  <c r="N14" i="41"/>
  <c r="G14" i="41"/>
  <c r="F14" i="41"/>
  <c r="AA14" i="41"/>
  <c r="Z14" i="41"/>
  <c r="Z48" i="84"/>
  <c r="S14" i="41"/>
  <c r="R14" i="41"/>
  <c r="N48" i="84"/>
  <c r="K14" i="41"/>
  <c r="J14" i="41"/>
  <c r="D21" i="41"/>
  <c r="F48" i="85"/>
  <c r="Y21" i="41"/>
  <c r="P21" i="41"/>
  <c r="O21" i="41"/>
  <c r="H21" i="41"/>
  <c r="AA21" i="41"/>
  <c r="AB48" i="85"/>
  <c r="Z48" i="85"/>
  <c r="W21" i="41"/>
  <c r="V21" i="41"/>
  <c r="T21" i="41"/>
  <c r="S21" i="41"/>
  <c r="T48" i="85"/>
  <c r="P48" i="85"/>
  <c r="M21" i="41"/>
  <c r="L21" i="41"/>
  <c r="L48" i="85"/>
  <c r="G21" i="41"/>
  <c r="E21" i="41"/>
  <c r="G48" i="85"/>
  <c r="M39" i="86"/>
  <c r="M41" i="86" s="1"/>
  <c r="N39" i="86"/>
  <c r="N41" i="86" s="1"/>
  <c r="U39" i="86"/>
  <c r="U40" i="86" s="1"/>
  <c r="V39" i="86"/>
  <c r="V40" i="86" s="1"/>
  <c r="AF39" i="86"/>
  <c r="AF40" i="86" s="1"/>
  <c r="AK39" i="86"/>
  <c r="AK40" i="86" s="1"/>
  <c r="AL39" i="86"/>
  <c r="AL40" i="86" s="1"/>
  <c r="AS39" i="86"/>
  <c r="AS40" i="86" s="1"/>
  <c r="AT39" i="86"/>
  <c r="AT40" i="86" s="1"/>
  <c r="BB39" i="86"/>
  <c r="BB40" i="86" s="1"/>
  <c r="BI39" i="86"/>
  <c r="BI41" i="86" s="1"/>
  <c r="BJ39" i="86"/>
  <c r="BJ41" i="86" s="1"/>
  <c r="BN94" i="79"/>
  <c r="BN95" i="79"/>
  <c r="BN95" i="84"/>
  <c r="BN95" i="85"/>
  <c r="I39" i="86"/>
  <c r="I40" i="86" s="1"/>
  <c r="Q39" i="86"/>
  <c r="Q40" i="86" s="1"/>
  <c r="Y39" i="86"/>
  <c r="Y41" i="86" s="1"/>
  <c r="AG39" i="86"/>
  <c r="AG40" i="86" s="1"/>
  <c r="AO39" i="86"/>
  <c r="AO40" i="86" s="1"/>
  <c r="AW39" i="86"/>
  <c r="AW40" i="86" s="1"/>
  <c r="BE39" i="86"/>
  <c r="BE41" i="86" s="1"/>
  <c r="D85" i="86"/>
  <c r="G91" i="86"/>
  <c r="K39" i="86"/>
  <c r="K41" i="86" s="1"/>
  <c r="S39" i="86"/>
  <c r="S41" i="86" s="1"/>
  <c r="AA39" i="86"/>
  <c r="AA40" i="86" s="1"/>
  <c r="AI39" i="86"/>
  <c r="AI41" i="86" s="1"/>
  <c r="AQ39" i="86"/>
  <c r="AQ41" i="86" s="1"/>
  <c r="AY39" i="86"/>
  <c r="AY40" i="86" s="1"/>
  <c r="BG39" i="86"/>
  <c r="BG41" i="86" s="1"/>
  <c r="AC39" i="86"/>
  <c r="AC40" i="86" s="1"/>
  <c r="BA39" i="86"/>
  <c r="BA41" i="86" s="1"/>
  <c r="BN95" i="86"/>
  <c r="AD39" i="86"/>
  <c r="O39" i="86"/>
  <c r="O40" i="86" s="1"/>
  <c r="W39" i="86"/>
  <c r="W40" i="86" s="1"/>
  <c r="AE39" i="86"/>
  <c r="AE41" i="86" s="1"/>
  <c r="AM39" i="86"/>
  <c r="AM41" i="86" s="1"/>
  <c r="AU39" i="86"/>
  <c r="AU40" i="86" s="1"/>
  <c r="BC39" i="86"/>
  <c r="BC41" i="86" s="1"/>
  <c r="BK39" i="86"/>
  <c r="BK41" i="86" s="1"/>
  <c r="H39" i="86"/>
  <c r="H40" i="86" s="1"/>
  <c r="P39" i="86"/>
  <c r="P40" i="86" s="1"/>
  <c r="X39" i="86"/>
  <c r="X41" i="86" s="1"/>
  <c r="AN39" i="86"/>
  <c r="AN41" i="86" s="1"/>
  <c r="AV39" i="86"/>
  <c r="AV41" i="86" s="1"/>
  <c r="BD39" i="86"/>
  <c r="BD41" i="86" s="1"/>
  <c r="E33" i="73"/>
  <c r="B4" i="85"/>
  <c r="B4" i="86"/>
  <c r="J39" i="86"/>
  <c r="R39" i="86"/>
  <c r="Z39" i="86"/>
  <c r="AH39" i="86"/>
  <c r="AP39" i="86"/>
  <c r="AX39" i="86"/>
  <c r="BF39" i="86"/>
  <c r="BB48" i="86"/>
  <c r="E44" i="86"/>
  <c r="D44" i="86"/>
  <c r="F48" i="86"/>
  <c r="F63" i="86" s="1"/>
  <c r="L39" i="86"/>
  <c r="AB39" i="86"/>
  <c r="AR39" i="86"/>
  <c r="E46" i="86"/>
  <c r="E42" i="86"/>
  <c r="E43" i="86"/>
  <c r="L48" i="86"/>
  <c r="T48" i="86"/>
  <c r="AB48" i="86"/>
  <c r="AJ48" i="86"/>
  <c r="AR48" i="86"/>
  <c r="AZ48" i="86"/>
  <c r="T39" i="86"/>
  <c r="AJ39" i="86"/>
  <c r="AZ39" i="86"/>
  <c r="BH39" i="86"/>
  <c r="E45" i="86"/>
  <c r="H91" i="86"/>
  <c r="I79" i="86"/>
  <c r="E38" i="86"/>
  <c r="D38" i="86"/>
  <c r="BA48" i="86"/>
  <c r="F91" i="86"/>
  <c r="E86" i="86"/>
  <c r="E85" i="86"/>
  <c r="E54" i="84"/>
  <c r="D38" i="85"/>
  <c r="AD39" i="85"/>
  <c r="AD40" i="85" s="1"/>
  <c r="BJ39" i="85"/>
  <c r="BJ41" i="85" s="1"/>
  <c r="M39" i="85"/>
  <c r="M40" i="85" s="1"/>
  <c r="U39" i="85"/>
  <c r="U40" i="85" s="1"/>
  <c r="AK39" i="85"/>
  <c r="AK41" i="85" s="1"/>
  <c r="AS39" i="85"/>
  <c r="AS41" i="85" s="1"/>
  <c r="AM39" i="85"/>
  <c r="AM41" i="85" s="1"/>
  <c r="H39" i="85"/>
  <c r="H40" i="85" s="1"/>
  <c r="AN39" i="85"/>
  <c r="AN40" i="85" s="1"/>
  <c r="Q39" i="85"/>
  <c r="Q40" i="85" s="1"/>
  <c r="Y39" i="85"/>
  <c r="Y40" i="85" s="1"/>
  <c r="AG39" i="85"/>
  <c r="AG41" i="85" s="1"/>
  <c r="AO39" i="85"/>
  <c r="AO40" i="85" s="1"/>
  <c r="AW39" i="85"/>
  <c r="AW41" i="85" s="1"/>
  <c r="BE39" i="85"/>
  <c r="BE40" i="85" s="1"/>
  <c r="J39" i="85"/>
  <c r="J41" i="85" s="1"/>
  <c r="R39" i="85"/>
  <c r="Z39" i="85"/>
  <c r="Z40" i="85" s="1"/>
  <c r="AH39" i="85"/>
  <c r="AP39" i="85"/>
  <c r="AP41" i="85" s="1"/>
  <c r="AX39" i="85"/>
  <c r="AX41" i="85" s="1"/>
  <c r="BF39" i="85"/>
  <c r="BF40" i="85" s="1"/>
  <c r="L39" i="85"/>
  <c r="T39" i="85"/>
  <c r="AB39" i="85"/>
  <c r="AB41" i="85" s="1"/>
  <c r="AJ39" i="85"/>
  <c r="AJ40" i="85" s="1"/>
  <c r="AR39" i="85"/>
  <c r="AR40" i="85" s="1"/>
  <c r="AZ39" i="85"/>
  <c r="BH39" i="85"/>
  <c r="BH40" i="85" s="1"/>
  <c r="N39" i="85"/>
  <c r="N40" i="85" s="1"/>
  <c r="V39" i="85"/>
  <c r="AL39" i="85"/>
  <c r="AL41" i="85" s="1"/>
  <c r="AT39" i="85"/>
  <c r="AT41" i="85" s="1"/>
  <c r="O39" i="85"/>
  <c r="O40" i="85" s="1"/>
  <c r="W39" i="85"/>
  <c r="W40" i="85" s="1"/>
  <c r="AE39" i="85"/>
  <c r="AE40" i="85" s="1"/>
  <c r="AU39" i="85"/>
  <c r="AU41" i="85" s="1"/>
  <c r="BC39" i="85"/>
  <c r="P39" i="85"/>
  <c r="P41" i="85" s="1"/>
  <c r="AV39" i="85"/>
  <c r="AV41" i="85" s="1"/>
  <c r="AC39" i="85"/>
  <c r="AC41" i="85" s="1"/>
  <c r="BI39" i="85"/>
  <c r="BI40" i="85" s="1"/>
  <c r="E76" i="68"/>
  <c r="E110" i="68" s="1"/>
  <c r="E111" i="68" s="1"/>
  <c r="F38" i="68" s="1"/>
  <c r="H48" i="85"/>
  <c r="K39" i="85"/>
  <c r="S39" i="85"/>
  <c r="AA39" i="85"/>
  <c r="AI39" i="85"/>
  <c r="AQ39" i="85"/>
  <c r="AY39" i="85"/>
  <c r="BG39" i="85"/>
  <c r="I39" i="85"/>
  <c r="K48" i="85"/>
  <c r="S48" i="85"/>
  <c r="M48" i="85"/>
  <c r="W48" i="85"/>
  <c r="G79" i="85"/>
  <c r="G48" i="84"/>
  <c r="D14" i="41"/>
  <c r="X48" i="79"/>
  <c r="P48" i="79"/>
  <c r="H48" i="79"/>
  <c r="U48" i="79"/>
  <c r="H39" i="84"/>
  <c r="H40" i="84" s="1"/>
  <c r="P39" i="84"/>
  <c r="P41" i="84" s="1"/>
  <c r="X39" i="84"/>
  <c r="X41" i="84" s="1"/>
  <c r="AF39" i="84"/>
  <c r="AN39" i="84"/>
  <c r="AN41" i="84" s="1"/>
  <c r="AV39" i="84"/>
  <c r="AV41" i="84" s="1"/>
  <c r="O39" i="84"/>
  <c r="O40" i="84" s="1"/>
  <c r="W39" i="84"/>
  <c r="W40" i="84" s="1"/>
  <c r="AE39" i="84"/>
  <c r="AE40" i="84" s="1"/>
  <c r="AM39" i="84"/>
  <c r="AM41" i="84" s="1"/>
  <c r="AU39" i="84"/>
  <c r="AU41" i="84" s="1"/>
  <c r="I39" i="84"/>
  <c r="I41" i="84" s="1"/>
  <c r="Q39" i="84"/>
  <c r="Q40" i="84" s="1"/>
  <c r="Y39" i="84"/>
  <c r="Y41" i="84" s="1"/>
  <c r="AG39" i="84"/>
  <c r="AG40" i="84" s="1"/>
  <c r="AO39" i="84"/>
  <c r="AO41" i="84" s="1"/>
  <c r="AW39" i="84"/>
  <c r="AW41" i="84" s="1"/>
  <c r="J39" i="84"/>
  <c r="J41" i="84" s="1"/>
  <c r="R39" i="84"/>
  <c r="R41" i="84" s="1"/>
  <c r="Z39" i="84"/>
  <c r="Z41" i="84" s="1"/>
  <c r="AH39" i="84"/>
  <c r="AP39" i="84"/>
  <c r="AP41" i="84" s="1"/>
  <c r="AX39" i="84"/>
  <c r="AX40" i="84" s="1"/>
  <c r="K39" i="84"/>
  <c r="K41" i="84" s="1"/>
  <c r="S39" i="84"/>
  <c r="S40" i="84" s="1"/>
  <c r="AA39" i="84"/>
  <c r="AA40" i="84" s="1"/>
  <c r="AI39" i="84"/>
  <c r="AI41" i="84" s="1"/>
  <c r="AQ39" i="84"/>
  <c r="AQ41" i="84" s="1"/>
  <c r="AY39" i="84"/>
  <c r="AY41" i="84" s="1"/>
  <c r="L39" i="84"/>
  <c r="L41" i="84" s="1"/>
  <c r="T39" i="84"/>
  <c r="T41" i="84" s="1"/>
  <c r="AB39" i="84"/>
  <c r="AB40" i="84" s="1"/>
  <c r="AJ39" i="84"/>
  <c r="AJ41" i="84" s="1"/>
  <c r="AR39" i="84"/>
  <c r="AR41" i="84" s="1"/>
  <c r="AZ39" i="84"/>
  <c r="AZ40" i="84" s="1"/>
  <c r="M39" i="84"/>
  <c r="M40" i="84" s="1"/>
  <c r="U39" i="84"/>
  <c r="U40" i="84" s="1"/>
  <c r="AC39" i="84"/>
  <c r="AC40" i="84" s="1"/>
  <c r="AK39" i="84"/>
  <c r="AK41" i="84" s="1"/>
  <c r="AS39" i="84"/>
  <c r="AS40" i="84" s="1"/>
  <c r="N39" i="84"/>
  <c r="N41" i="84" s="1"/>
  <c r="V39" i="84"/>
  <c r="V40" i="84" s="1"/>
  <c r="AD39" i="84"/>
  <c r="AD40" i="84" s="1"/>
  <c r="AL39" i="84"/>
  <c r="AL40" i="84" s="1"/>
  <c r="AT39" i="84"/>
  <c r="AT40" i="84" s="1"/>
  <c r="D38" i="84"/>
  <c r="F48" i="84"/>
  <c r="V48" i="84"/>
  <c r="D86" i="84"/>
  <c r="Y48" i="79"/>
  <c r="Q48" i="79"/>
  <c r="I48" i="79"/>
  <c r="AC48" i="79"/>
  <c r="M48" i="79"/>
  <c r="I160" i="79"/>
  <c r="R160" i="79"/>
  <c r="J160" i="79"/>
  <c r="AH160" i="79"/>
  <c r="BA160" i="79"/>
  <c r="AS160" i="79"/>
  <c r="AX160" i="79"/>
  <c r="BF160" i="79"/>
  <c r="H140" i="79"/>
  <c r="AP160" i="79"/>
  <c r="AO160" i="79"/>
  <c r="AK160" i="79"/>
  <c r="AC160" i="79"/>
  <c r="M160" i="79"/>
  <c r="AD160" i="79"/>
  <c r="AW160" i="79"/>
  <c r="Q160" i="79"/>
  <c r="BB160" i="79"/>
  <c r="N160" i="79"/>
  <c r="AL160" i="79"/>
  <c r="V160" i="79"/>
  <c r="F160" i="79"/>
  <c r="BJ160" i="79"/>
  <c r="AT160" i="79"/>
  <c r="H160" i="79"/>
  <c r="K160" i="79"/>
  <c r="S160" i="79"/>
  <c r="AA160" i="79"/>
  <c r="AI160" i="79"/>
  <c r="AQ160" i="79"/>
  <c r="AY160" i="79"/>
  <c r="BG160" i="79"/>
  <c r="T160" i="79"/>
  <c r="AZ160" i="79"/>
  <c r="AF160" i="79"/>
  <c r="L160" i="79"/>
  <c r="AR160" i="79"/>
  <c r="G160" i="79"/>
  <c r="O160" i="79"/>
  <c r="W160" i="79"/>
  <c r="AE160" i="79"/>
  <c r="AM160" i="79"/>
  <c r="AU160" i="79"/>
  <c r="BC160" i="79"/>
  <c r="BK160" i="79"/>
  <c r="X160" i="79"/>
  <c r="AN160" i="79"/>
  <c r="D162" i="79"/>
  <c r="P160" i="79"/>
  <c r="AV160" i="79"/>
  <c r="BD160" i="79"/>
  <c r="AG160" i="79"/>
  <c r="BE160" i="79"/>
  <c r="AB160" i="79"/>
  <c r="AJ160" i="79"/>
  <c r="BH160" i="79"/>
  <c r="E155" i="79"/>
  <c r="U160" i="79"/>
  <c r="BI160" i="79"/>
  <c r="D153" i="79"/>
  <c r="E162" i="79"/>
  <c r="E153" i="79"/>
  <c r="D155" i="79"/>
  <c r="E105" i="67"/>
  <c r="E79" i="67"/>
  <c r="E74" i="67"/>
  <c r="E44" i="67"/>
  <c r="E36" i="67"/>
  <c r="E20" i="67"/>
  <c r="E15" i="67"/>
  <c r="F105" i="67"/>
  <c r="F78" i="67"/>
  <c r="F79" i="67" s="1"/>
  <c r="F35" i="73"/>
  <c r="F33" i="73" s="1"/>
  <c r="E33" i="79"/>
  <c r="BN87" i="79"/>
  <c r="F86" i="79"/>
  <c r="G86" i="79" s="1"/>
  <c r="F85" i="79"/>
  <c r="G85" i="79" s="1"/>
  <c r="H85" i="79" s="1"/>
  <c r="G79" i="79"/>
  <c r="D43" i="79"/>
  <c r="D44" i="79"/>
  <c r="D45" i="79"/>
  <c r="D46" i="79"/>
  <c r="D47" i="79"/>
  <c r="D25" i="79"/>
  <c r="D26" i="79"/>
  <c r="D27" i="79"/>
  <c r="D28" i="79"/>
  <c r="D29" i="79"/>
  <c r="D32" i="79"/>
  <c r="D33" i="79"/>
  <c r="D34" i="79"/>
  <c r="D35" i="79"/>
  <c r="D36" i="79"/>
  <c r="D49" i="79"/>
  <c r="D50" i="79"/>
  <c r="D51" i="79"/>
  <c r="D52" i="79"/>
  <c r="D53" i="79"/>
  <c r="D42" i="79"/>
  <c r="E36" i="79"/>
  <c r="E35" i="79"/>
  <c r="E34" i="79"/>
  <c r="E32" i="79"/>
  <c r="AB27" i="41"/>
  <c r="AB6" i="41" s="1"/>
  <c r="AD46" i="79" s="1"/>
  <c r="AD70" i="79" s="1"/>
  <c r="BJ48" i="79"/>
  <c r="B4" i="79"/>
  <c r="Q41" i="86" l="1"/>
  <c r="F63" i="79"/>
  <c r="BM65" i="79"/>
  <c r="BI66" i="79"/>
  <c r="BD38" i="84"/>
  <c r="BD39" i="84" s="1"/>
  <c r="BD40" i="84" s="1"/>
  <c r="BM64" i="79"/>
  <c r="F65" i="79"/>
  <c r="F64" i="79"/>
  <c r="H79" i="79"/>
  <c r="I79" i="79" s="1"/>
  <c r="J79" i="79" s="1"/>
  <c r="K79" i="79" s="1"/>
  <c r="L79" i="79" s="1"/>
  <c r="M79" i="79" s="1"/>
  <c r="N79" i="79" s="1"/>
  <c r="O79" i="79" s="1"/>
  <c r="P79" i="79" s="1"/>
  <c r="Q79" i="79" s="1"/>
  <c r="R79" i="79" s="1"/>
  <c r="S79" i="79" s="1"/>
  <c r="T79" i="79" s="1"/>
  <c r="U79" i="79" s="1"/>
  <c r="V79" i="79" s="1"/>
  <c r="W79" i="79" s="1"/>
  <c r="X79" i="79" s="1"/>
  <c r="Y79" i="79" s="1"/>
  <c r="Z79" i="79" s="1"/>
  <c r="AA79" i="79" s="1"/>
  <c r="AB79" i="79" s="1"/>
  <c r="AC79" i="79" s="1"/>
  <c r="AD79" i="79" s="1"/>
  <c r="AE79" i="79" s="1"/>
  <c r="AF79" i="79" s="1"/>
  <c r="AG79" i="79" s="1"/>
  <c r="AH79" i="79" s="1"/>
  <c r="AI79" i="79" s="1"/>
  <c r="AJ79" i="79" s="1"/>
  <c r="AK79" i="79" s="1"/>
  <c r="AL79" i="79" s="1"/>
  <c r="AM79" i="79" s="1"/>
  <c r="AN79" i="79" s="1"/>
  <c r="AO79" i="79" s="1"/>
  <c r="AP79" i="79" s="1"/>
  <c r="AQ79" i="79" s="1"/>
  <c r="AR79" i="79" s="1"/>
  <c r="AS79" i="79" s="1"/>
  <c r="AT79" i="79" s="1"/>
  <c r="AU79" i="79" s="1"/>
  <c r="AV79" i="79" s="1"/>
  <c r="AW79" i="79" s="1"/>
  <c r="AX79" i="79" s="1"/>
  <c r="AY79" i="79" s="1"/>
  <c r="AZ79" i="79" s="1"/>
  <c r="BA79" i="79" s="1"/>
  <c r="BB79" i="79" s="1"/>
  <c r="BC79" i="79" s="1"/>
  <c r="BD79" i="79" s="1"/>
  <c r="BE79" i="79" s="1"/>
  <c r="BF79" i="79" s="1"/>
  <c r="BG79" i="79" s="1"/>
  <c r="BH79" i="79" s="1"/>
  <c r="BI79" i="79" s="1"/>
  <c r="BJ79" i="79" s="1"/>
  <c r="BK79" i="79" s="1"/>
  <c r="BL79" i="79" s="1"/>
  <c r="BM79" i="79" s="1"/>
  <c r="BK41" i="84"/>
  <c r="BK74" i="84" s="1"/>
  <c r="BK40" i="84"/>
  <c r="BK73" i="84" s="1"/>
  <c r="BK72" i="84"/>
  <c r="BM40" i="79"/>
  <c r="BM73" i="79" s="1"/>
  <c r="BM41" i="79"/>
  <c r="BM74" i="79" s="1"/>
  <c r="BM72" i="79"/>
  <c r="BL40" i="84"/>
  <c r="BL41" i="84"/>
  <c r="BM40" i="84"/>
  <c r="BM73" i="84" s="1"/>
  <c r="BM41" i="84"/>
  <c r="BM74" i="84" s="1"/>
  <c r="BM72" i="84"/>
  <c r="BL41" i="79"/>
  <c r="BL40" i="79"/>
  <c r="K63" i="79"/>
  <c r="H79" i="84"/>
  <c r="H91" i="84" s="1"/>
  <c r="G91" i="84"/>
  <c r="AN41" i="85"/>
  <c r="AQ40" i="86"/>
  <c r="BC38" i="84"/>
  <c r="BC39" i="84" s="1"/>
  <c r="BC41" i="84" s="1"/>
  <c r="BK66" i="79"/>
  <c r="E56" i="79"/>
  <c r="BI62" i="84"/>
  <c r="BI63" i="84" s="1"/>
  <c r="BI72" i="84" s="1"/>
  <c r="BI66" i="85"/>
  <c r="F63" i="84"/>
  <c r="X52" i="86"/>
  <c r="X69" i="86" s="1"/>
  <c r="AY52" i="86"/>
  <c r="AY69" i="86" s="1"/>
  <c r="N52" i="86"/>
  <c r="N69" i="86" s="1"/>
  <c r="BG52" i="86"/>
  <c r="BG69" i="86" s="1"/>
  <c r="AX40" i="85"/>
  <c r="AS52" i="86"/>
  <c r="AS69" i="86" s="1"/>
  <c r="I52" i="86"/>
  <c r="I69" i="86" s="1"/>
  <c r="AD52" i="86"/>
  <c r="AD69" i="86" s="1"/>
  <c r="K52" i="86"/>
  <c r="K69" i="86" s="1"/>
  <c r="AV52" i="86"/>
  <c r="AV69" i="86" s="1"/>
  <c r="G63" i="84"/>
  <c r="G65" i="84" s="1"/>
  <c r="G63" i="85"/>
  <c r="G65" i="85" s="1"/>
  <c r="AK52" i="86"/>
  <c r="AK69" i="86" s="1"/>
  <c r="Q52" i="86"/>
  <c r="Q69" i="86" s="1"/>
  <c r="AL52" i="86"/>
  <c r="AL69" i="86" s="1"/>
  <c r="X63" i="79"/>
  <c r="G63" i="79"/>
  <c r="BC63" i="79"/>
  <c r="J63" i="79"/>
  <c r="AE52" i="86"/>
  <c r="AE69" i="86" s="1"/>
  <c r="E25" i="79"/>
  <c r="BB66" i="79"/>
  <c r="Y52" i="86"/>
  <c r="Y69" i="86" s="1"/>
  <c r="BA52" i="86"/>
  <c r="BA69" i="86" s="1"/>
  <c r="S52" i="86"/>
  <c r="S69" i="86" s="1"/>
  <c r="AT52" i="86"/>
  <c r="AT69" i="86" s="1"/>
  <c r="BH52" i="86"/>
  <c r="BH69" i="86" s="1"/>
  <c r="L52" i="86"/>
  <c r="L69" i="86" s="1"/>
  <c r="AM52" i="86"/>
  <c r="AM69" i="86" s="1"/>
  <c r="AA52" i="86"/>
  <c r="AA69" i="86" s="1"/>
  <c r="BB52" i="86"/>
  <c r="BB69" i="86" s="1"/>
  <c r="AG52" i="86"/>
  <c r="AG69" i="86" s="1"/>
  <c r="Z52" i="86"/>
  <c r="Z69" i="86" s="1"/>
  <c r="J52" i="86"/>
  <c r="J69" i="86" s="1"/>
  <c r="AR52" i="86"/>
  <c r="AR69" i="86" s="1"/>
  <c r="D25" i="86"/>
  <c r="BD63" i="79"/>
  <c r="AA63" i="79"/>
  <c r="T52" i="86"/>
  <c r="T69" i="86" s="1"/>
  <c r="AU52" i="86"/>
  <c r="AU69" i="86" s="1"/>
  <c r="BI52" i="86"/>
  <c r="BI69" i="86" s="1"/>
  <c r="M52" i="86"/>
  <c r="M69" i="86" s="1"/>
  <c r="AO52" i="86"/>
  <c r="AO69" i="86" s="1"/>
  <c r="AB52" i="86"/>
  <c r="AB69" i="86" s="1"/>
  <c r="BC52" i="86"/>
  <c r="BC69" i="86" s="1"/>
  <c r="AH52" i="86"/>
  <c r="AH69" i="86" s="1"/>
  <c r="U52" i="86"/>
  <c r="U69" i="86" s="1"/>
  <c r="AW52" i="86"/>
  <c r="AW69" i="86" s="1"/>
  <c r="V52" i="86"/>
  <c r="V69" i="86" s="1"/>
  <c r="BD52" i="86"/>
  <c r="BD69" i="86" s="1"/>
  <c r="AN52" i="86"/>
  <c r="AN69" i="86" s="1"/>
  <c r="BJ52" i="86"/>
  <c r="BJ69" i="86" s="1"/>
  <c r="D62" i="85"/>
  <c r="D71" i="79"/>
  <c r="E32" i="84"/>
  <c r="E25" i="86"/>
  <c r="BE63" i="79"/>
  <c r="Q63" i="79"/>
  <c r="AB63" i="79"/>
  <c r="T63" i="79"/>
  <c r="O52" i="86"/>
  <c r="O69" i="86" s="1"/>
  <c r="AP52" i="86"/>
  <c r="AP69" i="86" s="1"/>
  <c r="AC52" i="86"/>
  <c r="AC69" i="86" s="1"/>
  <c r="AI52" i="86"/>
  <c r="AI69" i="86" s="1"/>
  <c r="W52" i="86"/>
  <c r="W69" i="86" s="1"/>
  <c r="AX52" i="86"/>
  <c r="AX69" i="86" s="1"/>
  <c r="P52" i="86"/>
  <c r="P69" i="86" s="1"/>
  <c r="AQ52" i="86"/>
  <c r="AQ69" i="86" s="1"/>
  <c r="BK52" i="86"/>
  <c r="BK69" i="86" s="1"/>
  <c r="R52" i="86"/>
  <c r="R69" i="86" s="1"/>
  <c r="AZ52" i="86"/>
  <c r="AZ69" i="86" s="1"/>
  <c r="AJ52" i="86"/>
  <c r="AJ69" i="86" s="1"/>
  <c r="D62" i="84"/>
  <c r="F63" i="85"/>
  <c r="W63" i="79"/>
  <c r="L63" i="79"/>
  <c r="N63" i="79"/>
  <c r="S63" i="79"/>
  <c r="E56" i="85"/>
  <c r="AC63" i="79"/>
  <c r="O63" i="79"/>
  <c r="M63" i="79"/>
  <c r="R63" i="79"/>
  <c r="P63" i="79"/>
  <c r="Z63" i="79"/>
  <c r="BG63" i="79"/>
  <c r="Y63" i="79"/>
  <c r="V63" i="79"/>
  <c r="E56" i="84"/>
  <c r="BH63" i="79"/>
  <c r="I63" i="79"/>
  <c r="BK63" i="79"/>
  <c r="U63" i="79"/>
  <c r="BJ63" i="79"/>
  <c r="H63" i="79"/>
  <c r="D53" i="84"/>
  <c r="AJ55" i="84"/>
  <c r="H55" i="84"/>
  <c r="D49" i="84"/>
  <c r="W55" i="84"/>
  <c r="W63" i="84" s="1"/>
  <c r="W72" i="84" s="1"/>
  <c r="AH55" i="84"/>
  <c r="AS55" i="84"/>
  <c r="M55" i="84"/>
  <c r="AN55" i="84"/>
  <c r="AR55" i="84"/>
  <c r="AT55" i="84"/>
  <c r="Y55" i="84"/>
  <c r="D50" i="84"/>
  <c r="X55" i="84"/>
  <c r="AV55" i="84"/>
  <c r="AE55" i="84"/>
  <c r="O55" i="84"/>
  <c r="O63" i="84" s="1"/>
  <c r="O72" i="84" s="1"/>
  <c r="Z55" i="84"/>
  <c r="J55" i="84"/>
  <c r="J63" i="84" s="1"/>
  <c r="J72" i="84" s="1"/>
  <c r="D51" i="84"/>
  <c r="P55" i="84"/>
  <c r="AM55" i="84"/>
  <c r="AX55" i="84"/>
  <c r="R55" i="84"/>
  <c r="R63" i="84" s="1"/>
  <c r="AC55" i="84"/>
  <c r="T55" i="84"/>
  <c r="AY55" i="84"/>
  <c r="S55" i="84"/>
  <c r="AD55" i="84"/>
  <c r="AO55" i="84"/>
  <c r="I55" i="84"/>
  <c r="D52" i="84"/>
  <c r="AZ55" i="84"/>
  <c r="L55" i="84"/>
  <c r="AQ55" i="84"/>
  <c r="K55" i="84"/>
  <c r="AL55" i="84"/>
  <c r="V55" i="84"/>
  <c r="AG55" i="84"/>
  <c r="E53" i="84"/>
  <c r="D53" i="85"/>
  <c r="H55" i="85"/>
  <c r="H63" i="85" s="1"/>
  <c r="D49" i="85"/>
  <c r="K55" i="85"/>
  <c r="K63" i="85" s="1"/>
  <c r="AQ55" i="85"/>
  <c r="AJ55" i="85"/>
  <c r="O55" i="85"/>
  <c r="AX55" i="85"/>
  <c r="AC55" i="85"/>
  <c r="AR55" i="85"/>
  <c r="W55" i="85"/>
  <c r="W63" i="85" s="1"/>
  <c r="BG55" i="85"/>
  <c r="AT55" i="85"/>
  <c r="AD55" i="85"/>
  <c r="BD55" i="85"/>
  <c r="D50" i="85"/>
  <c r="D52" i="85"/>
  <c r="BF55" i="86"/>
  <c r="BI55" i="79"/>
  <c r="BI63" i="79" s="1"/>
  <c r="D53" i="86"/>
  <c r="BK55" i="85"/>
  <c r="AE55" i="85"/>
  <c r="I55" i="85"/>
  <c r="AS55" i="85"/>
  <c r="X55" i="85"/>
  <c r="BI55" i="85"/>
  <c r="AM55" i="85"/>
  <c r="BB55" i="85"/>
  <c r="Z55" i="85"/>
  <c r="Z63" i="85" s="1"/>
  <c r="J55" i="85"/>
  <c r="AZ55" i="85"/>
  <c r="P55" i="85"/>
  <c r="P63" i="85" s="1"/>
  <c r="AY55" i="85"/>
  <c r="Y55" i="85"/>
  <c r="BJ55" i="85"/>
  <c r="AN55" i="85"/>
  <c r="S55" i="85"/>
  <c r="S63" i="85" s="1"/>
  <c r="BC55" i="85"/>
  <c r="AG55" i="85"/>
  <c r="L55" i="85"/>
  <c r="BA55" i="85"/>
  <c r="AL55" i="85"/>
  <c r="V55" i="85"/>
  <c r="AV55" i="85"/>
  <c r="BF55" i="85"/>
  <c r="AO55" i="85"/>
  <c r="T55" i="85"/>
  <c r="BE55" i="85"/>
  <c r="M55" i="85"/>
  <c r="AH55" i="85"/>
  <c r="R55" i="85"/>
  <c r="BH55" i="85"/>
  <c r="D51" i="86"/>
  <c r="D50" i="86"/>
  <c r="D51" i="85"/>
  <c r="D49" i="86"/>
  <c r="H55" i="86"/>
  <c r="H63" i="86" s="1"/>
  <c r="E53" i="85"/>
  <c r="E49" i="86"/>
  <c r="BB41" i="86"/>
  <c r="X40" i="86"/>
  <c r="J9" i="69"/>
  <c r="R48" i="85"/>
  <c r="N48" i="85"/>
  <c r="V48" i="85"/>
  <c r="Y48" i="85"/>
  <c r="AC48" i="85"/>
  <c r="Q48" i="85"/>
  <c r="AA48" i="85"/>
  <c r="O48" i="85"/>
  <c r="U48" i="85"/>
  <c r="X48" i="85"/>
  <c r="J48" i="85"/>
  <c r="I48" i="85"/>
  <c r="T48" i="84"/>
  <c r="Y48" i="84"/>
  <c r="M48" i="84"/>
  <c r="AB48" i="84"/>
  <c r="H48" i="84"/>
  <c r="P48" i="84"/>
  <c r="X48" i="84"/>
  <c r="U48" i="84"/>
  <c r="L48" i="84"/>
  <c r="AC48" i="84"/>
  <c r="I48" i="84"/>
  <c r="Q48" i="84"/>
  <c r="BJ140" i="86"/>
  <c r="BK137" i="86"/>
  <c r="BL137" i="86" s="1"/>
  <c r="BJ151" i="86"/>
  <c r="BI158" i="86"/>
  <c r="BH158" i="85"/>
  <c r="BI151" i="85"/>
  <c r="BJ137" i="85"/>
  <c r="BI140" i="85"/>
  <c r="BI140" i="84"/>
  <c r="BI142" i="84" s="1"/>
  <c r="BH158" i="84"/>
  <c r="BH142" i="84"/>
  <c r="BI151" i="84"/>
  <c r="BJ137" i="84"/>
  <c r="BK137" i="84" s="1"/>
  <c r="K40" i="86"/>
  <c r="O41" i="86"/>
  <c r="AN40" i="86"/>
  <c r="D44" i="84"/>
  <c r="AF41" i="85"/>
  <c r="BK40" i="85"/>
  <c r="M40" i="86"/>
  <c r="AM40" i="86"/>
  <c r="W41" i="86"/>
  <c r="I41" i="86"/>
  <c r="N40" i="86"/>
  <c r="AI40" i="86"/>
  <c r="AO41" i="86"/>
  <c r="AK41" i="86"/>
  <c r="AT41" i="86"/>
  <c r="AF41" i="86"/>
  <c r="BD40" i="86"/>
  <c r="AW41" i="86"/>
  <c r="AU41" i="86"/>
  <c r="P41" i="86"/>
  <c r="H41" i="86"/>
  <c r="AV40" i="86"/>
  <c r="BJ40" i="86"/>
  <c r="BA40" i="86"/>
  <c r="AD41" i="86"/>
  <c r="AE40" i="86"/>
  <c r="AA41" i="86"/>
  <c r="AG41" i="86"/>
  <c r="BK40" i="86"/>
  <c r="AC41" i="86"/>
  <c r="BI40" i="86"/>
  <c r="U41" i="86"/>
  <c r="Y40" i="86"/>
  <c r="AS41" i="86"/>
  <c r="X40" i="85"/>
  <c r="AD40" i="86"/>
  <c r="AL41" i="86"/>
  <c r="BG40" i="86"/>
  <c r="D46" i="85"/>
  <c r="AV40" i="85"/>
  <c r="BD41" i="85"/>
  <c r="D44" i="85"/>
  <c r="AJ41" i="85"/>
  <c r="AP40" i="85"/>
  <c r="AO41" i="85"/>
  <c r="AL40" i="85"/>
  <c r="H41" i="84"/>
  <c r="AY41" i="86"/>
  <c r="BC40" i="86"/>
  <c r="S40" i="86"/>
  <c r="V41" i="86"/>
  <c r="BE40" i="86"/>
  <c r="D46" i="84"/>
  <c r="D68" i="79"/>
  <c r="D67" i="79"/>
  <c r="D70" i="79"/>
  <c r="D66" i="79"/>
  <c r="D69" i="79"/>
  <c r="F28" i="68"/>
  <c r="F40" i="68"/>
  <c r="F9" i="67"/>
  <c r="E107" i="67"/>
  <c r="E110" i="67" s="1"/>
  <c r="AB20" i="41"/>
  <c r="AD46" i="85" s="1"/>
  <c r="AD70" i="85" s="1"/>
  <c r="AB13" i="41"/>
  <c r="AD46" i="84" s="1"/>
  <c r="AD70" i="84" s="1"/>
  <c r="AD48" i="79"/>
  <c r="AD63" i="79" s="1"/>
  <c r="AC6" i="41"/>
  <c r="AE46" i="79" s="1"/>
  <c r="AE70" i="79" s="1"/>
  <c r="AC19" i="41"/>
  <c r="AE44" i="85" s="1"/>
  <c r="AE68" i="85" s="1"/>
  <c r="AC12" i="41"/>
  <c r="AE44" i="84" s="1"/>
  <c r="AE68" i="84" s="1"/>
  <c r="AD5" i="41"/>
  <c r="AF44" i="79" s="1"/>
  <c r="AF68" i="79" s="1"/>
  <c r="R40" i="84"/>
  <c r="AK40" i="85"/>
  <c r="P40" i="85"/>
  <c r="I40" i="84"/>
  <c r="AP40" i="84"/>
  <c r="AJ41" i="86"/>
  <c r="AJ40" i="86"/>
  <c r="T41" i="86"/>
  <c r="T40" i="86"/>
  <c r="AX41" i="86"/>
  <c r="AX40" i="86"/>
  <c r="J79" i="86"/>
  <c r="I91" i="86"/>
  <c r="AP41" i="86"/>
  <c r="AP40" i="86"/>
  <c r="BF41" i="86"/>
  <c r="BF40" i="86"/>
  <c r="AR41" i="86"/>
  <c r="AR40" i="86"/>
  <c r="AH41" i="86"/>
  <c r="AH40" i="86"/>
  <c r="AB41" i="86"/>
  <c r="AB40" i="86"/>
  <c r="Z41" i="86"/>
  <c r="Z40" i="86"/>
  <c r="L41" i="86"/>
  <c r="L40" i="86"/>
  <c r="D48" i="86"/>
  <c r="R41" i="86"/>
  <c r="R40" i="86"/>
  <c r="G65" i="86"/>
  <c r="G64" i="86"/>
  <c r="AZ41" i="86"/>
  <c r="AZ40" i="86"/>
  <c r="BH41" i="86"/>
  <c r="BH40" i="86"/>
  <c r="J41" i="86"/>
  <c r="J40" i="86"/>
  <c r="AS40" i="85"/>
  <c r="BJ40" i="85"/>
  <c r="J40" i="85"/>
  <c r="AD41" i="85"/>
  <c r="AW40" i="85"/>
  <c r="W41" i="85"/>
  <c r="AB40" i="85"/>
  <c r="BH41" i="85"/>
  <c r="M41" i="85"/>
  <c r="Z41" i="85"/>
  <c r="O41" i="85"/>
  <c r="H41" i="85"/>
  <c r="BI41" i="85"/>
  <c r="N41" i="85"/>
  <c r="AU40" i="85"/>
  <c r="AH41" i="85"/>
  <c r="BJ40" i="84"/>
  <c r="AM40" i="85"/>
  <c r="L41" i="85"/>
  <c r="AR41" i="85"/>
  <c r="BF41" i="85"/>
  <c r="BE41" i="85"/>
  <c r="AT40" i="85"/>
  <c r="AG40" i="85"/>
  <c r="T41" i="85"/>
  <c r="U41" i="85"/>
  <c r="AC40" i="85"/>
  <c r="L40" i="85"/>
  <c r="V41" i="85"/>
  <c r="AH40" i="85"/>
  <c r="Y41" i="85"/>
  <c r="Q41" i="85"/>
  <c r="R40" i="85"/>
  <c r="R41" i="85"/>
  <c r="BC40" i="85"/>
  <c r="V40" i="85"/>
  <c r="AE41" i="85"/>
  <c r="T40" i="85"/>
  <c r="AZ41" i="85"/>
  <c r="BC41" i="85"/>
  <c r="AZ40" i="85"/>
  <c r="F42" i="68"/>
  <c r="F25" i="68"/>
  <c r="F39" i="68"/>
  <c r="F14" i="68"/>
  <c r="F15" i="68" s="1"/>
  <c r="F4" i="68" s="1"/>
  <c r="F26" i="68"/>
  <c r="F43" i="68"/>
  <c r="F29" i="68"/>
  <c r="F17" i="68"/>
  <c r="F33" i="68"/>
  <c r="F23" i="68"/>
  <c r="F35" i="68"/>
  <c r="F32" i="68"/>
  <c r="F31" i="68"/>
  <c r="F27" i="68"/>
  <c r="F24" i="68"/>
  <c r="F18" i="68"/>
  <c r="F30" i="68"/>
  <c r="F41" i="68"/>
  <c r="E107" i="68"/>
  <c r="G79" i="68" s="1"/>
  <c r="H20" i="64" s="1"/>
  <c r="F19" i="68"/>
  <c r="F22" i="68"/>
  <c r="F34" i="68"/>
  <c r="E108" i="68"/>
  <c r="E76" i="67"/>
  <c r="E108" i="67" s="1"/>
  <c r="S41" i="85"/>
  <c r="S40" i="85"/>
  <c r="G91" i="85"/>
  <c r="H79" i="85"/>
  <c r="BG41" i="85"/>
  <c r="BG40" i="85"/>
  <c r="K41" i="85"/>
  <c r="K40" i="85"/>
  <c r="AY41" i="85"/>
  <c r="AY40" i="85"/>
  <c r="I40" i="85"/>
  <c r="I41" i="85"/>
  <c r="AQ41" i="85"/>
  <c r="AQ40" i="85"/>
  <c r="AI41" i="85"/>
  <c r="AI40" i="85"/>
  <c r="AA41" i="85"/>
  <c r="AA40" i="85"/>
  <c r="BG40" i="84"/>
  <c r="AI40" i="84"/>
  <c r="I140" i="79"/>
  <c r="AV40" i="84"/>
  <c r="K40" i="84"/>
  <c r="BH72" i="84"/>
  <c r="AZ41" i="84"/>
  <c r="AG41" i="84"/>
  <c r="BE64" i="84"/>
  <c r="AS41" i="84"/>
  <c r="AL41" i="84"/>
  <c r="AK40" i="84"/>
  <c r="M41" i="84"/>
  <c r="BN40" i="84"/>
  <c r="AW40" i="84"/>
  <c r="AE41" i="84"/>
  <c r="V41" i="84"/>
  <c r="AB41" i="84"/>
  <c r="AM40" i="84"/>
  <c r="BJ72" i="84"/>
  <c r="S41" i="84"/>
  <c r="Z40" i="84"/>
  <c r="BE72" i="84"/>
  <c r="AJ40" i="84"/>
  <c r="AN40" i="84"/>
  <c r="P40" i="84"/>
  <c r="AQ40" i="84"/>
  <c r="X40" i="84"/>
  <c r="BF40" i="84"/>
  <c r="T40" i="84"/>
  <c r="BH41" i="84"/>
  <c r="BF72" i="84"/>
  <c r="W41" i="84"/>
  <c r="AX41" i="84"/>
  <c r="J40" i="84"/>
  <c r="BD64" i="84"/>
  <c r="AF40" i="84"/>
  <c r="AF41" i="84"/>
  <c r="BG72" i="84"/>
  <c r="U41" i="84"/>
  <c r="E86" i="84"/>
  <c r="Y40" i="84"/>
  <c r="BE40" i="84"/>
  <c r="O41" i="84"/>
  <c r="AT41" i="84"/>
  <c r="AC41" i="84"/>
  <c r="AA41" i="84"/>
  <c r="AR40" i="84"/>
  <c r="AY40" i="84"/>
  <c r="AO40" i="84"/>
  <c r="Q41" i="84"/>
  <c r="AD41" i="84"/>
  <c r="AH40" i="84"/>
  <c r="AU40" i="84"/>
  <c r="N40" i="84"/>
  <c r="BI41" i="84"/>
  <c r="L40" i="84"/>
  <c r="AH41" i="84"/>
  <c r="BC64" i="84"/>
  <c r="BC65" i="84"/>
  <c r="BF65" i="84"/>
  <c r="BF74" i="84" s="1"/>
  <c r="BF64" i="84"/>
  <c r="BE74" i="84"/>
  <c r="BG65" i="84"/>
  <c r="BG74" i="84" s="1"/>
  <c r="BG64" i="84"/>
  <c r="BJ65" i="84"/>
  <c r="BJ74" i="84" s="1"/>
  <c r="BJ64" i="84"/>
  <c r="BH65" i="84"/>
  <c r="BH64" i="84"/>
  <c r="BH73" i="84" s="1"/>
  <c r="E160" i="79"/>
  <c r="D160" i="79"/>
  <c r="AW39" i="79"/>
  <c r="AW41" i="79" s="1"/>
  <c r="AO39" i="79"/>
  <c r="AO41" i="79" s="1"/>
  <c r="AG39" i="79"/>
  <c r="AG41" i="79" s="1"/>
  <c r="Y39" i="79"/>
  <c r="Y41" i="79" s="1"/>
  <c r="Q39" i="79"/>
  <c r="Q41" i="79" s="1"/>
  <c r="I39" i="79"/>
  <c r="I41" i="79" s="1"/>
  <c r="BE39" i="79"/>
  <c r="BE41" i="79" s="1"/>
  <c r="BH39" i="79"/>
  <c r="BH41" i="79" s="1"/>
  <c r="AZ39" i="79"/>
  <c r="AZ41" i="79" s="1"/>
  <c r="AR39" i="79"/>
  <c r="AR41" i="79" s="1"/>
  <c r="AJ39" i="79"/>
  <c r="AJ41" i="79" s="1"/>
  <c r="AB39" i="79"/>
  <c r="AB41" i="79" s="1"/>
  <c r="T39" i="79"/>
  <c r="T41" i="79" s="1"/>
  <c r="L39" i="79"/>
  <c r="L41" i="79" s="1"/>
  <c r="BF39" i="79"/>
  <c r="BF41" i="79" s="1"/>
  <c r="AX39" i="79"/>
  <c r="AX40" i="79" s="1"/>
  <c r="AP39" i="79"/>
  <c r="AP40" i="79" s="1"/>
  <c r="AH39" i="79"/>
  <c r="AH41" i="79" s="1"/>
  <c r="Z39" i="79"/>
  <c r="Z41" i="79" s="1"/>
  <c r="R39" i="79"/>
  <c r="R41" i="79" s="1"/>
  <c r="J39" i="79"/>
  <c r="J41" i="79" s="1"/>
  <c r="BN39" i="79"/>
  <c r="BG39" i="79"/>
  <c r="AY39" i="79"/>
  <c r="AQ39" i="79"/>
  <c r="AI39" i="79"/>
  <c r="AI40" i="79" s="1"/>
  <c r="AA39" i="79"/>
  <c r="AA40" i="79" s="1"/>
  <c r="S39" i="79"/>
  <c r="K39" i="79"/>
  <c r="BI39" i="79"/>
  <c r="AS39" i="79"/>
  <c r="AK39" i="79"/>
  <c r="AC39" i="79"/>
  <c r="U39" i="79"/>
  <c r="M39" i="79"/>
  <c r="BK39" i="79"/>
  <c r="AU39" i="79"/>
  <c r="AM39" i="79"/>
  <c r="AE39" i="79"/>
  <c r="W39" i="79"/>
  <c r="O39" i="79"/>
  <c r="G39" i="79"/>
  <c r="AV39" i="79"/>
  <c r="AN39" i="79"/>
  <c r="AF39" i="79"/>
  <c r="X39" i="79"/>
  <c r="P39" i="79"/>
  <c r="H39" i="79"/>
  <c r="BJ39" i="79"/>
  <c r="BJ41" i="79" s="1"/>
  <c r="AT39" i="79"/>
  <c r="AL39" i="79"/>
  <c r="AD39" i="79"/>
  <c r="V39" i="79"/>
  <c r="N39" i="79"/>
  <c r="F39" i="79"/>
  <c r="F72" i="79" s="1"/>
  <c r="D31" i="79"/>
  <c r="E38" i="79"/>
  <c r="D38" i="79"/>
  <c r="F91" i="79"/>
  <c r="I85" i="79"/>
  <c r="J85" i="79" s="1"/>
  <c r="H86" i="79"/>
  <c r="D48" i="79"/>
  <c r="D55" i="79"/>
  <c r="BD73" i="84" l="1"/>
  <c r="BD72" i="84"/>
  <c r="BD41" i="84"/>
  <c r="BD74" i="84" s="1"/>
  <c r="D63" i="79"/>
  <c r="E111" i="67"/>
  <c r="I79" i="84"/>
  <c r="I91" i="84" s="1"/>
  <c r="BM137" i="86"/>
  <c r="BL151" i="86"/>
  <c r="BL158" i="86" s="1"/>
  <c r="BK151" i="84"/>
  <c r="BK158" i="84" s="1"/>
  <c r="BL137" i="84"/>
  <c r="BC40" i="84"/>
  <c r="BC73" i="84" s="1"/>
  <c r="BC74" i="84"/>
  <c r="BC72" i="84"/>
  <c r="BI64" i="84"/>
  <c r="BI73" i="84" s="1"/>
  <c r="BI65" i="84"/>
  <c r="BI74" i="84" s="1"/>
  <c r="K55" i="86"/>
  <c r="K63" i="86" s="1"/>
  <c r="K64" i="86" s="1"/>
  <c r="K73" i="86" s="1"/>
  <c r="AS55" i="86"/>
  <c r="AS63" i="86" s="1"/>
  <c r="AS72" i="86" s="1"/>
  <c r="AY55" i="86"/>
  <c r="AY63" i="86" s="1"/>
  <c r="AY72" i="86" s="1"/>
  <c r="M55" i="86"/>
  <c r="M63" i="86" s="1"/>
  <c r="M72" i="86" s="1"/>
  <c r="V55" i="86"/>
  <c r="V63" i="86" s="1"/>
  <c r="BN66" i="84"/>
  <c r="X55" i="86"/>
  <c r="X63" i="86" s="1"/>
  <c r="X72" i="86" s="1"/>
  <c r="BN66" i="79"/>
  <c r="E49" i="79"/>
  <c r="I55" i="86"/>
  <c r="I63" i="86" s="1"/>
  <c r="I65" i="86" s="1"/>
  <c r="I74" i="86" s="1"/>
  <c r="G64" i="85"/>
  <c r="W55" i="86"/>
  <c r="W63" i="86" s="1"/>
  <c r="W72" i="86" s="1"/>
  <c r="O55" i="86"/>
  <c r="O63" i="86" s="1"/>
  <c r="AM55" i="86"/>
  <c r="AM63" i="86" s="1"/>
  <c r="AM72" i="86" s="1"/>
  <c r="BG55" i="86"/>
  <c r="BG63" i="86" s="1"/>
  <c r="BG64" i="86" s="1"/>
  <c r="BG73" i="86" s="1"/>
  <c r="AJ55" i="86"/>
  <c r="AJ63" i="86" s="1"/>
  <c r="AJ72" i="86" s="1"/>
  <c r="BJ55" i="86"/>
  <c r="BJ63" i="86" s="1"/>
  <c r="BJ72" i="86" s="1"/>
  <c r="AQ55" i="86"/>
  <c r="AQ63" i="86" s="1"/>
  <c r="AQ64" i="86" s="1"/>
  <c r="AQ73" i="86" s="1"/>
  <c r="BC55" i="86"/>
  <c r="BC63" i="86" s="1"/>
  <c r="BC72" i="86" s="1"/>
  <c r="J55" i="86"/>
  <c r="J63" i="86" s="1"/>
  <c r="J72" i="86" s="1"/>
  <c r="AT55" i="86"/>
  <c r="AT63" i="86" s="1"/>
  <c r="S55" i="86"/>
  <c r="S63" i="86" s="1"/>
  <c r="S72" i="86" s="1"/>
  <c r="Z55" i="86"/>
  <c r="Z63" i="86" s="1"/>
  <c r="AL55" i="86"/>
  <c r="AL63" i="86" s="1"/>
  <c r="AL64" i="86" s="1"/>
  <c r="AL73" i="86" s="1"/>
  <c r="AD55" i="86"/>
  <c r="AD63" i="86" s="1"/>
  <c r="AD72" i="86" s="1"/>
  <c r="N55" i="86"/>
  <c r="N63" i="86" s="1"/>
  <c r="AE55" i="86"/>
  <c r="AE63" i="86" s="1"/>
  <c r="AE72" i="86" s="1"/>
  <c r="AZ55" i="86"/>
  <c r="AZ63" i="86" s="1"/>
  <c r="AZ64" i="86" s="1"/>
  <c r="AZ73" i="86" s="1"/>
  <c r="AH55" i="86"/>
  <c r="AH63" i="86" s="1"/>
  <c r="AH65" i="86" s="1"/>
  <c r="AH74" i="86" s="1"/>
  <c r="Y55" i="86"/>
  <c r="Y63" i="86" s="1"/>
  <c r="Y72" i="86" s="1"/>
  <c r="AV55" i="86"/>
  <c r="AV63" i="86" s="1"/>
  <c r="AV64" i="86" s="1"/>
  <c r="AV73" i="86" s="1"/>
  <c r="L55" i="86"/>
  <c r="L63" i="86" s="1"/>
  <c r="L64" i="86" s="1"/>
  <c r="L73" i="86" s="1"/>
  <c r="AC55" i="86"/>
  <c r="AC63" i="86" s="1"/>
  <c r="BH55" i="86"/>
  <c r="BH63" i="86" s="1"/>
  <c r="BH72" i="86" s="1"/>
  <c r="BB55" i="86"/>
  <c r="BB63" i="86" s="1"/>
  <c r="BB72" i="86" s="1"/>
  <c r="AR55" i="86"/>
  <c r="AR63" i="86" s="1"/>
  <c r="AR65" i="86" s="1"/>
  <c r="AR74" i="86" s="1"/>
  <c r="AT64" i="86"/>
  <c r="AT73" i="86" s="1"/>
  <c r="P55" i="86"/>
  <c r="P63" i="86" s="1"/>
  <c r="P64" i="86" s="1"/>
  <c r="P73" i="86" s="1"/>
  <c r="BI55" i="86"/>
  <c r="BI63" i="86" s="1"/>
  <c r="BI72" i="86" s="1"/>
  <c r="AG55" i="86"/>
  <c r="AG63" i="86" s="1"/>
  <c r="AG65" i="86" s="1"/>
  <c r="AG74" i="86" s="1"/>
  <c r="AI55" i="86"/>
  <c r="AI63" i="86" s="1"/>
  <c r="BD55" i="86"/>
  <c r="BD63" i="86" s="1"/>
  <c r="BD72" i="86" s="1"/>
  <c r="AN55" i="86"/>
  <c r="U55" i="86"/>
  <c r="AO55" i="86"/>
  <c r="BA55" i="86"/>
  <c r="BA63" i="86" s="1"/>
  <c r="BA65" i="86" s="1"/>
  <c r="BA74" i="86" s="1"/>
  <c r="D52" i="86"/>
  <c r="BF63" i="86"/>
  <c r="BF72" i="86" s="1"/>
  <c r="R55" i="86"/>
  <c r="AW55" i="86"/>
  <c r="T55" i="86"/>
  <c r="T63" i="86" s="1"/>
  <c r="T65" i="86" s="1"/>
  <c r="T74" i="86" s="1"/>
  <c r="AX55" i="86"/>
  <c r="BK55" i="86"/>
  <c r="AP55" i="86"/>
  <c r="AB55" i="86"/>
  <c r="AB63" i="86" s="1"/>
  <c r="AB65" i="86" s="1"/>
  <c r="AB74" i="86" s="1"/>
  <c r="L63" i="84"/>
  <c r="L64" i="84" s="1"/>
  <c r="L73" i="84" s="1"/>
  <c r="T63" i="84"/>
  <c r="T64" i="84" s="1"/>
  <c r="T73" i="84" s="1"/>
  <c r="X63" i="84"/>
  <c r="X64" i="84" s="1"/>
  <c r="X73" i="84" s="1"/>
  <c r="Y63" i="84"/>
  <c r="Y64" i="84" s="1"/>
  <c r="Y73" i="84" s="1"/>
  <c r="M63" i="84"/>
  <c r="M64" i="84" s="1"/>
  <c r="M73" i="84" s="1"/>
  <c r="J63" i="85"/>
  <c r="J65" i="85" s="1"/>
  <c r="J74" i="85" s="1"/>
  <c r="H63" i="84"/>
  <c r="H65" i="84" s="1"/>
  <c r="H74" i="84" s="1"/>
  <c r="R63" i="85"/>
  <c r="R65" i="85" s="1"/>
  <c r="R74" i="85" s="1"/>
  <c r="V63" i="85"/>
  <c r="V64" i="85" s="1"/>
  <c r="V73" i="85" s="1"/>
  <c r="X63" i="85"/>
  <c r="X72" i="85" s="1"/>
  <c r="I63" i="85"/>
  <c r="I64" i="85" s="1"/>
  <c r="I73" i="85" s="1"/>
  <c r="I63" i="84"/>
  <c r="I72" i="84" s="1"/>
  <c r="Y63" i="85"/>
  <c r="Y72" i="85" s="1"/>
  <c r="AC63" i="85"/>
  <c r="AC72" i="85" s="1"/>
  <c r="O63" i="85"/>
  <c r="O64" i="85" s="1"/>
  <c r="O73" i="85" s="1"/>
  <c r="AC63" i="84"/>
  <c r="AC65" i="84" s="1"/>
  <c r="AC74" i="84" s="1"/>
  <c r="P63" i="84"/>
  <c r="P65" i="84" s="1"/>
  <c r="P74" i="84" s="1"/>
  <c r="O64" i="84"/>
  <c r="O73" i="84" s="1"/>
  <c r="D66" i="86"/>
  <c r="V63" i="84"/>
  <c r="V72" i="84" s="1"/>
  <c r="K63" i="84"/>
  <c r="K64" i="84" s="1"/>
  <c r="K73" i="84" s="1"/>
  <c r="S63" i="84"/>
  <c r="S65" i="84" s="1"/>
  <c r="S74" i="84" s="1"/>
  <c r="Z63" i="84"/>
  <c r="Z65" i="84" s="1"/>
  <c r="Z74" i="84" s="1"/>
  <c r="BE63" i="85"/>
  <c r="BE65" i="85" s="1"/>
  <c r="BE74" i="85" s="1"/>
  <c r="BJ63" i="85"/>
  <c r="BJ64" i="85" s="1"/>
  <c r="BJ73" i="85" s="1"/>
  <c r="BG63" i="85"/>
  <c r="BG64" i="85" s="1"/>
  <c r="BG73" i="85" s="1"/>
  <c r="BI63" i="85"/>
  <c r="BI64" i="85" s="1"/>
  <c r="BI73" i="85" s="1"/>
  <c r="BK63" i="85"/>
  <c r="BK64" i="85" s="1"/>
  <c r="BK73" i="85" s="1"/>
  <c r="BH63" i="85"/>
  <c r="BH64" i="85" s="1"/>
  <c r="BH73" i="85" s="1"/>
  <c r="T63" i="85"/>
  <c r="T65" i="85" s="1"/>
  <c r="T74" i="85" s="1"/>
  <c r="BF63" i="85"/>
  <c r="BF72" i="85" s="1"/>
  <c r="BC63" i="85"/>
  <c r="BC65" i="85" s="1"/>
  <c r="BC74" i="85" s="1"/>
  <c r="BD63" i="85"/>
  <c r="BD65" i="85" s="1"/>
  <c r="BD74" i="85" s="1"/>
  <c r="M63" i="85"/>
  <c r="M72" i="85" s="1"/>
  <c r="L63" i="85"/>
  <c r="L64" i="85" s="1"/>
  <c r="L73" i="85" s="1"/>
  <c r="Z65" i="85"/>
  <c r="Z74" i="85" s="1"/>
  <c r="Z64" i="85"/>
  <c r="Z73" i="85" s="1"/>
  <c r="Z72" i="85"/>
  <c r="R72" i="84"/>
  <c r="R64" i="84"/>
  <c r="R73" i="84" s="1"/>
  <c r="D55" i="84"/>
  <c r="D48" i="84"/>
  <c r="K64" i="85"/>
  <c r="K73" i="85" s="1"/>
  <c r="K65" i="85"/>
  <c r="K74" i="85" s="1"/>
  <c r="E66" i="86"/>
  <c r="P64" i="85"/>
  <c r="P73" i="85" s="1"/>
  <c r="P65" i="85"/>
  <c r="P74" i="85" s="1"/>
  <c r="P72" i="85"/>
  <c r="S64" i="85"/>
  <c r="S73" i="85" s="1"/>
  <c r="S72" i="85"/>
  <c r="S65" i="85"/>
  <c r="S74" i="85" s="1"/>
  <c r="W65" i="85"/>
  <c r="W74" i="85" s="1"/>
  <c r="W72" i="85"/>
  <c r="W64" i="85"/>
  <c r="W73" i="85" s="1"/>
  <c r="K72" i="85"/>
  <c r="D55" i="85"/>
  <c r="BN55" i="85"/>
  <c r="D33" i="41"/>
  <c r="E20" i="64" s="1"/>
  <c r="K20" i="64"/>
  <c r="D48" i="85"/>
  <c r="G20" i="64"/>
  <c r="F30" i="84" s="1"/>
  <c r="AD48" i="84"/>
  <c r="BK140" i="86"/>
  <c r="BL140" i="86" s="1"/>
  <c r="BJ158" i="86"/>
  <c r="BK151" i="86"/>
  <c r="BJ142" i="86"/>
  <c r="BJ151" i="85"/>
  <c r="BK137" i="85"/>
  <c r="BL137" i="85" s="1"/>
  <c r="BI158" i="85"/>
  <c r="BJ140" i="85"/>
  <c r="BI142" i="85"/>
  <c r="BJ151" i="84"/>
  <c r="BJ140" i="84"/>
  <c r="BI158" i="84"/>
  <c r="J65" i="84"/>
  <c r="J74" i="84" s="1"/>
  <c r="J64" i="84"/>
  <c r="J73" i="84" s="1"/>
  <c r="R65" i="84"/>
  <c r="R74" i="84" s="1"/>
  <c r="W65" i="84"/>
  <c r="W74" i="84" s="1"/>
  <c r="W64" i="84"/>
  <c r="W73" i="84" s="1"/>
  <c r="O65" i="84"/>
  <c r="O74" i="84" s="1"/>
  <c r="D133" i="79"/>
  <c r="I15" i="64"/>
  <c r="AE5" i="41"/>
  <c r="AG44" i="79" s="1"/>
  <c r="AG68" i="79" s="1"/>
  <c r="AD19" i="41"/>
  <c r="AF44" i="85" s="1"/>
  <c r="AD12" i="41"/>
  <c r="AF44" i="84" s="1"/>
  <c r="AC20" i="41"/>
  <c r="AE46" i="85" s="1"/>
  <c r="AE70" i="85" s="1"/>
  <c r="AC13" i="41"/>
  <c r="AE46" i="84" s="1"/>
  <c r="AE70" i="84" s="1"/>
  <c r="AE48" i="79"/>
  <c r="AE63" i="79" s="1"/>
  <c r="AD6" i="41"/>
  <c r="AF46" i="79" s="1"/>
  <c r="AF70" i="79" s="1"/>
  <c r="G64" i="84"/>
  <c r="E48" i="86"/>
  <c r="BG73" i="84"/>
  <c r="F65" i="86"/>
  <c r="F64" i="86"/>
  <c r="K79" i="86"/>
  <c r="J91" i="86"/>
  <c r="AX41" i="79"/>
  <c r="E85" i="85"/>
  <c r="BE73" i="84"/>
  <c r="BJ73" i="84"/>
  <c r="G105" i="68"/>
  <c r="G15" i="68"/>
  <c r="H15" i="64" s="1"/>
  <c r="G30" i="85"/>
  <c r="G71" i="85" s="1"/>
  <c r="D86" i="85"/>
  <c r="H65" i="85"/>
  <c r="H74" i="85" s="1"/>
  <c r="H64" i="85"/>
  <c r="H73" i="85" s="1"/>
  <c r="H72" i="85"/>
  <c r="E86" i="85"/>
  <c r="H91" i="85"/>
  <c r="I79" i="85"/>
  <c r="D85" i="85"/>
  <c r="F65" i="85"/>
  <c r="F64" i="85"/>
  <c r="J140" i="79"/>
  <c r="BF73" i="84"/>
  <c r="BH74" i="84"/>
  <c r="E85" i="84"/>
  <c r="D85" i="84"/>
  <c r="F65" i="84"/>
  <c r="F64" i="84"/>
  <c r="I40" i="79"/>
  <c r="J40" i="79"/>
  <c r="BE72" i="79"/>
  <c r="G79" i="67"/>
  <c r="F22" i="67"/>
  <c r="F29" i="67"/>
  <c r="F68" i="67"/>
  <c r="F50" i="67"/>
  <c r="F21" i="67"/>
  <c r="F60" i="67"/>
  <c r="F41" i="67"/>
  <c r="F62" i="67"/>
  <c r="F43" i="67"/>
  <c r="F24" i="67"/>
  <c r="F48" i="67"/>
  <c r="F28" i="67"/>
  <c r="F67" i="67"/>
  <c r="F57" i="67"/>
  <c r="F39" i="67"/>
  <c r="F19" i="67"/>
  <c r="F59" i="67"/>
  <c r="F49" i="67"/>
  <c r="F58" i="67"/>
  <c r="F30" i="67"/>
  <c r="F69" i="67"/>
  <c r="F51" i="67"/>
  <c r="F40" i="67"/>
  <c r="F18" i="67"/>
  <c r="F71" i="67"/>
  <c r="F53" i="67"/>
  <c r="F33" i="67"/>
  <c r="F23" i="67"/>
  <c r="F38" i="67"/>
  <c r="F65" i="67"/>
  <c r="F66" i="67"/>
  <c r="F17" i="67"/>
  <c r="F27" i="67"/>
  <c r="F37" i="67"/>
  <c r="F47" i="67"/>
  <c r="F56" i="67"/>
  <c r="F73" i="67"/>
  <c r="F16" i="67"/>
  <c r="F26" i="67"/>
  <c r="F35" i="67"/>
  <c r="F46" i="67"/>
  <c r="F55" i="67"/>
  <c r="F64" i="67"/>
  <c r="F14" i="67"/>
  <c r="F15" i="67" s="1"/>
  <c r="F25" i="67"/>
  <c r="F34" i="67"/>
  <c r="F45" i="67"/>
  <c r="F54" i="67"/>
  <c r="F63" i="67"/>
  <c r="F72" i="67"/>
  <c r="F31" i="67"/>
  <c r="F32" i="67"/>
  <c r="F42" i="67"/>
  <c r="F52" i="67"/>
  <c r="F61" i="67"/>
  <c r="F70" i="67"/>
  <c r="G105" i="67"/>
  <c r="Q40" i="79"/>
  <c r="BE40" i="79"/>
  <c r="AW40" i="79"/>
  <c r="Y40" i="79"/>
  <c r="AB40" i="79"/>
  <c r="AG40" i="79"/>
  <c r="AO40" i="79"/>
  <c r="Z40" i="79"/>
  <c r="BF72" i="79"/>
  <c r="R40" i="79"/>
  <c r="L40" i="79"/>
  <c r="T40" i="79"/>
  <c r="AR40" i="79"/>
  <c r="AZ40" i="79"/>
  <c r="BH40" i="79"/>
  <c r="BF40" i="79"/>
  <c r="AJ40" i="79"/>
  <c r="AH40" i="79"/>
  <c r="BH72" i="79"/>
  <c r="AP41" i="79"/>
  <c r="BI41" i="79"/>
  <c r="BI72" i="79"/>
  <c r="P40" i="79"/>
  <c r="M41" i="79"/>
  <c r="V41" i="79"/>
  <c r="X40" i="79"/>
  <c r="W40" i="79"/>
  <c r="U41" i="79"/>
  <c r="AA41" i="79"/>
  <c r="BN41" i="79"/>
  <c r="N41" i="79"/>
  <c r="O40" i="79"/>
  <c r="S41" i="79"/>
  <c r="AD40" i="79"/>
  <c r="AF40" i="79"/>
  <c r="AE40" i="79"/>
  <c r="AC41" i="79"/>
  <c r="AI41" i="79"/>
  <c r="BK40" i="79"/>
  <c r="BK72" i="79"/>
  <c r="AL40" i="79"/>
  <c r="AN40" i="79"/>
  <c r="AM40" i="79"/>
  <c r="AK41" i="79"/>
  <c r="AQ41" i="79"/>
  <c r="AT41" i="79"/>
  <c r="AV40" i="79"/>
  <c r="AU40" i="79"/>
  <c r="AS41" i="79"/>
  <c r="AY41" i="79"/>
  <c r="BG41" i="79"/>
  <c r="BG72" i="79"/>
  <c r="BJ40" i="79"/>
  <c r="BJ72" i="79"/>
  <c r="H40" i="79"/>
  <c r="G40" i="79"/>
  <c r="K41" i="79"/>
  <c r="S40" i="79"/>
  <c r="AY40" i="79"/>
  <c r="BK64" i="79"/>
  <c r="BG64" i="79"/>
  <c r="BG40" i="79"/>
  <c r="BN40" i="79"/>
  <c r="AK40" i="79"/>
  <c r="K40" i="79"/>
  <c r="AS40" i="79"/>
  <c r="AQ40" i="79"/>
  <c r="AN41" i="79"/>
  <c r="F40" i="79"/>
  <c r="F73" i="79" s="1"/>
  <c r="AL41" i="79"/>
  <c r="AU41" i="79"/>
  <c r="M40" i="79"/>
  <c r="AF41" i="79"/>
  <c r="AC40" i="79"/>
  <c r="BK41" i="79"/>
  <c r="AM41" i="79"/>
  <c r="F41" i="79"/>
  <c r="F74" i="79" s="1"/>
  <c r="BI40" i="79"/>
  <c r="U40" i="79"/>
  <c r="AT40" i="79"/>
  <c r="G41" i="79"/>
  <c r="X41" i="79"/>
  <c r="O41" i="79"/>
  <c r="V40" i="79"/>
  <c r="W41" i="79"/>
  <c r="AV41" i="79"/>
  <c r="AE41" i="79"/>
  <c r="AD41" i="79"/>
  <c r="N40" i="79"/>
  <c r="H41" i="79"/>
  <c r="P41" i="79"/>
  <c r="D39" i="79"/>
  <c r="I91" i="79"/>
  <c r="I86" i="79"/>
  <c r="K85" i="79"/>
  <c r="L85" i="79" s="1"/>
  <c r="M85" i="79" s="1"/>
  <c r="N85" i="79" s="1"/>
  <c r="O85" i="79" s="1"/>
  <c r="P85" i="79" s="1"/>
  <c r="Q85" i="79" s="1"/>
  <c r="R85" i="79" s="1"/>
  <c r="S85" i="79" s="1"/>
  <c r="T85" i="79" s="1"/>
  <c r="U85" i="79" s="1"/>
  <c r="V85" i="79" s="1"/>
  <c r="W85" i="79" s="1"/>
  <c r="X85" i="79" s="1"/>
  <c r="Y85" i="79" s="1"/>
  <c r="Z85" i="79" s="1"/>
  <c r="AA85" i="79" s="1"/>
  <c r="AB85" i="79" s="1"/>
  <c r="AC85" i="79" s="1"/>
  <c r="AD85" i="79" s="1"/>
  <c r="AE85" i="79" s="1"/>
  <c r="AF85" i="79" s="1"/>
  <c r="AG85" i="79" s="1"/>
  <c r="AH85" i="79" s="1"/>
  <c r="AI85" i="79" s="1"/>
  <c r="AJ85" i="79" s="1"/>
  <c r="AK85" i="79" s="1"/>
  <c r="AL85" i="79" s="1"/>
  <c r="AM85" i="79" s="1"/>
  <c r="AN85" i="79" s="1"/>
  <c r="AO85" i="79" s="1"/>
  <c r="AP85" i="79" s="1"/>
  <c r="AQ85" i="79" s="1"/>
  <c r="AR85" i="79" s="1"/>
  <c r="AS85" i="79" s="1"/>
  <c r="AT85" i="79" s="1"/>
  <c r="AU85" i="79" s="1"/>
  <c r="AV85" i="79" s="1"/>
  <c r="AW85" i="79" s="1"/>
  <c r="AX85" i="79" s="1"/>
  <c r="AY85" i="79" s="1"/>
  <c r="AZ85" i="79" s="1"/>
  <c r="BA85" i="79" s="1"/>
  <c r="BB85" i="79" s="1"/>
  <c r="BC85" i="79" s="1"/>
  <c r="BD85" i="79" s="1"/>
  <c r="BE85" i="79" s="1"/>
  <c r="BF85" i="79" s="1"/>
  <c r="BG85" i="79" s="1"/>
  <c r="BH85" i="79" s="1"/>
  <c r="BI85" i="79" s="1"/>
  <c r="BJ85" i="79" s="1"/>
  <c r="BK85" i="79" s="1"/>
  <c r="BL85" i="79" s="1"/>
  <c r="J91" i="79"/>
  <c r="BE64" i="79"/>
  <c r="BE65" i="79"/>
  <c r="BE74" i="79" s="1"/>
  <c r="BK65" i="79"/>
  <c r="E42" i="79"/>
  <c r="J79" i="84" l="1"/>
  <c r="J91" i="84" s="1"/>
  <c r="BM140" i="86"/>
  <c r="BM142" i="86" s="1"/>
  <c r="BL151" i="84"/>
  <c r="BL158" i="84" s="1"/>
  <c r="BM137" i="84"/>
  <c r="BM85" i="79"/>
  <c r="BM91" i="79" s="1"/>
  <c r="BL91" i="79"/>
  <c r="AW49" i="85"/>
  <c r="AW66" i="85" s="1"/>
  <c r="N49" i="85"/>
  <c r="N66" i="85" s="1"/>
  <c r="AP49" i="85"/>
  <c r="AP66" i="85" s="1"/>
  <c r="U49" i="85"/>
  <c r="AI49" i="85"/>
  <c r="AB49" i="85"/>
  <c r="AB66" i="85" s="1"/>
  <c r="BM137" i="85"/>
  <c r="BL151" i="85"/>
  <c r="BL158" i="85" s="1"/>
  <c r="BL142" i="86"/>
  <c r="BB37" i="85"/>
  <c r="BB71" i="85" s="1"/>
  <c r="BA37" i="85"/>
  <c r="BJ142" i="84"/>
  <c r="BK140" i="84"/>
  <c r="BM151" i="86"/>
  <c r="BM158" i="86" s="1"/>
  <c r="BC30" i="79"/>
  <c r="BC71" i="79" s="1"/>
  <c r="BD30" i="79"/>
  <c r="BD71" i="79" s="1"/>
  <c r="I64" i="84"/>
  <c r="I73" i="84" s="1"/>
  <c r="E66" i="79"/>
  <c r="BN55" i="84"/>
  <c r="AY64" i="86"/>
  <c r="AY73" i="86" s="1"/>
  <c r="D55" i="86"/>
  <c r="AJ64" i="86"/>
  <c r="AJ73" i="86" s="1"/>
  <c r="L65" i="86"/>
  <c r="L74" i="86" s="1"/>
  <c r="AJ65" i="86"/>
  <c r="AJ74" i="86" s="1"/>
  <c r="AZ72" i="86"/>
  <c r="L72" i="86"/>
  <c r="AZ65" i="86"/>
  <c r="AZ74" i="86" s="1"/>
  <c r="AR64" i="86"/>
  <c r="AR73" i="86" s="1"/>
  <c r="X65" i="86"/>
  <c r="X74" i="86" s="1"/>
  <c r="O65" i="86"/>
  <c r="O74" i="86" s="1"/>
  <c r="O64" i="86"/>
  <c r="O73" i="86" s="1"/>
  <c r="AE65" i="86"/>
  <c r="AE74" i="86" s="1"/>
  <c r="S64" i="84"/>
  <c r="S73" i="84" s="1"/>
  <c r="S72" i="84"/>
  <c r="O72" i="85"/>
  <c r="M64" i="86"/>
  <c r="M73" i="86" s="1"/>
  <c r="BF65" i="86"/>
  <c r="BF74" i="86" s="1"/>
  <c r="BF64" i="86"/>
  <c r="BF73" i="86" s="1"/>
  <c r="N72" i="86"/>
  <c r="N64" i="86"/>
  <c r="N73" i="86" s="1"/>
  <c r="Z72" i="86"/>
  <c r="Z64" i="86"/>
  <c r="Z73" i="86" s="1"/>
  <c r="AR72" i="86"/>
  <c r="BG65" i="86"/>
  <c r="BG74" i="86" s="1"/>
  <c r="AD65" i="86"/>
  <c r="AD74" i="86" s="1"/>
  <c r="Y65" i="85"/>
  <c r="Y74" i="85" s="1"/>
  <c r="AD64" i="86"/>
  <c r="AD73" i="86" s="1"/>
  <c r="AT72" i="86"/>
  <c r="AT65" i="86"/>
  <c r="AT74" i="86" s="1"/>
  <c r="AC72" i="84"/>
  <c r="AV72" i="86"/>
  <c r="AI72" i="86"/>
  <c r="AI65" i="86"/>
  <c r="AI74" i="86" s="1"/>
  <c r="AC72" i="86"/>
  <c r="AC65" i="86"/>
  <c r="AC74" i="86" s="1"/>
  <c r="AC64" i="86"/>
  <c r="AC73" i="86" s="1"/>
  <c r="AS65" i="86"/>
  <c r="AS74" i="86" s="1"/>
  <c r="AQ65" i="86"/>
  <c r="AQ74" i="86" s="1"/>
  <c r="T64" i="86"/>
  <c r="T73" i="86" s="1"/>
  <c r="AY65" i="86"/>
  <c r="AY74" i="86" s="1"/>
  <c r="AQ72" i="86"/>
  <c r="AS64" i="86"/>
  <c r="AS73" i="86" s="1"/>
  <c r="AM65" i="86"/>
  <c r="AM74" i="86" s="1"/>
  <c r="AE64" i="86"/>
  <c r="AE73" i="86" s="1"/>
  <c r="AH64" i="86"/>
  <c r="AH73" i="86" s="1"/>
  <c r="AM64" i="86"/>
  <c r="AM73" i="86" s="1"/>
  <c r="AH72" i="86"/>
  <c r="Y65" i="84"/>
  <c r="Y74" i="84" s="1"/>
  <c r="Y65" i="86"/>
  <c r="Y74" i="86" s="1"/>
  <c r="BB64" i="86"/>
  <c r="BB73" i="86" s="1"/>
  <c r="AB72" i="86"/>
  <c r="Y64" i="86"/>
  <c r="Y73" i="86" s="1"/>
  <c r="K72" i="86"/>
  <c r="X65" i="85"/>
  <c r="X74" i="85" s="1"/>
  <c r="J65" i="86"/>
  <c r="J74" i="86" s="1"/>
  <c r="N65" i="86"/>
  <c r="N74" i="86" s="1"/>
  <c r="X64" i="85"/>
  <c r="X73" i="85" s="1"/>
  <c r="BG72" i="86"/>
  <c r="K65" i="86"/>
  <c r="K74" i="86" s="1"/>
  <c r="AV65" i="86"/>
  <c r="AV74" i="86" s="1"/>
  <c r="J64" i="86"/>
  <c r="J73" i="86" s="1"/>
  <c r="T72" i="86"/>
  <c r="Y72" i="84"/>
  <c r="BB65" i="86"/>
  <c r="BB74" i="86" s="1"/>
  <c r="AB64" i="86"/>
  <c r="AB73" i="86" s="1"/>
  <c r="P64" i="84"/>
  <c r="P73" i="84" s="1"/>
  <c r="Z72" i="84"/>
  <c r="X64" i="86"/>
  <c r="X73" i="86" s="1"/>
  <c r="U66" i="85"/>
  <c r="AI66" i="85"/>
  <c r="R64" i="85"/>
  <c r="R73" i="85" s="1"/>
  <c r="AX63" i="86"/>
  <c r="AX65" i="86" s="1"/>
  <c r="AX74" i="86" s="1"/>
  <c r="BJ65" i="86"/>
  <c r="BJ74" i="86" s="1"/>
  <c r="BI65" i="86"/>
  <c r="BI74" i="86" s="1"/>
  <c r="W64" i="86"/>
  <c r="W73" i="86" s="1"/>
  <c r="BH65" i="86"/>
  <c r="BH74" i="86" s="1"/>
  <c r="M72" i="84"/>
  <c r="M65" i="84"/>
  <c r="M74" i="84" s="1"/>
  <c r="D63" i="86"/>
  <c r="BA72" i="86"/>
  <c r="Z65" i="86"/>
  <c r="Z74" i="86" s="1"/>
  <c r="BH64" i="86"/>
  <c r="BH73" i="86" s="1"/>
  <c r="M65" i="86"/>
  <c r="M74" i="86" s="1"/>
  <c r="AI64" i="86"/>
  <c r="AI73" i="86" s="1"/>
  <c r="I72" i="86"/>
  <c r="I64" i="86"/>
  <c r="I73" i="86" s="1"/>
  <c r="BC65" i="86"/>
  <c r="BC74" i="86" s="1"/>
  <c r="S64" i="86"/>
  <c r="S73" i="86" s="1"/>
  <c r="BD65" i="86"/>
  <c r="BD74" i="86" s="1"/>
  <c r="AW63" i="86"/>
  <c r="AW65" i="86" s="1"/>
  <c r="AW74" i="86" s="1"/>
  <c r="V72" i="86"/>
  <c r="V65" i="86"/>
  <c r="V74" i="86" s="1"/>
  <c r="R63" i="86"/>
  <c r="AG64" i="86"/>
  <c r="AG73" i="86" s="1"/>
  <c r="O72" i="86"/>
  <c r="BC64" i="86"/>
  <c r="BC73" i="86" s="1"/>
  <c r="S65" i="86"/>
  <c r="S74" i="86" s="1"/>
  <c r="BK63" i="86"/>
  <c r="U63" i="86"/>
  <c r="U65" i="86" s="1"/>
  <c r="U74" i="86" s="1"/>
  <c r="AL72" i="86"/>
  <c r="AL65" i="86"/>
  <c r="AL74" i="86" s="1"/>
  <c r="F71" i="84"/>
  <c r="BA64" i="86"/>
  <c r="BA73" i="86" s="1"/>
  <c r="W65" i="86"/>
  <c r="W74" i="86" s="1"/>
  <c r="P65" i="86"/>
  <c r="P74" i="86" s="1"/>
  <c r="BD64" i="86"/>
  <c r="BD73" i="86" s="1"/>
  <c r="P72" i="86"/>
  <c r="Y64" i="85"/>
  <c r="Y73" i="85" s="1"/>
  <c r="BA37" i="84"/>
  <c r="BB37" i="84"/>
  <c r="BB71" i="84" s="1"/>
  <c r="AG72" i="86"/>
  <c r="BI64" i="86"/>
  <c r="BI73" i="86" s="1"/>
  <c r="L72" i="84"/>
  <c r="BJ64" i="86"/>
  <c r="BJ73" i="86" s="1"/>
  <c r="AP63" i="86"/>
  <c r="AP65" i="86" s="1"/>
  <c r="AP74" i="86" s="1"/>
  <c r="V64" i="86"/>
  <c r="V73" i="86" s="1"/>
  <c r="AO63" i="86"/>
  <c r="AO65" i="86" s="1"/>
  <c r="AO74" i="86" s="1"/>
  <c r="AN63" i="86"/>
  <c r="I65" i="85"/>
  <c r="I74" i="85" s="1"/>
  <c r="I72" i="85"/>
  <c r="AC64" i="84"/>
  <c r="AC73" i="84" s="1"/>
  <c r="H64" i="84"/>
  <c r="H73" i="84" s="1"/>
  <c r="T72" i="84"/>
  <c r="T65" i="84"/>
  <c r="T74" i="84" s="1"/>
  <c r="H72" i="84"/>
  <c r="I65" i="84"/>
  <c r="I74" i="84" s="1"/>
  <c r="P72" i="84"/>
  <c r="O65" i="85"/>
  <c r="O74" i="85" s="1"/>
  <c r="AD63" i="84"/>
  <c r="AD65" i="84" s="1"/>
  <c r="AD74" i="84" s="1"/>
  <c r="K65" i="84"/>
  <c r="K74" i="84" s="1"/>
  <c r="V64" i="84"/>
  <c r="V73" i="84" s="1"/>
  <c r="Z64" i="84"/>
  <c r="Z73" i="84" s="1"/>
  <c r="V65" i="84"/>
  <c r="V74" i="84" s="1"/>
  <c r="K72" i="84"/>
  <c r="M64" i="85"/>
  <c r="M73" i="85" s="1"/>
  <c r="BE64" i="85"/>
  <c r="BE73" i="85" s="1"/>
  <c r="BE72" i="85"/>
  <c r="BF64" i="85"/>
  <c r="BF73" i="85" s="1"/>
  <c r="BI65" i="85"/>
  <c r="BI74" i="85" s="1"/>
  <c r="T72" i="85"/>
  <c r="T64" i="85"/>
  <c r="T73" i="85" s="1"/>
  <c r="BD64" i="85"/>
  <c r="BD73" i="85" s="1"/>
  <c r="BC72" i="85"/>
  <c r="BC64" i="85"/>
  <c r="BC73" i="85" s="1"/>
  <c r="BK65" i="85"/>
  <c r="BK74" i="85" s="1"/>
  <c r="BK72" i="85"/>
  <c r="BJ72" i="85"/>
  <c r="BJ65" i="85"/>
  <c r="BJ74" i="85" s="1"/>
  <c r="M65" i="85"/>
  <c r="M74" i="85" s="1"/>
  <c r="BG72" i="85"/>
  <c r="BH72" i="85"/>
  <c r="BG65" i="85"/>
  <c r="BG74" i="85" s="1"/>
  <c r="BH65" i="85"/>
  <c r="BH74" i="85" s="1"/>
  <c r="BD72" i="85"/>
  <c r="BF65" i="85"/>
  <c r="BF74" i="85" s="1"/>
  <c r="BI72" i="85"/>
  <c r="L72" i="85"/>
  <c r="L65" i="85"/>
  <c r="L74" i="85" s="1"/>
  <c r="D63" i="85"/>
  <c r="J72" i="85"/>
  <c r="X72" i="84"/>
  <c r="D63" i="84"/>
  <c r="X65" i="84"/>
  <c r="X74" i="84" s="1"/>
  <c r="L65" i="84"/>
  <c r="L74" i="84" s="1"/>
  <c r="AC65" i="85"/>
  <c r="AC74" i="85" s="1"/>
  <c r="J64" i="85"/>
  <c r="J73" i="85" s="1"/>
  <c r="R72" i="85"/>
  <c r="V72" i="85"/>
  <c r="AC64" i="85"/>
  <c r="AC73" i="85" s="1"/>
  <c r="V65" i="85"/>
  <c r="V74" i="85" s="1"/>
  <c r="H65" i="86"/>
  <c r="H74" i="86" s="1"/>
  <c r="H64" i="86"/>
  <c r="H73" i="86" s="1"/>
  <c r="H72" i="86"/>
  <c r="F30" i="86"/>
  <c r="F71" i="86" s="1"/>
  <c r="E31" i="73"/>
  <c r="F31" i="73"/>
  <c r="BB30" i="79"/>
  <c r="BA30" i="79"/>
  <c r="BA71" i="79" s="1"/>
  <c r="G30" i="84"/>
  <c r="AE48" i="85"/>
  <c r="D30" i="85"/>
  <c r="AD48" i="85"/>
  <c r="AE48" i="84"/>
  <c r="BK142" i="86"/>
  <c r="BK158" i="86"/>
  <c r="BK151" i="85"/>
  <c r="BK140" i="85"/>
  <c r="BJ158" i="85"/>
  <c r="BJ142" i="85"/>
  <c r="BJ158" i="84"/>
  <c r="E47" i="79"/>
  <c r="F4" i="67"/>
  <c r="AE6" i="41"/>
  <c r="AG46" i="79" s="1"/>
  <c r="AG70" i="79" s="1"/>
  <c r="AD20" i="41"/>
  <c r="AF46" i="85" s="1"/>
  <c r="AF70" i="85" s="1"/>
  <c r="AD13" i="41"/>
  <c r="AF46" i="84" s="1"/>
  <c r="AF70" i="84" s="1"/>
  <c r="AF48" i="79"/>
  <c r="AF63" i="79" s="1"/>
  <c r="AF5" i="41"/>
  <c r="AH44" i="79" s="1"/>
  <c r="AH68" i="79" s="1"/>
  <c r="AE19" i="41"/>
  <c r="AG44" i="85" s="1"/>
  <c r="AG68" i="85" s="1"/>
  <c r="AE12" i="41"/>
  <c r="AG44" i="84" s="1"/>
  <c r="AG68" i="84" s="1"/>
  <c r="F25" i="85"/>
  <c r="F66" i="85" s="1"/>
  <c r="L79" i="86"/>
  <c r="D79" i="86" s="1"/>
  <c r="K91" i="86"/>
  <c r="E30" i="85"/>
  <c r="I91" i="85"/>
  <c r="J79" i="85"/>
  <c r="K140" i="79"/>
  <c r="K79" i="84"/>
  <c r="K91" i="84" s="1"/>
  <c r="BE73" i="79"/>
  <c r="F20" i="67"/>
  <c r="F44" i="67"/>
  <c r="F36" i="67"/>
  <c r="F74" i="67"/>
  <c r="G15" i="67"/>
  <c r="BK73" i="79"/>
  <c r="D40" i="79"/>
  <c r="BG73" i="79"/>
  <c r="BG65" i="79"/>
  <c r="BG74" i="79" s="1"/>
  <c r="BK74" i="79"/>
  <c r="D41" i="79"/>
  <c r="D85" i="79"/>
  <c r="K91" i="79"/>
  <c r="J86" i="79"/>
  <c r="L91" i="79"/>
  <c r="BH64" i="79"/>
  <c r="BH73" i="79" s="1"/>
  <c r="BH65" i="79"/>
  <c r="BH74" i="79" s="1"/>
  <c r="BC64" i="79"/>
  <c r="BC65" i="79"/>
  <c r="BI64" i="79"/>
  <c r="BI73" i="79" s="1"/>
  <c r="BI65" i="79"/>
  <c r="BI74" i="79" s="1"/>
  <c r="BF64" i="79"/>
  <c r="BF73" i="79" s="1"/>
  <c r="BF65" i="79"/>
  <c r="BF74" i="79" s="1"/>
  <c r="BD64" i="79"/>
  <c r="BD65" i="79"/>
  <c r="BJ64" i="79"/>
  <c r="BJ73" i="79" s="1"/>
  <c r="BJ65" i="79"/>
  <c r="BJ74" i="79" s="1"/>
  <c r="E85" i="79" l="1"/>
  <c r="BM151" i="85"/>
  <c r="BM158" i="85" s="1"/>
  <c r="BK142" i="85"/>
  <c r="BL140" i="85"/>
  <c r="BM151" i="84"/>
  <c r="BM158" i="84" s="1"/>
  <c r="BL140" i="84"/>
  <c r="BK142" i="84"/>
  <c r="AD64" i="84"/>
  <c r="AD73" i="84" s="1"/>
  <c r="AN64" i="86"/>
  <c r="AN73" i="86" s="1"/>
  <c r="AN65" i="86"/>
  <c r="AN74" i="86" s="1"/>
  <c r="BK72" i="86"/>
  <c r="BK64" i="86"/>
  <c r="BK73" i="86" s="1"/>
  <c r="AD72" i="84"/>
  <c r="AN72" i="86"/>
  <c r="BA71" i="85"/>
  <c r="E37" i="85"/>
  <c r="BK65" i="86"/>
  <c r="BK74" i="86" s="1"/>
  <c r="AP64" i="86"/>
  <c r="AP73" i="86" s="1"/>
  <c r="AP72" i="86"/>
  <c r="R64" i="86"/>
  <c r="R73" i="86" s="1"/>
  <c r="R65" i="86"/>
  <c r="R74" i="86" s="1"/>
  <c r="AW64" i="86"/>
  <c r="AW73" i="86" s="1"/>
  <c r="AW72" i="86"/>
  <c r="BB71" i="79"/>
  <c r="R72" i="86"/>
  <c r="D64" i="84"/>
  <c r="D30" i="84"/>
  <c r="G71" i="84"/>
  <c r="AO64" i="86"/>
  <c r="AO73" i="86" s="1"/>
  <c r="AO72" i="86"/>
  <c r="BA71" i="84"/>
  <c r="E37" i="84"/>
  <c r="U64" i="86"/>
  <c r="U73" i="86" s="1"/>
  <c r="U72" i="86"/>
  <c r="AX72" i="86"/>
  <c r="AX64" i="86"/>
  <c r="AX73" i="86" s="1"/>
  <c r="AD63" i="85"/>
  <c r="AD72" i="85" s="1"/>
  <c r="AE63" i="85"/>
  <c r="AE65" i="85" s="1"/>
  <c r="AE74" i="85" s="1"/>
  <c r="AE63" i="84"/>
  <c r="AE64" i="84" s="1"/>
  <c r="AE73" i="84" s="1"/>
  <c r="D64" i="85"/>
  <c r="D65" i="85"/>
  <c r="D65" i="86"/>
  <c r="D65" i="84"/>
  <c r="E30" i="84"/>
  <c r="D64" i="86"/>
  <c r="E30" i="79"/>
  <c r="E71" i="79" s="1"/>
  <c r="G15" i="64"/>
  <c r="F25" i="84" s="1"/>
  <c r="F66" i="84" s="1"/>
  <c r="G30" i="86"/>
  <c r="G71" i="86" s="1"/>
  <c r="AW55" i="85"/>
  <c r="U55" i="85"/>
  <c r="AI55" i="85"/>
  <c r="AB55" i="85"/>
  <c r="AP55" i="85"/>
  <c r="AF48" i="85"/>
  <c r="D71" i="85"/>
  <c r="AF48" i="84"/>
  <c r="BK158" i="85"/>
  <c r="F7" i="67"/>
  <c r="F5" i="67"/>
  <c r="F8" i="67"/>
  <c r="F6" i="67"/>
  <c r="AG5" i="41"/>
  <c r="AI44" i="79" s="1"/>
  <c r="AI68" i="79" s="1"/>
  <c r="AF19" i="41"/>
  <c r="AH44" i="85" s="1"/>
  <c r="AH68" i="85" s="1"/>
  <c r="AF12" i="41"/>
  <c r="AH44" i="84" s="1"/>
  <c r="AH68" i="84" s="1"/>
  <c r="AF6" i="41"/>
  <c r="AH46" i="79" s="1"/>
  <c r="AH70" i="79" s="1"/>
  <c r="AE20" i="41"/>
  <c r="AG46" i="85" s="1"/>
  <c r="AG70" i="85" s="1"/>
  <c r="AE13" i="41"/>
  <c r="AG46" i="84" s="1"/>
  <c r="AG70" i="84" s="1"/>
  <c r="AG48" i="79"/>
  <c r="AG63" i="79" s="1"/>
  <c r="L91" i="86"/>
  <c r="D91" i="86" s="1"/>
  <c r="M79" i="86"/>
  <c r="G25" i="85"/>
  <c r="G66" i="85" s="1"/>
  <c r="N55" i="85"/>
  <c r="N63" i="85" s="1"/>
  <c r="E49" i="85"/>
  <c r="J91" i="85"/>
  <c r="K79" i="85"/>
  <c r="L140" i="79"/>
  <c r="L79" i="84"/>
  <c r="F76" i="67"/>
  <c r="G44" i="67"/>
  <c r="G20" i="67"/>
  <c r="G36" i="67"/>
  <c r="G74" i="67"/>
  <c r="K86" i="79"/>
  <c r="M91" i="79"/>
  <c r="J250" i="69"/>
  <c r="J249" i="69"/>
  <c r="J248" i="69"/>
  <c r="J247" i="69"/>
  <c r="J246" i="69"/>
  <c r="J245" i="69"/>
  <c r="J244" i="69"/>
  <c r="J243" i="69"/>
  <c r="J242" i="69"/>
  <c r="J241" i="69"/>
  <c r="J240" i="69"/>
  <c r="J239" i="69"/>
  <c r="J238" i="69"/>
  <c r="J237" i="69"/>
  <c r="J236" i="69"/>
  <c r="J235" i="69"/>
  <c r="J234" i="69"/>
  <c r="J233" i="69"/>
  <c r="J232" i="69"/>
  <c r="J231" i="69"/>
  <c r="J230" i="69"/>
  <c r="J229" i="69"/>
  <c r="J228" i="69"/>
  <c r="J227" i="69"/>
  <c r="J226" i="69"/>
  <c r="J225" i="69"/>
  <c r="J224" i="69"/>
  <c r="J223" i="69"/>
  <c r="J222" i="69"/>
  <c r="J221" i="69"/>
  <c r="J220" i="69"/>
  <c r="J219" i="69"/>
  <c r="J218" i="69"/>
  <c r="J217" i="69"/>
  <c r="J216" i="69"/>
  <c r="J214" i="69"/>
  <c r="J213" i="69"/>
  <c r="J212" i="69"/>
  <c r="J210" i="69"/>
  <c r="J208" i="69"/>
  <c r="J207" i="69"/>
  <c r="J205" i="69"/>
  <c r="J204" i="69"/>
  <c r="J203" i="69"/>
  <c r="J202" i="69"/>
  <c r="J201" i="69"/>
  <c r="J200" i="69"/>
  <c r="J199" i="69"/>
  <c r="J198" i="69"/>
  <c r="J197" i="69"/>
  <c r="J196" i="69"/>
  <c r="J195" i="69"/>
  <c r="J194" i="69"/>
  <c r="J193" i="69"/>
  <c r="J192" i="69"/>
  <c r="J191" i="69"/>
  <c r="J190" i="69"/>
  <c r="J189" i="69"/>
  <c r="J188" i="69"/>
  <c r="J187" i="69"/>
  <c r="J186" i="69"/>
  <c r="J185" i="69"/>
  <c r="J184" i="69"/>
  <c r="J183" i="69"/>
  <c r="J182" i="69"/>
  <c r="J181" i="69"/>
  <c r="J180" i="69"/>
  <c r="J179" i="69"/>
  <c r="J178" i="69"/>
  <c r="J177" i="69"/>
  <c r="J176" i="69"/>
  <c r="J175" i="69"/>
  <c r="J174" i="69"/>
  <c r="J173" i="69"/>
  <c r="J172" i="69"/>
  <c r="J171" i="69"/>
  <c r="J170" i="69"/>
  <c r="J169" i="69"/>
  <c r="J168" i="69"/>
  <c r="J167" i="69"/>
  <c r="J166" i="69"/>
  <c r="J165" i="69"/>
  <c r="J164" i="69"/>
  <c r="J163" i="69"/>
  <c r="J162" i="69"/>
  <c r="J161" i="69"/>
  <c r="J160" i="69"/>
  <c r="J159" i="69"/>
  <c r="J158" i="69"/>
  <c r="J157" i="69"/>
  <c r="J156" i="69"/>
  <c r="J155" i="69"/>
  <c r="J154" i="69"/>
  <c r="J153" i="69"/>
  <c r="J152" i="69"/>
  <c r="J151" i="69"/>
  <c r="J150" i="69"/>
  <c r="J149" i="69"/>
  <c r="J148" i="69"/>
  <c r="J147" i="69"/>
  <c r="J146" i="69"/>
  <c r="J145" i="69"/>
  <c r="J144" i="69"/>
  <c r="J143" i="69"/>
  <c r="J142" i="69"/>
  <c r="J141" i="69"/>
  <c r="J140" i="69"/>
  <c r="J139" i="69"/>
  <c r="J138" i="69"/>
  <c r="J137" i="69"/>
  <c r="J136" i="69"/>
  <c r="J135" i="69"/>
  <c r="J94" i="69"/>
  <c r="J95" i="69"/>
  <c r="J96" i="69"/>
  <c r="J97" i="69"/>
  <c r="J98" i="69"/>
  <c r="J99" i="69"/>
  <c r="J100" i="69"/>
  <c r="J101" i="69"/>
  <c r="J102" i="69"/>
  <c r="J103" i="69"/>
  <c r="J104" i="69"/>
  <c r="J105" i="69"/>
  <c r="J106" i="69"/>
  <c r="J107" i="69"/>
  <c r="J108" i="69"/>
  <c r="J109" i="69"/>
  <c r="J110" i="69"/>
  <c r="J111" i="69"/>
  <c r="J112" i="69"/>
  <c r="J113" i="69"/>
  <c r="J114" i="69"/>
  <c r="J115" i="69"/>
  <c r="J87" i="69"/>
  <c r="J88" i="69"/>
  <c r="J89" i="69"/>
  <c r="J90" i="69"/>
  <c r="J91" i="69"/>
  <c r="J92" i="69"/>
  <c r="J93" i="69"/>
  <c r="J116" i="69"/>
  <c r="J117" i="69"/>
  <c r="J118" i="69"/>
  <c r="J119" i="69"/>
  <c r="J120" i="69"/>
  <c r="J121" i="69"/>
  <c r="J122" i="69"/>
  <c r="J123" i="69"/>
  <c r="J124" i="69"/>
  <c r="J125" i="69"/>
  <c r="J126" i="69"/>
  <c r="J127" i="69"/>
  <c r="J128" i="69"/>
  <c r="J16" i="69"/>
  <c r="J18" i="69"/>
  <c r="J19" i="69"/>
  <c r="J20" i="69"/>
  <c r="J21" i="69"/>
  <c r="J22" i="69"/>
  <c r="J23" i="69"/>
  <c r="J24" i="69"/>
  <c r="J25" i="69"/>
  <c r="J26" i="69"/>
  <c r="J27" i="69"/>
  <c r="J28" i="69"/>
  <c r="J29" i="69"/>
  <c r="J30" i="69"/>
  <c r="J31" i="69"/>
  <c r="J32" i="69"/>
  <c r="J33" i="69"/>
  <c r="J34" i="69"/>
  <c r="J35" i="69"/>
  <c r="J36" i="69"/>
  <c r="J37" i="69"/>
  <c r="J38" i="69"/>
  <c r="J39" i="69"/>
  <c r="J40" i="69"/>
  <c r="J41" i="69"/>
  <c r="J42" i="69"/>
  <c r="J43" i="69"/>
  <c r="J44" i="69"/>
  <c r="J45" i="69"/>
  <c r="J46" i="69"/>
  <c r="J47" i="69"/>
  <c r="J48" i="69"/>
  <c r="J49" i="69"/>
  <c r="J50" i="69"/>
  <c r="J51" i="69"/>
  <c r="J52" i="69"/>
  <c r="J53" i="69"/>
  <c r="J54" i="69"/>
  <c r="J55" i="69"/>
  <c r="J56" i="69"/>
  <c r="J57" i="69"/>
  <c r="J58" i="69"/>
  <c r="J59" i="69"/>
  <c r="J60" i="69"/>
  <c r="J61" i="69"/>
  <c r="J62" i="69"/>
  <c r="J63" i="69"/>
  <c r="J64" i="69"/>
  <c r="J65" i="69"/>
  <c r="J66" i="69"/>
  <c r="J67" i="69"/>
  <c r="J68" i="69"/>
  <c r="J69" i="69"/>
  <c r="J70" i="69"/>
  <c r="J71" i="69"/>
  <c r="J72" i="69"/>
  <c r="J73" i="69"/>
  <c r="J74" i="69"/>
  <c r="J75" i="69"/>
  <c r="J76" i="69"/>
  <c r="J77" i="69"/>
  <c r="J78" i="69"/>
  <c r="J79" i="69"/>
  <c r="J80" i="69"/>
  <c r="J81" i="69"/>
  <c r="J82" i="69"/>
  <c r="J83" i="69"/>
  <c r="J84" i="69"/>
  <c r="J85" i="69"/>
  <c r="J86" i="69"/>
  <c r="J131" i="69"/>
  <c r="I130" i="69"/>
  <c r="J130" i="69" s="1"/>
  <c r="J129" i="69"/>
  <c r="D71" i="84" l="1"/>
  <c r="F10" i="67"/>
  <c r="E4" i="67" s="1"/>
  <c r="BM140" i="84"/>
  <c r="BM142" i="84" s="1"/>
  <c r="BL142" i="84"/>
  <c r="BM140" i="85"/>
  <c r="BM142" i="85" s="1"/>
  <c r="BL142" i="85"/>
  <c r="D79" i="84"/>
  <c r="L91" i="84"/>
  <c r="D91" i="84" s="1"/>
  <c r="AD65" i="85"/>
  <c r="AD74" i="85" s="1"/>
  <c r="AD64" i="85"/>
  <c r="AD73" i="85" s="1"/>
  <c r="E133" i="79"/>
  <c r="AE72" i="84"/>
  <c r="AE65" i="84"/>
  <c r="AE74" i="84" s="1"/>
  <c r="AP49" i="84"/>
  <c r="AB49" i="84"/>
  <c r="AB66" i="84" s="1"/>
  <c r="AI49" i="84"/>
  <c r="AI66" i="84" s="1"/>
  <c r="AW49" i="84"/>
  <c r="N49" i="84"/>
  <c r="U49" i="84"/>
  <c r="AE64" i="85"/>
  <c r="AE73" i="85" s="1"/>
  <c r="AE72" i="85"/>
  <c r="F26" i="73"/>
  <c r="U63" i="85"/>
  <c r="U72" i="85" s="1"/>
  <c r="AB63" i="85"/>
  <c r="AB64" i="85" s="1"/>
  <c r="AB73" i="85" s="1"/>
  <c r="F15" i="64"/>
  <c r="E30" i="86"/>
  <c r="D30" i="86"/>
  <c r="G21" i="64"/>
  <c r="E9" i="67"/>
  <c r="F20" i="64" s="1"/>
  <c r="E6" i="67"/>
  <c r="F17" i="64" s="1"/>
  <c r="G17" i="64"/>
  <c r="AF51" i="84" s="1"/>
  <c r="AF68" i="84" s="1"/>
  <c r="G19" i="64"/>
  <c r="E8" i="67"/>
  <c r="F19" i="64" s="1"/>
  <c r="G16" i="64"/>
  <c r="E5" i="67"/>
  <c r="F16" i="64" s="1"/>
  <c r="G18" i="64"/>
  <c r="F28" i="84" s="1"/>
  <c r="F69" i="84" s="1"/>
  <c r="E7" i="67"/>
  <c r="F18" i="64" s="1"/>
  <c r="D25" i="85"/>
  <c r="AG48" i="85"/>
  <c r="G25" i="84"/>
  <c r="G66" i="84" s="1"/>
  <c r="AG48" i="84"/>
  <c r="E137" i="86"/>
  <c r="AG72" i="79"/>
  <c r="AG6" i="41"/>
  <c r="AI46" i="79" s="1"/>
  <c r="AI70" i="79" s="1"/>
  <c r="AF20" i="41"/>
  <c r="AH46" i="85" s="1"/>
  <c r="AH70" i="85" s="1"/>
  <c r="AF13" i="41"/>
  <c r="AH46" i="84" s="1"/>
  <c r="AH70" i="84" s="1"/>
  <c r="AH48" i="79"/>
  <c r="AH5" i="41"/>
  <c r="AJ44" i="79" s="1"/>
  <c r="AJ68" i="79" s="1"/>
  <c r="AG19" i="41"/>
  <c r="AI44" i="85" s="1"/>
  <c r="AI68" i="85" s="1"/>
  <c r="AG12" i="41"/>
  <c r="AI44" i="84" s="1"/>
  <c r="AI68" i="84" s="1"/>
  <c r="M91" i="86"/>
  <c r="N79" i="86"/>
  <c r="J251" i="69"/>
  <c r="J6" i="69" s="1"/>
  <c r="J211" i="69"/>
  <c r="J7" i="69" s="1"/>
  <c r="J215" i="69"/>
  <c r="J5" i="69" s="1"/>
  <c r="E25" i="85"/>
  <c r="K91" i="85"/>
  <c r="L79" i="85"/>
  <c r="D79" i="85" s="1"/>
  <c r="D140" i="79"/>
  <c r="M140" i="79"/>
  <c r="M79" i="84"/>
  <c r="M91" i="84" s="1"/>
  <c r="AF72" i="79"/>
  <c r="AF65" i="79"/>
  <c r="AF74" i="79" s="1"/>
  <c r="AF64" i="79"/>
  <c r="AF73" i="79" s="1"/>
  <c r="AE72" i="79"/>
  <c r="AE64" i="79"/>
  <c r="AE73" i="79" s="1"/>
  <c r="AE65" i="79"/>
  <c r="AE74" i="79" s="1"/>
  <c r="D138" i="79"/>
  <c r="D136" i="79"/>
  <c r="G107" i="67"/>
  <c r="F107" i="67"/>
  <c r="L86" i="79"/>
  <c r="D86" i="79" s="1"/>
  <c r="N91" i="79"/>
  <c r="AG64" i="79"/>
  <c r="AG73" i="79" s="1"/>
  <c r="AG65" i="79"/>
  <c r="AG74" i="79" s="1"/>
  <c r="J206" i="69"/>
  <c r="J8" i="69" s="1"/>
  <c r="U55" i="84" l="1"/>
  <c r="U63" i="84" s="1"/>
  <c r="U72" i="84" s="1"/>
  <c r="U66" i="84"/>
  <c r="AW55" i="84"/>
  <c r="AW66" i="84"/>
  <c r="D25" i="84"/>
  <c r="F28" i="73"/>
  <c r="AB55" i="84"/>
  <c r="AB63" i="84" s="1"/>
  <c r="AB65" i="84" s="1"/>
  <c r="AB74" i="84" s="1"/>
  <c r="N55" i="84"/>
  <c r="N63" i="84" s="1"/>
  <c r="N66" i="84"/>
  <c r="AP55" i="84"/>
  <c r="AP66" i="84"/>
  <c r="AG63" i="85"/>
  <c r="AG64" i="85" s="1"/>
  <c r="AG73" i="85" s="1"/>
  <c r="AI55" i="84"/>
  <c r="AH63" i="79"/>
  <c r="AF52" i="84"/>
  <c r="AF69" i="84" s="1"/>
  <c r="E49" i="84"/>
  <c r="AG63" i="84"/>
  <c r="AG65" i="84" s="1"/>
  <c r="AG74" i="84" s="1"/>
  <c r="Q50" i="84"/>
  <c r="Q67" i="84" s="1"/>
  <c r="AK50" i="84"/>
  <c r="AK67" i="84" s="1"/>
  <c r="AU50" i="84"/>
  <c r="AU67" i="84" s="1"/>
  <c r="AA50" i="84"/>
  <c r="U65" i="85"/>
  <c r="U74" i="85" s="1"/>
  <c r="AB72" i="85"/>
  <c r="AB65" i="85"/>
  <c r="AB74" i="85" s="1"/>
  <c r="U64" i="85"/>
  <c r="U73" i="85" s="1"/>
  <c r="E142" i="86"/>
  <c r="D29" i="41"/>
  <c r="E16" i="64" s="1"/>
  <c r="K16" i="64"/>
  <c r="BN50" i="86" s="1"/>
  <c r="J10" i="69"/>
  <c r="I8" i="69" s="1"/>
  <c r="K19" i="64"/>
  <c r="BN53" i="86" s="1"/>
  <c r="D32" i="41"/>
  <c r="K18" i="64"/>
  <c r="BN52" i="86" s="1"/>
  <c r="D31" i="41"/>
  <c r="D71" i="86"/>
  <c r="F29" i="84"/>
  <c r="F70" i="84" s="1"/>
  <c r="F30" i="73"/>
  <c r="E10" i="67"/>
  <c r="F21" i="64" s="1"/>
  <c r="F29" i="73"/>
  <c r="F26" i="84"/>
  <c r="F27" i="73"/>
  <c r="D30" i="41"/>
  <c r="K17" i="64"/>
  <c r="BN51" i="86" s="1"/>
  <c r="E71" i="86"/>
  <c r="F27" i="84"/>
  <c r="F68" i="84" s="1"/>
  <c r="AH48" i="85"/>
  <c r="E71" i="85"/>
  <c r="E47" i="85"/>
  <c r="D66" i="85"/>
  <c r="E71" i="84"/>
  <c r="E47" i="84"/>
  <c r="E25" i="84"/>
  <c r="D66" i="84"/>
  <c r="AH48" i="84"/>
  <c r="E151" i="86"/>
  <c r="E140" i="86"/>
  <c r="E137" i="85"/>
  <c r="E137" i="84"/>
  <c r="E19" i="64"/>
  <c r="E29" i="73"/>
  <c r="AI5" i="41"/>
  <c r="AK44" i="79" s="1"/>
  <c r="AK68" i="79" s="1"/>
  <c r="AH19" i="41"/>
  <c r="AJ44" i="85" s="1"/>
  <c r="AJ68" i="85" s="1"/>
  <c r="AH12" i="41"/>
  <c r="AJ44" i="84" s="1"/>
  <c r="AJ68" i="84" s="1"/>
  <c r="AH6" i="41"/>
  <c r="AJ46" i="79" s="1"/>
  <c r="AJ70" i="79" s="1"/>
  <c r="AG20" i="41"/>
  <c r="AI46" i="85" s="1"/>
  <c r="AI70" i="85" s="1"/>
  <c r="AG13" i="41"/>
  <c r="AI46" i="84" s="1"/>
  <c r="AI70" i="84" s="1"/>
  <c r="AI48" i="79"/>
  <c r="AI63" i="79" s="1"/>
  <c r="N91" i="86"/>
  <c r="O79" i="86"/>
  <c r="J252" i="69"/>
  <c r="K215" i="69" s="1"/>
  <c r="L91" i="85"/>
  <c r="D91" i="85" s="1"/>
  <c r="M79" i="85"/>
  <c r="N140" i="79"/>
  <c r="N79" i="84"/>
  <c r="N91" i="84" s="1"/>
  <c r="AD72" i="79"/>
  <c r="AD65" i="79"/>
  <c r="AD74" i="79" s="1"/>
  <c r="AD64" i="79"/>
  <c r="AD73" i="79" s="1"/>
  <c r="AC72" i="79"/>
  <c r="AC64" i="79"/>
  <c r="AC73" i="79" s="1"/>
  <c r="AC65" i="79"/>
  <c r="AC74" i="79" s="1"/>
  <c r="M86" i="79"/>
  <c r="O91" i="79"/>
  <c r="F72" i="68"/>
  <c r="F68" i="68"/>
  <c r="F64" i="68"/>
  <c r="F60" i="68"/>
  <c r="F56" i="68"/>
  <c r="F52" i="68"/>
  <c r="F48" i="68"/>
  <c r="F73" i="68"/>
  <c r="F65" i="68"/>
  <c r="F57" i="68"/>
  <c r="F49" i="68"/>
  <c r="F71" i="68"/>
  <c r="F67" i="68"/>
  <c r="F63" i="68"/>
  <c r="F59" i="68"/>
  <c r="F55" i="68"/>
  <c r="F51" i="68"/>
  <c r="F47" i="68"/>
  <c r="F70" i="68"/>
  <c r="F66" i="68"/>
  <c r="F62" i="68"/>
  <c r="F58" i="68"/>
  <c r="F54" i="68"/>
  <c r="F50" i="68"/>
  <c r="F46" i="68"/>
  <c r="F69" i="68"/>
  <c r="F61" i="68"/>
  <c r="F53" i="68"/>
  <c r="AH72" i="79" l="1"/>
  <c r="F67" i="84"/>
  <c r="BL57" i="85"/>
  <c r="BL57" i="84"/>
  <c r="BL57" i="79"/>
  <c r="E28" i="73"/>
  <c r="BN58" i="85"/>
  <c r="BN58" i="79"/>
  <c r="E58" i="79" s="1"/>
  <c r="BN58" i="84"/>
  <c r="BN68" i="86"/>
  <c r="BA34" i="85"/>
  <c r="BB34" i="85"/>
  <c r="E30" i="73"/>
  <c r="BN60" i="79"/>
  <c r="E60" i="79" s="1"/>
  <c r="BN60" i="85"/>
  <c r="BN60" i="84"/>
  <c r="BB36" i="85"/>
  <c r="BB70" i="85" s="1"/>
  <c r="BA36" i="85"/>
  <c r="BN57" i="84"/>
  <c r="BN57" i="79"/>
  <c r="BN67" i="79" s="1"/>
  <c r="BN57" i="85"/>
  <c r="BA33" i="85"/>
  <c r="BB33" i="85"/>
  <c r="BN59" i="79"/>
  <c r="E59" i="79" s="1"/>
  <c r="BN59" i="84"/>
  <c r="BN59" i="85"/>
  <c r="BA35" i="85"/>
  <c r="BB35" i="85"/>
  <c r="BB69" i="85" s="1"/>
  <c r="AK55" i="84"/>
  <c r="BD29" i="79"/>
  <c r="BD70" i="79" s="1"/>
  <c r="BC29" i="79"/>
  <c r="BC70" i="79" s="1"/>
  <c r="BC26" i="79"/>
  <c r="BD26" i="79"/>
  <c r="AG65" i="85"/>
  <c r="AG74" i="85" s="1"/>
  <c r="AU55" i="84"/>
  <c r="U64" i="84"/>
  <c r="U73" i="84" s="1"/>
  <c r="U65" i="84"/>
  <c r="U74" i="84" s="1"/>
  <c r="BA35" i="84"/>
  <c r="BB35" i="84"/>
  <c r="BB69" i="84" s="1"/>
  <c r="AF52" i="86"/>
  <c r="AF69" i="86" s="1"/>
  <c r="BE52" i="86"/>
  <c r="BE69" i="86" s="1"/>
  <c r="BN69" i="86"/>
  <c r="F28" i="86"/>
  <c r="F69" i="86" s="1"/>
  <c r="BB33" i="84"/>
  <c r="BA33" i="84"/>
  <c r="BE50" i="86"/>
  <c r="BE67" i="86" s="1"/>
  <c r="AK50" i="86"/>
  <c r="AK67" i="86" s="1"/>
  <c r="AU50" i="86"/>
  <c r="AU67" i="86" s="1"/>
  <c r="AA50" i="86"/>
  <c r="AA67" i="86" s="1"/>
  <c r="Q50" i="86"/>
  <c r="Q67" i="86" s="1"/>
  <c r="E50" i="84"/>
  <c r="AA67" i="84"/>
  <c r="BA34" i="84"/>
  <c r="BB68" i="85"/>
  <c r="BB34" i="84"/>
  <c r="BB68" i="84" s="1"/>
  <c r="BE51" i="86"/>
  <c r="BE68" i="86" s="1"/>
  <c r="AF51" i="86"/>
  <c r="AF68" i="86" s="1"/>
  <c r="F29" i="86"/>
  <c r="F70" i="86" s="1"/>
  <c r="BA36" i="84"/>
  <c r="BB36" i="84"/>
  <c r="BB70" i="84" s="1"/>
  <c r="AG64" i="84"/>
  <c r="AG73" i="84" s="1"/>
  <c r="AH65" i="79"/>
  <c r="AH74" i="79" s="1"/>
  <c r="AG72" i="84"/>
  <c r="AH64" i="79"/>
  <c r="AH73" i="79" s="1"/>
  <c r="AH63" i="84"/>
  <c r="AH65" i="84" s="1"/>
  <c r="AH74" i="84" s="1"/>
  <c r="AB64" i="84"/>
  <c r="AB73" i="84" s="1"/>
  <c r="AH63" i="85"/>
  <c r="AH65" i="85" s="1"/>
  <c r="AH74" i="85" s="1"/>
  <c r="AB72" i="84"/>
  <c r="AG72" i="85"/>
  <c r="G26" i="84"/>
  <c r="G67" i="84" s="1"/>
  <c r="I6" i="69"/>
  <c r="D34" i="41"/>
  <c r="E21" i="64" s="1"/>
  <c r="K21" i="64"/>
  <c r="I4" i="69"/>
  <c r="I9" i="69"/>
  <c r="BA26" i="79"/>
  <c r="BA67" i="79" s="1"/>
  <c r="BB26" i="79"/>
  <c r="BB67" i="79" s="1"/>
  <c r="BA29" i="79"/>
  <c r="BA70" i="79" s="1"/>
  <c r="BB29" i="79"/>
  <c r="BB70" i="79" s="1"/>
  <c r="Q55" i="84"/>
  <c r="Q63" i="84" s="1"/>
  <c r="I7" i="69"/>
  <c r="F27" i="86"/>
  <c r="F68" i="86" s="1"/>
  <c r="E27" i="73"/>
  <c r="AA55" i="84"/>
  <c r="AA63" i="84" s="1"/>
  <c r="F26" i="86"/>
  <c r="F67" i="86" s="1"/>
  <c r="I5" i="69"/>
  <c r="C32" i="41"/>
  <c r="D19" i="64" s="1"/>
  <c r="J19" i="64"/>
  <c r="AI48" i="85"/>
  <c r="E142" i="85"/>
  <c r="AI48" i="84"/>
  <c r="E158" i="86"/>
  <c r="E151" i="85"/>
  <c r="E140" i="85"/>
  <c r="E140" i="84"/>
  <c r="E142" i="84"/>
  <c r="E151" i="84"/>
  <c r="AI72" i="79"/>
  <c r="E17" i="64"/>
  <c r="E18" i="64"/>
  <c r="AI6" i="41"/>
  <c r="AK46" i="79" s="1"/>
  <c r="AK70" i="79" s="1"/>
  <c r="AH20" i="41"/>
  <c r="AJ46" i="85" s="1"/>
  <c r="AJ70" i="85" s="1"/>
  <c r="AH13" i="41"/>
  <c r="AJ46" i="84" s="1"/>
  <c r="AJ70" i="84" s="1"/>
  <c r="AJ48" i="79"/>
  <c r="AJ63" i="79" s="1"/>
  <c r="AJ5" i="41"/>
  <c r="AL44" i="79" s="1"/>
  <c r="AL68" i="79" s="1"/>
  <c r="AI19" i="41"/>
  <c r="AK44" i="85" s="1"/>
  <c r="AK68" i="85" s="1"/>
  <c r="AI12" i="41"/>
  <c r="AK44" i="84" s="1"/>
  <c r="AK68" i="84" s="1"/>
  <c r="G28" i="86"/>
  <c r="G69" i="86" s="1"/>
  <c r="P79" i="86"/>
  <c r="O91" i="86"/>
  <c r="K206" i="69"/>
  <c r="K211" i="69"/>
  <c r="K251" i="69"/>
  <c r="N65" i="84"/>
  <c r="N74" i="84" s="1"/>
  <c r="N64" i="84"/>
  <c r="N73" i="84" s="1"/>
  <c r="N72" i="84"/>
  <c r="N65" i="85"/>
  <c r="N64" i="85"/>
  <c r="N72" i="85"/>
  <c r="M91" i="85"/>
  <c r="N79" i="85"/>
  <c r="O140" i="79"/>
  <c r="O79" i="84"/>
  <c r="O91" i="84" s="1"/>
  <c r="AB72" i="79"/>
  <c r="AB65" i="79"/>
  <c r="AB74" i="79" s="1"/>
  <c r="AB64" i="79"/>
  <c r="AB73" i="79" s="1"/>
  <c r="AA72" i="79"/>
  <c r="AA64" i="79"/>
  <c r="AA73" i="79" s="1"/>
  <c r="AA65" i="79"/>
  <c r="AA74" i="79" s="1"/>
  <c r="N86" i="79"/>
  <c r="P91" i="79"/>
  <c r="F20" i="68"/>
  <c r="F5" i="68" s="1"/>
  <c r="F36" i="68"/>
  <c r="F6" i="68" s="1"/>
  <c r="F74" i="68"/>
  <c r="F8" i="68" s="1"/>
  <c r="F44" i="68"/>
  <c r="F7" i="68" s="1"/>
  <c r="BN70" i="79" l="1"/>
  <c r="BB38" i="85"/>
  <c r="BB39" i="85" s="1"/>
  <c r="BA38" i="85"/>
  <c r="BN62" i="79"/>
  <c r="BL62" i="79"/>
  <c r="BL67" i="79"/>
  <c r="BL62" i="84"/>
  <c r="BL63" i="84" s="1"/>
  <c r="BL67" i="84"/>
  <c r="BL62" i="85"/>
  <c r="BL63" i="85" s="1"/>
  <c r="BL67" i="85"/>
  <c r="BD27" i="79"/>
  <c r="BD68" i="79" s="1"/>
  <c r="BC27" i="79"/>
  <c r="BC68" i="79" s="1"/>
  <c r="E57" i="79"/>
  <c r="BC67" i="79"/>
  <c r="BC28" i="79"/>
  <c r="BC69" i="79" s="1"/>
  <c r="BD28" i="79"/>
  <c r="BD69" i="79" s="1"/>
  <c r="BD67" i="79"/>
  <c r="Q55" i="86"/>
  <c r="Q63" i="86" s="1"/>
  <c r="E52" i="86"/>
  <c r="G26" i="86"/>
  <c r="G67" i="86" s="1"/>
  <c r="D67" i="86" s="1"/>
  <c r="AF55" i="86"/>
  <c r="AF63" i="86" s="1"/>
  <c r="AF65" i="86" s="1"/>
  <c r="AF74" i="86" s="1"/>
  <c r="BB67" i="84"/>
  <c r="BB38" i="84"/>
  <c r="BB39" i="84" s="1"/>
  <c r="E59" i="85"/>
  <c r="BN69" i="85"/>
  <c r="AA55" i="86"/>
  <c r="BN70" i="86"/>
  <c r="E53" i="86"/>
  <c r="BN67" i="84"/>
  <c r="BN62" i="84"/>
  <c r="BE55" i="86"/>
  <c r="BE63" i="86" s="1"/>
  <c r="BE72" i="86" s="1"/>
  <c r="E50" i="86"/>
  <c r="AH72" i="84"/>
  <c r="BN70" i="84"/>
  <c r="E60" i="84"/>
  <c r="E58" i="84"/>
  <c r="BN68" i="84"/>
  <c r="BN67" i="86"/>
  <c r="BN55" i="86"/>
  <c r="BB67" i="85"/>
  <c r="E59" i="84"/>
  <c r="BN69" i="84"/>
  <c r="BA69" i="84"/>
  <c r="E35" i="84"/>
  <c r="BA70" i="85"/>
  <c r="E36" i="85"/>
  <c r="E57" i="85"/>
  <c r="BN67" i="85"/>
  <c r="BN62" i="85"/>
  <c r="E57" i="84"/>
  <c r="G29" i="86"/>
  <c r="G70" i="86" s="1"/>
  <c r="E51" i="86"/>
  <c r="AH64" i="84"/>
  <c r="AH73" i="84" s="1"/>
  <c r="BA68" i="84"/>
  <c r="E34" i="84"/>
  <c r="BA67" i="85"/>
  <c r="E33" i="85"/>
  <c r="AU55" i="86"/>
  <c r="AU63" i="86" s="1"/>
  <c r="E60" i="85"/>
  <c r="BN70" i="85"/>
  <c r="BA70" i="84"/>
  <c r="E36" i="84"/>
  <c r="E58" i="85"/>
  <c r="BN68" i="85"/>
  <c r="BA68" i="85"/>
  <c r="E34" i="85"/>
  <c r="BA67" i="84"/>
  <c r="BA38" i="84"/>
  <c r="E33" i="84"/>
  <c r="BA69" i="85"/>
  <c r="E35" i="85"/>
  <c r="AI63" i="85"/>
  <c r="AI65" i="85" s="1"/>
  <c r="AI74" i="85" s="1"/>
  <c r="AH72" i="85"/>
  <c r="AH64" i="85"/>
  <c r="AH73" i="85" s="1"/>
  <c r="D67" i="84"/>
  <c r="D26" i="84"/>
  <c r="AI63" i="84"/>
  <c r="AI72" i="84" s="1"/>
  <c r="G27" i="86"/>
  <c r="E27" i="86" s="1"/>
  <c r="F31" i="86"/>
  <c r="F39" i="86" s="1"/>
  <c r="E26" i="84"/>
  <c r="BN69" i="79"/>
  <c r="BA28" i="79"/>
  <c r="BA69" i="79" s="1"/>
  <c r="BB28" i="79"/>
  <c r="J16" i="64"/>
  <c r="C29" i="41"/>
  <c r="D16" i="64" s="1"/>
  <c r="D28" i="86"/>
  <c r="E26" i="79"/>
  <c r="F10" i="68"/>
  <c r="E6" i="68" s="1"/>
  <c r="E53" i="79"/>
  <c r="C28" i="41"/>
  <c r="J15" i="64"/>
  <c r="I10" i="69"/>
  <c r="E7" i="68"/>
  <c r="Q72" i="84"/>
  <c r="Q65" i="84"/>
  <c r="Q74" i="84" s="1"/>
  <c r="Q64" i="84"/>
  <c r="Q73" i="84" s="1"/>
  <c r="AK55" i="86"/>
  <c r="AK63" i="86" s="1"/>
  <c r="C31" i="41"/>
  <c r="D18" i="64" s="1"/>
  <c r="J18" i="64"/>
  <c r="E29" i="79"/>
  <c r="BA27" i="79"/>
  <c r="BB27" i="79"/>
  <c r="AA65" i="84"/>
  <c r="AA74" i="84" s="1"/>
  <c r="AA64" i="84"/>
  <c r="AA73" i="84" s="1"/>
  <c r="AA72" i="84"/>
  <c r="E50" i="79"/>
  <c r="J20" i="64"/>
  <c r="C33" i="41"/>
  <c r="D20" i="64" s="1"/>
  <c r="J17" i="64"/>
  <c r="C30" i="41"/>
  <c r="D17" i="64" s="1"/>
  <c r="AJ48" i="85"/>
  <c r="AJ48" i="84"/>
  <c r="E66" i="84"/>
  <c r="E42" i="84"/>
  <c r="E158" i="85"/>
  <c r="E158" i="84"/>
  <c r="AI65" i="79"/>
  <c r="AI74" i="79" s="1"/>
  <c r="AI64" i="79"/>
  <c r="AI73" i="79" s="1"/>
  <c r="AJ64" i="79"/>
  <c r="AJ73" i="79" s="1"/>
  <c r="E28" i="86"/>
  <c r="G44" i="68"/>
  <c r="I18" i="64"/>
  <c r="G74" i="68"/>
  <c r="H19" i="64" s="1"/>
  <c r="I19" i="64"/>
  <c r="F29" i="85" s="1"/>
  <c r="F70" i="85" s="1"/>
  <c r="G36" i="68"/>
  <c r="H17" i="64" s="1"/>
  <c r="I17" i="64"/>
  <c r="I16" i="64"/>
  <c r="F107" i="68"/>
  <c r="AK5" i="41"/>
  <c r="AM44" i="79" s="1"/>
  <c r="AJ19" i="41"/>
  <c r="AL44" i="85" s="1"/>
  <c r="AL68" i="85" s="1"/>
  <c r="AJ12" i="41"/>
  <c r="AL44" i="84" s="1"/>
  <c r="AL68" i="84" s="1"/>
  <c r="AJ6" i="41"/>
  <c r="AL46" i="79" s="1"/>
  <c r="AI20" i="41"/>
  <c r="AK46" i="85" s="1"/>
  <c r="AK70" i="85" s="1"/>
  <c r="AI13" i="41"/>
  <c r="AK46" i="84" s="1"/>
  <c r="AK70" i="84" s="1"/>
  <c r="AK48" i="79"/>
  <c r="AK63" i="79" s="1"/>
  <c r="P91" i="86"/>
  <c r="Q79" i="86"/>
  <c r="E45" i="79"/>
  <c r="G20" i="68"/>
  <c r="F76" i="68"/>
  <c r="N73" i="85"/>
  <c r="N74" i="85"/>
  <c r="N91" i="85"/>
  <c r="O79" i="85"/>
  <c r="P140" i="79"/>
  <c r="P79" i="84"/>
  <c r="P91" i="84" s="1"/>
  <c r="Z72" i="79"/>
  <c r="Z65" i="79"/>
  <c r="Z74" i="79" s="1"/>
  <c r="Z64" i="79"/>
  <c r="Z73" i="79" s="1"/>
  <c r="Y72" i="79"/>
  <c r="Y64" i="79"/>
  <c r="Y73" i="79" s="1"/>
  <c r="Y65" i="79"/>
  <c r="Y74" i="79" s="1"/>
  <c r="E25" i="73"/>
  <c r="E41" i="73" s="1"/>
  <c r="O86" i="79"/>
  <c r="Q91" i="79"/>
  <c r="E26" i="86" l="1"/>
  <c r="D26" i="86"/>
  <c r="BL63" i="79"/>
  <c r="BL72" i="85"/>
  <c r="BL64" i="85"/>
  <c r="BL73" i="85" s="1"/>
  <c r="BL65" i="85"/>
  <c r="BL74" i="85" s="1"/>
  <c r="BL72" i="79"/>
  <c r="BL64" i="79"/>
  <c r="BL73" i="79" s="1"/>
  <c r="BL65" i="79"/>
  <c r="BL74" i="79" s="1"/>
  <c r="Q50" i="85"/>
  <c r="Q67" i="85" s="1"/>
  <c r="AU50" i="85"/>
  <c r="AU67" i="85" s="1"/>
  <c r="AK50" i="85"/>
  <c r="AA50" i="85"/>
  <c r="AA67" i="85" s="1"/>
  <c r="AF51" i="85"/>
  <c r="AF68" i="85" s="1"/>
  <c r="AF52" i="85"/>
  <c r="AF69" i="85" s="1"/>
  <c r="BL64" i="84"/>
  <c r="BL73" i="84" s="1"/>
  <c r="BL65" i="84"/>
  <c r="BL74" i="84" s="1"/>
  <c r="BL72" i="84"/>
  <c r="D29" i="86"/>
  <c r="BD31" i="79"/>
  <c r="BD39" i="79" s="1"/>
  <c r="BD72" i="79" s="1"/>
  <c r="BC31" i="79"/>
  <c r="BC39" i="79" s="1"/>
  <c r="E62" i="79"/>
  <c r="AI72" i="85"/>
  <c r="AI64" i="85"/>
  <c r="AI73" i="85" s="1"/>
  <c r="AF72" i="86"/>
  <c r="AF64" i="86"/>
  <c r="AF73" i="86" s="1"/>
  <c r="E29" i="86"/>
  <c r="G68" i="86"/>
  <c r="E68" i="86" s="1"/>
  <c r="D27" i="86"/>
  <c r="BE65" i="86"/>
  <c r="BE74" i="86" s="1"/>
  <c r="BE64" i="86"/>
  <c r="BE73" i="86" s="1"/>
  <c r="BB69" i="79"/>
  <c r="BA39" i="85"/>
  <c r="E38" i="85"/>
  <c r="BN63" i="86"/>
  <c r="BN72" i="86" s="1"/>
  <c r="BN97" i="86" s="1"/>
  <c r="BN100" i="86" s="1"/>
  <c r="BB40" i="84"/>
  <c r="BB41" i="84"/>
  <c r="AK67" i="85"/>
  <c r="BA31" i="79"/>
  <c r="BA39" i="79" s="1"/>
  <c r="BA68" i="79"/>
  <c r="BB41" i="85"/>
  <c r="BB40" i="85"/>
  <c r="BN55" i="79"/>
  <c r="BN68" i="79"/>
  <c r="AM68" i="79"/>
  <c r="G31" i="86"/>
  <c r="G39" i="86" s="1"/>
  <c r="D39" i="86" s="1"/>
  <c r="D72" i="86" s="1"/>
  <c r="AL70" i="79"/>
  <c r="BB68" i="79"/>
  <c r="BA39" i="84"/>
  <c r="E38" i="84"/>
  <c r="E62" i="85"/>
  <c r="BN63" i="85"/>
  <c r="E62" i="84"/>
  <c r="BN63" i="84"/>
  <c r="AA63" i="86"/>
  <c r="AI64" i="84"/>
  <c r="AI73" i="84" s="1"/>
  <c r="AI65" i="84"/>
  <c r="AI74" i="84" s="1"/>
  <c r="AJ63" i="85"/>
  <c r="AJ64" i="85" s="1"/>
  <c r="AJ73" i="85" s="1"/>
  <c r="AJ63" i="84"/>
  <c r="AJ64" i="84" s="1"/>
  <c r="AJ73" i="84" s="1"/>
  <c r="E55" i="86"/>
  <c r="D69" i="86"/>
  <c r="E69" i="86"/>
  <c r="E67" i="86"/>
  <c r="E51" i="79"/>
  <c r="D70" i="86"/>
  <c r="E70" i="86"/>
  <c r="E5" i="68"/>
  <c r="E52" i="79"/>
  <c r="BB31" i="79"/>
  <c r="BB39" i="79" s="1"/>
  <c r="J21" i="64"/>
  <c r="C34" i="41"/>
  <c r="D21" i="64" s="1"/>
  <c r="E27" i="79"/>
  <c r="AK72" i="86"/>
  <c r="AK65" i="86"/>
  <c r="AK74" i="86" s="1"/>
  <c r="AK64" i="86"/>
  <c r="AK73" i="86" s="1"/>
  <c r="E9" i="68"/>
  <c r="E4" i="68"/>
  <c r="E8" i="68"/>
  <c r="E28" i="79"/>
  <c r="AK48" i="85"/>
  <c r="BA48" i="85"/>
  <c r="BA63" i="85" s="1"/>
  <c r="BB48" i="85"/>
  <c r="E45" i="85"/>
  <c r="E45" i="84"/>
  <c r="AK48" i="84"/>
  <c r="AK72" i="79"/>
  <c r="AJ65" i="79"/>
  <c r="AJ74" i="79" s="1"/>
  <c r="AJ72" i="79"/>
  <c r="E43" i="79"/>
  <c r="E67" i="79" s="1"/>
  <c r="D15" i="64"/>
  <c r="E43" i="84"/>
  <c r="G107" i="68"/>
  <c r="H16" i="64"/>
  <c r="AK6" i="41"/>
  <c r="AM46" i="79" s="1"/>
  <c r="AJ20" i="41"/>
  <c r="AL46" i="85" s="1"/>
  <c r="AL70" i="85" s="1"/>
  <c r="AJ13" i="41"/>
  <c r="AL46" i="84" s="1"/>
  <c r="AL70" i="84" s="1"/>
  <c r="AL48" i="79"/>
  <c r="AL63" i="79" s="1"/>
  <c r="AL5" i="41"/>
  <c r="AN44" i="79" s="1"/>
  <c r="AK19" i="41"/>
  <c r="AK12" i="41"/>
  <c r="F40" i="86"/>
  <c r="F41" i="86"/>
  <c r="F72" i="86"/>
  <c r="Q72" i="86"/>
  <c r="Q65" i="86"/>
  <c r="Q64" i="86"/>
  <c r="AU65" i="86"/>
  <c r="AU74" i="86" s="1"/>
  <c r="AU72" i="86"/>
  <c r="AU64" i="86"/>
  <c r="AU73" i="86" s="1"/>
  <c r="F26" i="85"/>
  <c r="F67" i="85" s="1"/>
  <c r="I21" i="64"/>
  <c r="F27" i="85"/>
  <c r="F68" i="85" s="1"/>
  <c r="F28" i="85"/>
  <c r="F69" i="85" s="1"/>
  <c r="H18" i="64"/>
  <c r="R79" i="86"/>
  <c r="Q91" i="86"/>
  <c r="E43" i="85"/>
  <c r="O91" i="85"/>
  <c r="P79" i="85"/>
  <c r="Q140" i="79"/>
  <c r="BA48" i="84"/>
  <c r="BA63" i="84" s="1"/>
  <c r="BB48" i="84"/>
  <c r="BB63" i="84" s="1"/>
  <c r="Q79" i="84"/>
  <c r="BB48" i="79"/>
  <c r="BB63" i="79" s="1"/>
  <c r="BA48" i="79"/>
  <c r="BA63" i="79" s="1"/>
  <c r="X72" i="79"/>
  <c r="X65" i="79"/>
  <c r="X74" i="79" s="1"/>
  <c r="X64" i="79"/>
  <c r="X73" i="79" s="1"/>
  <c r="W72" i="79"/>
  <c r="W65" i="79"/>
  <c r="W74" i="79" s="1"/>
  <c r="W64" i="79"/>
  <c r="W73" i="79" s="1"/>
  <c r="BN48" i="79"/>
  <c r="P86" i="79"/>
  <c r="R91" i="79"/>
  <c r="AK64" i="79"/>
  <c r="AK73" i="79" s="1"/>
  <c r="AK65" i="79"/>
  <c r="AK74" i="79" s="1"/>
  <c r="EA258" i="66"/>
  <c r="DZ258" i="66"/>
  <c r="AM44" i="85" l="1"/>
  <c r="AM68" i="85" s="1"/>
  <c r="BN63" i="79"/>
  <c r="BM134" i="79"/>
  <c r="AM44" i="84"/>
  <c r="AM68" i="84" s="1"/>
  <c r="BL134" i="79"/>
  <c r="S134" i="79"/>
  <c r="BD40" i="79"/>
  <c r="BD73" i="79" s="1"/>
  <c r="BD41" i="79"/>
  <c r="BD74" i="79" s="1"/>
  <c r="BC40" i="79"/>
  <c r="BC73" i="79" s="1"/>
  <c r="BC72" i="79"/>
  <c r="BC41" i="79"/>
  <c r="BC74" i="79" s="1"/>
  <c r="BK134" i="79"/>
  <c r="I134" i="79"/>
  <c r="AK134" i="79"/>
  <c r="BI134" i="79"/>
  <c r="G134" i="79"/>
  <c r="AB134" i="79"/>
  <c r="Z134" i="79"/>
  <c r="N134" i="79"/>
  <c r="AJ134" i="79"/>
  <c r="P134" i="79"/>
  <c r="AE134" i="79"/>
  <c r="BJ134" i="79"/>
  <c r="V134" i="79"/>
  <c r="BE134" i="79"/>
  <c r="L134" i="79"/>
  <c r="J134" i="79"/>
  <c r="BH134" i="79"/>
  <c r="BC134" i="79"/>
  <c r="X134" i="79"/>
  <c r="AA134" i="79"/>
  <c r="BF134" i="79"/>
  <c r="D68" i="86"/>
  <c r="T134" i="79"/>
  <c r="D31" i="86"/>
  <c r="AG134" i="79"/>
  <c r="AH134" i="79"/>
  <c r="AI134" i="79"/>
  <c r="AC134" i="79"/>
  <c r="W134" i="79"/>
  <c r="AF134" i="79"/>
  <c r="M134" i="79"/>
  <c r="BG134" i="79"/>
  <c r="U134" i="79"/>
  <c r="BD134" i="79"/>
  <c r="AJ72" i="84"/>
  <c r="AJ65" i="84"/>
  <c r="AJ74" i="84" s="1"/>
  <c r="H134" i="79"/>
  <c r="AD134" i="79"/>
  <c r="R134" i="79"/>
  <c r="AL134" i="79"/>
  <c r="BB134" i="79"/>
  <c r="AA72" i="86"/>
  <c r="F14" i="86" s="1"/>
  <c r="AA65" i="86"/>
  <c r="AA74" i="86" s="1"/>
  <c r="BN64" i="85"/>
  <c r="BN73" i="85" s="1"/>
  <c r="BN98" i="85" s="1"/>
  <c r="BN101" i="85" s="1"/>
  <c r="BN72" i="85"/>
  <c r="BN65" i="85"/>
  <c r="BN74" i="85" s="1"/>
  <c r="BN99" i="85" s="1"/>
  <c r="BN102" i="85" s="1"/>
  <c r="BA40" i="85"/>
  <c r="BA41" i="85"/>
  <c r="E63" i="86"/>
  <c r="E31" i="86"/>
  <c r="AN68" i="79"/>
  <c r="AM70" i="79"/>
  <c r="AA64" i="86"/>
  <c r="AA73" i="86" s="1"/>
  <c r="BN64" i="86"/>
  <c r="BN73" i="86" s="1"/>
  <c r="BN98" i="86" s="1"/>
  <c r="BN101" i="86" s="1"/>
  <c r="BN65" i="86"/>
  <c r="BN74" i="86" s="1"/>
  <c r="BN99" i="86" s="1"/>
  <c r="BN102" i="86" s="1"/>
  <c r="Q134" i="79"/>
  <c r="E55" i="79"/>
  <c r="O134" i="79"/>
  <c r="K134" i="79"/>
  <c r="BA40" i="84"/>
  <c r="BA41" i="84"/>
  <c r="AJ65" i="85"/>
  <c r="AJ74" i="85" s="1"/>
  <c r="AJ72" i="85"/>
  <c r="Y134" i="79"/>
  <c r="AK63" i="84"/>
  <c r="AK64" i="84" s="1"/>
  <c r="AK73" i="84" s="1"/>
  <c r="BB63" i="85"/>
  <c r="BB64" i="85" s="1"/>
  <c r="BB73" i="85" s="1"/>
  <c r="E69" i="79"/>
  <c r="BB41" i="79"/>
  <c r="BB40" i="79"/>
  <c r="E31" i="79"/>
  <c r="E39" i="86"/>
  <c r="E10" i="68"/>
  <c r="E66" i="85"/>
  <c r="E42" i="85"/>
  <c r="BA134" i="79"/>
  <c r="BA41" i="79"/>
  <c r="BA40" i="79"/>
  <c r="E39" i="79"/>
  <c r="AU55" i="85"/>
  <c r="AL48" i="85"/>
  <c r="AA55" i="85"/>
  <c r="AK55" i="85"/>
  <c r="AL48" i="84"/>
  <c r="BN65" i="84"/>
  <c r="BN74" i="84" s="1"/>
  <c r="BN99" i="84" s="1"/>
  <c r="BN102" i="84" s="1"/>
  <c r="E67" i="84"/>
  <c r="F134" i="79"/>
  <c r="F120" i="79"/>
  <c r="AL72" i="79"/>
  <c r="Q55" i="85"/>
  <c r="Q63" i="85" s="1"/>
  <c r="E50" i="85"/>
  <c r="G26" i="85"/>
  <c r="G67" i="85" s="1"/>
  <c r="Q73" i="86"/>
  <c r="Q74" i="86"/>
  <c r="F74" i="86"/>
  <c r="F73" i="86"/>
  <c r="G41" i="86"/>
  <c r="G72" i="86"/>
  <c r="F13" i="86" s="1"/>
  <c r="G40" i="86"/>
  <c r="AM5" i="41"/>
  <c r="AO44" i="79" s="1"/>
  <c r="AL19" i="41"/>
  <c r="AL12" i="41"/>
  <c r="AL6" i="41"/>
  <c r="AN46" i="79" s="1"/>
  <c r="AK20" i="41"/>
  <c r="AM46" i="85" s="1"/>
  <c r="AM70" i="85" s="1"/>
  <c r="AK13" i="41"/>
  <c r="AM46" i="84" s="1"/>
  <c r="AM70" i="84" s="1"/>
  <c r="AM48" i="79"/>
  <c r="AM63" i="79" s="1"/>
  <c r="H21" i="64"/>
  <c r="S79" i="86"/>
  <c r="R91" i="86"/>
  <c r="E51" i="84"/>
  <c r="E52" i="85"/>
  <c r="P91" i="85"/>
  <c r="Q79" i="85"/>
  <c r="R140" i="79"/>
  <c r="BB72" i="84"/>
  <c r="BB65" i="84"/>
  <c r="BB74" i="84" s="1"/>
  <c r="BB64" i="84"/>
  <c r="BB73" i="84" s="1"/>
  <c r="Q91" i="84"/>
  <c r="R79" i="84"/>
  <c r="V72" i="79"/>
  <c r="V65" i="79"/>
  <c r="V74" i="79" s="1"/>
  <c r="V64" i="79"/>
  <c r="V73" i="79" s="1"/>
  <c r="U72" i="79"/>
  <c r="U64" i="79"/>
  <c r="U73" i="79" s="1"/>
  <c r="U65" i="79"/>
  <c r="U74" i="79" s="1"/>
  <c r="Q86" i="79"/>
  <c r="S91" i="79"/>
  <c r="F164" i="79" l="1"/>
  <c r="G13" i="79"/>
  <c r="D13" i="86"/>
  <c r="D14" i="86" s="1"/>
  <c r="H15" i="24" s="1"/>
  <c r="F167" i="86"/>
  <c r="F170" i="84"/>
  <c r="H13" i="79"/>
  <c r="F167" i="84"/>
  <c r="AN44" i="84"/>
  <c r="AN68" i="84" s="1"/>
  <c r="AN44" i="85"/>
  <c r="AN68" i="85" s="1"/>
  <c r="H12" i="86"/>
  <c r="E64" i="86"/>
  <c r="E72" i="86"/>
  <c r="J12" i="86" s="1"/>
  <c r="AM134" i="79"/>
  <c r="E65" i="86"/>
  <c r="AN70" i="79"/>
  <c r="AN134" i="79" s="1"/>
  <c r="AK72" i="84"/>
  <c r="AO68" i="79"/>
  <c r="AK65" i="84"/>
  <c r="AK74" i="84" s="1"/>
  <c r="AL63" i="85"/>
  <c r="AL72" i="85" s="1"/>
  <c r="BB65" i="85"/>
  <c r="BB74" i="85" s="1"/>
  <c r="BB72" i="85"/>
  <c r="AL63" i="84"/>
  <c r="AL64" i="84" s="1"/>
  <c r="AL73" i="84" s="1"/>
  <c r="AK63" i="85"/>
  <c r="AK72" i="85" s="1"/>
  <c r="AA63" i="85"/>
  <c r="AA64" i="85" s="1"/>
  <c r="AA73" i="85" s="1"/>
  <c r="BN64" i="84"/>
  <c r="BN73" i="84" s="1"/>
  <c r="F170" i="86"/>
  <c r="E40" i="79"/>
  <c r="E41" i="79"/>
  <c r="BN72" i="84"/>
  <c r="BN97" i="84" s="1"/>
  <c r="BN100" i="84" s="1"/>
  <c r="BN97" i="85"/>
  <c r="BN100" i="85" s="1"/>
  <c r="AM48" i="85"/>
  <c r="E26" i="85"/>
  <c r="AM48" i="84"/>
  <c r="F167" i="79"/>
  <c r="AL64" i="79"/>
  <c r="AL73" i="79" s="1"/>
  <c r="AL65" i="79"/>
  <c r="AL74" i="79" s="1"/>
  <c r="AM72" i="79"/>
  <c r="D26" i="85"/>
  <c r="AM6" i="41"/>
  <c r="AO46" i="79" s="1"/>
  <c r="AL20" i="41"/>
  <c r="AN46" i="85" s="1"/>
  <c r="AN70" i="85" s="1"/>
  <c r="AL13" i="41"/>
  <c r="AN46" i="84" s="1"/>
  <c r="AN70" i="84" s="1"/>
  <c r="AN48" i="79"/>
  <c r="AN63" i="79" s="1"/>
  <c r="AN5" i="41"/>
  <c r="AP44" i="79" s="1"/>
  <c r="AM19" i="41"/>
  <c r="AM12" i="41"/>
  <c r="G73" i="86"/>
  <c r="C13" i="86" s="1"/>
  <c r="D40" i="86"/>
  <c r="D73" i="86" s="1"/>
  <c r="E40" i="86"/>
  <c r="F12" i="86"/>
  <c r="Q15" i="24"/>
  <c r="D12" i="86"/>
  <c r="G74" i="86"/>
  <c r="E13" i="86" s="1"/>
  <c r="D41" i="86"/>
  <c r="D74" i="86" s="1"/>
  <c r="E41" i="86"/>
  <c r="Q65" i="85"/>
  <c r="Q74" i="85" s="1"/>
  <c r="Q64" i="85"/>
  <c r="Q73" i="85" s="1"/>
  <c r="Q72" i="85"/>
  <c r="T79" i="86"/>
  <c r="S91" i="86"/>
  <c r="BA65" i="85"/>
  <c r="BA74" i="85" s="1"/>
  <c r="BA64" i="85"/>
  <c r="BA73" i="85" s="1"/>
  <c r="BA72" i="85"/>
  <c r="AF55" i="84"/>
  <c r="AF63" i="84" s="1"/>
  <c r="E52" i="84"/>
  <c r="G28" i="85"/>
  <c r="G69" i="85" s="1"/>
  <c r="G28" i="84"/>
  <c r="G69" i="84" s="1"/>
  <c r="G27" i="84"/>
  <c r="G68" i="84" s="1"/>
  <c r="F31" i="84"/>
  <c r="G27" i="85"/>
  <c r="G68" i="85" s="1"/>
  <c r="F31" i="85"/>
  <c r="G29" i="84"/>
  <c r="G70" i="84" s="1"/>
  <c r="G29" i="85"/>
  <c r="G70" i="85" s="1"/>
  <c r="E51" i="85"/>
  <c r="AF55" i="85"/>
  <c r="AF63" i="85" s="1"/>
  <c r="Q91" i="85"/>
  <c r="R79" i="85"/>
  <c r="S140" i="79"/>
  <c r="BA65" i="84"/>
  <c r="BA64" i="84"/>
  <c r="BA72" i="84"/>
  <c r="R91" i="84"/>
  <c r="S79" i="84"/>
  <c r="T72" i="79"/>
  <c r="T64" i="79"/>
  <c r="T73" i="79" s="1"/>
  <c r="T65" i="79"/>
  <c r="T74" i="79" s="1"/>
  <c r="S72" i="79"/>
  <c r="S64" i="79"/>
  <c r="S73" i="79" s="1"/>
  <c r="S65" i="79"/>
  <c r="S74" i="79" s="1"/>
  <c r="BN72" i="79"/>
  <c r="BN97" i="79" s="1"/>
  <c r="BN100" i="79" s="1"/>
  <c r="BN64" i="79"/>
  <c r="BN73" i="79" s="1"/>
  <c r="BN98" i="79" s="1"/>
  <c r="BN101" i="79" s="1"/>
  <c r="BN65" i="79"/>
  <c r="BN74" i="79" s="1"/>
  <c r="BN99" i="79" s="1"/>
  <c r="BN102" i="79" s="1"/>
  <c r="F25" i="73"/>
  <c r="F41" i="73" s="1"/>
  <c r="R86" i="79"/>
  <c r="T91" i="79"/>
  <c r="AM64" i="79"/>
  <c r="AM73" i="79" s="1"/>
  <c r="AM65" i="79"/>
  <c r="AM74" i="79" s="1"/>
  <c r="F174" i="86" l="1"/>
  <c r="G167" i="86"/>
  <c r="H167" i="86" s="1"/>
  <c r="H13" i="86"/>
  <c r="H14" i="86" s="1"/>
  <c r="BN98" i="84"/>
  <c r="BN101" i="84" s="1"/>
  <c r="AO44" i="84"/>
  <c r="AO68" i="84" s="1"/>
  <c r="AO44" i="85"/>
  <c r="AO68" i="85" s="1"/>
  <c r="E73" i="86"/>
  <c r="E74" i="86"/>
  <c r="K12" i="86"/>
  <c r="AK65" i="85"/>
  <c r="AK74" i="85" s="1"/>
  <c r="AO70" i="79"/>
  <c r="AP68" i="79"/>
  <c r="AL65" i="85"/>
  <c r="AL74" i="85" s="1"/>
  <c r="AL72" i="84"/>
  <c r="AL65" i="84"/>
  <c r="AL74" i="84" s="1"/>
  <c r="AM63" i="84"/>
  <c r="AM64" i="84" s="1"/>
  <c r="AM73" i="84" s="1"/>
  <c r="AM63" i="85"/>
  <c r="AM72" i="85" s="1"/>
  <c r="AL64" i="85"/>
  <c r="AL73" i="85" s="1"/>
  <c r="AK64" i="85"/>
  <c r="AK73" i="85" s="1"/>
  <c r="AA65" i="85"/>
  <c r="AA74" i="85" s="1"/>
  <c r="AA72" i="85"/>
  <c r="G167" i="79"/>
  <c r="H167" i="79" s="1"/>
  <c r="I167" i="79" s="1"/>
  <c r="J167" i="79" s="1"/>
  <c r="K167" i="79" s="1"/>
  <c r="L167" i="79" s="1"/>
  <c r="M167" i="79" s="1"/>
  <c r="N167" i="79" s="1"/>
  <c r="O167" i="79" s="1"/>
  <c r="P167" i="79" s="1"/>
  <c r="Q167" i="79" s="1"/>
  <c r="R167" i="79" s="1"/>
  <c r="S167" i="79" s="1"/>
  <c r="T167" i="79" s="1"/>
  <c r="U167" i="79" s="1"/>
  <c r="V167" i="79" s="1"/>
  <c r="W167" i="79" s="1"/>
  <c r="X167" i="79" s="1"/>
  <c r="Y167" i="79" s="1"/>
  <c r="Z167" i="79" s="1"/>
  <c r="AA167" i="79" s="1"/>
  <c r="AB167" i="79" s="1"/>
  <c r="AC167" i="79" s="1"/>
  <c r="AD167" i="79" s="1"/>
  <c r="AE167" i="79" s="1"/>
  <c r="AF167" i="79" s="1"/>
  <c r="AG167" i="79" s="1"/>
  <c r="AH167" i="79" s="1"/>
  <c r="AI167" i="79" s="1"/>
  <c r="AJ167" i="79" s="1"/>
  <c r="AK167" i="79" s="1"/>
  <c r="AL167" i="79" s="1"/>
  <c r="AM167" i="79" s="1"/>
  <c r="F174" i="84"/>
  <c r="G170" i="86"/>
  <c r="D29" i="85"/>
  <c r="AN48" i="85"/>
  <c r="AN63" i="85" s="1"/>
  <c r="E67" i="85"/>
  <c r="D67" i="85"/>
  <c r="F167" i="85"/>
  <c r="F174" i="85" s="1"/>
  <c r="E27" i="85"/>
  <c r="E28" i="85"/>
  <c r="D29" i="84"/>
  <c r="E27" i="84"/>
  <c r="D28" i="84"/>
  <c r="AN48" i="84"/>
  <c r="AN63" i="84" s="1"/>
  <c r="E12" i="86"/>
  <c r="C12" i="86"/>
  <c r="AN72" i="79"/>
  <c r="F15" i="24"/>
  <c r="D15" i="24"/>
  <c r="E15" i="24"/>
  <c r="J13" i="86"/>
  <c r="K13" i="86" s="1"/>
  <c r="AO5" i="41"/>
  <c r="AQ44" i="79" s="1"/>
  <c r="AN19" i="41"/>
  <c r="AN12" i="41"/>
  <c r="AN6" i="41"/>
  <c r="AP46" i="79" s="1"/>
  <c r="AM20" i="41"/>
  <c r="AM13" i="41"/>
  <c r="T91" i="86"/>
  <c r="U79" i="86"/>
  <c r="E29" i="85"/>
  <c r="D27" i="84"/>
  <c r="D28" i="85"/>
  <c r="F39" i="85"/>
  <c r="E28" i="84"/>
  <c r="E55" i="85"/>
  <c r="D27" i="85"/>
  <c r="G31" i="85"/>
  <c r="G39" i="85" s="1"/>
  <c r="F39" i="84"/>
  <c r="E29" i="84"/>
  <c r="G31" i="84"/>
  <c r="G39" i="84" s="1"/>
  <c r="E55" i="84"/>
  <c r="S79" i="85"/>
  <c r="R91" i="85"/>
  <c r="T140" i="79"/>
  <c r="BA73" i="84"/>
  <c r="BA74" i="84"/>
  <c r="T79" i="84"/>
  <c r="S91" i="84"/>
  <c r="R72" i="79"/>
  <c r="R64" i="79"/>
  <c r="R73" i="79" s="1"/>
  <c r="R65" i="79"/>
  <c r="R74" i="79" s="1"/>
  <c r="Q72" i="79"/>
  <c r="Q64" i="79"/>
  <c r="Q73" i="79" s="1"/>
  <c r="Q65" i="79"/>
  <c r="Q74" i="79" s="1"/>
  <c r="S86" i="79"/>
  <c r="U91" i="79"/>
  <c r="AO46" i="85" l="1"/>
  <c r="AO70" i="85" s="1"/>
  <c r="AP44" i="85"/>
  <c r="AP68" i="85" s="1"/>
  <c r="AO46" i="84"/>
  <c r="AO70" i="84" s="1"/>
  <c r="AP44" i="84"/>
  <c r="AP68" i="84" s="1"/>
  <c r="AM64" i="85"/>
  <c r="AM73" i="85" s="1"/>
  <c r="AO134" i="79"/>
  <c r="AM65" i="85"/>
  <c r="AM74" i="85" s="1"/>
  <c r="AQ68" i="79"/>
  <c r="AP70" i="79"/>
  <c r="AN167" i="79"/>
  <c r="AM65" i="84"/>
  <c r="AM74" i="84" s="1"/>
  <c r="AM72" i="84"/>
  <c r="I167" i="86"/>
  <c r="H174" i="86"/>
  <c r="H170" i="86"/>
  <c r="G174" i="86"/>
  <c r="D69" i="85"/>
  <c r="E69" i="85"/>
  <c r="D68" i="85"/>
  <c r="D70" i="85"/>
  <c r="F170" i="85"/>
  <c r="D68" i="84"/>
  <c r="E69" i="84"/>
  <c r="D69" i="84"/>
  <c r="D70" i="84"/>
  <c r="E14" i="86"/>
  <c r="I15" i="24" s="1"/>
  <c r="AN64" i="79"/>
  <c r="AN73" i="79" s="1"/>
  <c r="AN65" i="79"/>
  <c r="AN74" i="79" s="1"/>
  <c r="C14" i="86"/>
  <c r="G15" i="24" s="1"/>
  <c r="AO48" i="79"/>
  <c r="AO63" i="79" s="1"/>
  <c r="AO48" i="85"/>
  <c r="AO63" i="85" s="1"/>
  <c r="AO6" i="41"/>
  <c r="AQ46" i="79" s="1"/>
  <c r="AN20" i="41"/>
  <c r="AP46" i="85" s="1"/>
  <c r="AP70" i="85" s="1"/>
  <c r="AN13" i="41"/>
  <c r="AN72" i="84"/>
  <c r="AN65" i="84"/>
  <c r="AN74" i="84" s="1"/>
  <c r="AN64" i="84"/>
  <c r="AN73" i="84" s="1"/>
  <c r="AN65" i="85"/>
  <c r="AN74" i="85" s="1"/>
  <c r="AN72" i="85"/>
  <c r="AN64" i="85"/>
  <c r="AN73" i="85" s="1"/>
  <c r="AP48" i="79"/>
  <c r="AP63" i="79" s="1"/>
  <c r="AP5" i="41"/>
  <c r="AR44" i="79" s="1"/>
  <c r="AO19" i="41"/>
  <c r="AO12" i="41"/>
  <c r="U91" i="86"/>
  <c r="V79" i="86"/>
  <c r="D117" i="79"/>
  <c r="G40" i="84"/>
  <c r="G73" i="84" s="1"/>
  <c r="G72" i="84"/>
  <c r="G41" i="84"/>
  <c r="G74" i="84" s="1"/>
  <c r="E31" i="84"/>
  <c r="D31" i="84"/>
  <c r="D31" i="85"/>
  <c r="F41" i="84"/>
  <c r="F40" i="84"/>
  <c r="F72" i="84"/>
  <c r="E39" i="84"/>
  <c r="D39" i="84"/>
  <c r="D72" i="84" s="1"/>
  <c r="E31" i="85"/>
  <c r="G40" i="85"/>
  <c r="G73" i="85" s="1"/>
  <c r="G72" i="85"/>
  <c r="G41" i="85"/>
  <c r="G74" i="85" s="1"/>
  <c r="D39" i="85"/>
  <c r="D72" i="85" s="1"/>
  <c r="E39" i="85"/>
  <c r="F41" i="85"/>
  <c r="F40" i="85"/>
  <c r="F72" i="85"/>
  <c r="E114" i="79"/>
  <c r="D114" i="79"/>
  <c r="E119" i="79"/>
  <c r="D119" i="79"/>
  <c r="D118" i="79"/>
  <c r="E117" i="79"/>
  <c r="D116" i="79"/>
  <c r="D115" i="79"/>
  <c r="E115" i="79"/>
  <c r="S91" i="85"/>
  <c r="T79" i="85"/>
  <c r="U140" i="79"/>
  <c r="T91" i="84"/>
  <c r="U79" i="84"/>
  <c r="P72" i="79"/>
  <c r="P65" i="79"/>
  <c r="P74" i="79" s="1"/>
  <c r="P64" i="79"/>
  <c r="P73" i="79" s="1"/>
  <c r="O72" i="79"/>
  <c r="O65" i="79"/>
  <c r="O74" i="79" s="1"/>
  <c r="O64" i="79"/>
  <c r="O73" i="79" s="1"/>
  <c r="T86" i="79"/>
  <c r="V91" i="79"/>
  <c r="D13" i="84" l="1"/>
  <c r="F13" i="84"/>
  <c r="F13" i="85"/>
  <c r="D13" i="85"/>
  <c r="AO48" i="84"/>
  <c r="AO63" i="84" s="1"/>
  <c r="AQ44" i="85"/>
  <c r="AQ68" i="85" s="1"/>
  <c r="AQ44" i="84"/>
  <c r="AQ68" i="84" s="1"/>
  <c r="AP46" i="84"/>
  <c r="AP70" i="84" s="1"/>
  <c r="AO167" i="79"/>
  <c r="AP134" i="79"/>
  <c r="AR68" i="79"/>
  <c r="AQ70" i="79"/>
  <c r="J167" i="86"/>
  <c r="I174" i="86"/>
  <c r="I170" i="86"/>
  <c r="AP48" i="85"/>
  <c r="AP72" i="79"/>
  <c r="AO65" i="79"/>
  <c r="AO74" i="79" s="1"/>
  <c r="AQ5" i="41"/>
  <c r="AS44" i="79" s="1"/>
  <c r="AP19" i="41"/>
  <c r="AP12" i="41"/>
  <c r="AP6" i="41"/>
  <c r="AR46" i="79" s="1"/>
  <c r="AO20" i="41"/>
  <c r="AO13" i="41"/>
  <c r="AQ46" i="84" s="1"/>
  <c r="AQ70" i="84" s="1"/>
  <c r="V91" i="86"/>
  <c r="W79" i="86"/>
  <c r="Q14" i="24"/>
  <c r="E40" i="85"/>
  <c r="D40" i="85"/>
  <c r="D73" i="85" s="1"/>
  <c r="F73" i="85"/>
  <c r="C13" i="85" s="1"/>
  <c r="D41" i="85"/>
  <c r="D74" i="85" s="1"/>
  <c r="F74" i="85"/>
  <c r="E13" i="85" s="1"/>
  <c r="E41" i="85"/>
  <c r="AF65" i="85"/>
  <c r="AF64" i="85"/>
  <c r="AF72" i="85"/>
  <c r="F73" i="84"/>
  <c r="C13" i="84" s="1"/>
  <c r="D40" i="84"/>
  <c r="D73" i="84" s="1"/>
  <c r="E40" i="84"/>
  <c r="F74" i="84"/>
  <c r="E13" i="84" s="1"/>
  <c r="D41" i="84"/>
  <c r="D74" i="84" s="1"/>
  <c r="E41" i="84"/>
  <c r="AF65" i="84"/>
  <c r="AF72" i="84"/>
  <c r="AF64" i="84"/>
  <c r="D129" i="79"/>
  <c r="T91" i="85"/>
  <c r="U79" i="85"/>
  <c r="V140" i="79"/>
  <c r="V79" i="84"/>
  <c r="U91" i="84"/>
  <c r="N72" i="79"/>
  <c r="N64" i="79"/>
  <c r="N73" i="79" s="1"/>
  <c r="N65" i="79"/>
  <c r="N74" i="79" s="1"/>
  <c r="M72" i="79"/>
  <c r="M64" i="79"/>
  <c r="M73" i="79" s="1"/>
  <c r="M65" i="79"/>
  <c r="M74" i="79" s="1"/>
  <c r="U86" i="79"/>
  <c r="W91" i="79"/>
  <c r="AP64" i="79"/>
  <c r="AP73" i="79" s="1"/>
  <c r="Q13" i="24" l="1"/>
  <c r="AP48" i="84"/>
  <c r="AP63" i="84" s="1"/>
  <c r="AP72" i="84" s="1"/>
  <c r="E13" i="24"/>
  <c r="AR44" i="84"/>
  <c r="AR68" i="84" s="1"/>
  <c r="AR44" i="85"/>
  <c r="AR68" i="85" s="1"/>
  <c r="AQ46" i="85"/>
  <c r="AQ70" i="85" s="1"/>
  <c r="AP167" i="79"/>
  <c r="AQ134" i="79"/>
  <c r="AS68" i="79"/>
  <c r="AR70" i="79"/>
  <c r="AP63" i="85"/>
  <c r="AP65" i="85" s="1"/>
  <c r="AP74" i="85" s="1"/>
  <c r="J170" i="86"/>
  <c r="K167" i="86"/>
  <c r="J174" i="86"/>
  <c r="H13" i="85"/>
  <c r="G167" i="85"/>
  <c r="G174" i="85" s="1"/>
  <c r="H13" i="84"/>
  <c r="G167" i="84"/>
  <c r="G174" i="84" s="1"/>
  <c r="F13" i="24"/>
  <c r="AP65" i="79"/>
  <c r="AP74" i="79" s="1"/>
  <c r="AO72" i="79"/>
  <c r="AO64" i="79"/>
  <c r="AO73" i="79" s="1"/>
  <c r="AO65" i="84"/>
  <c r="AO74" i="84" s="1"/>
  <c r="AO72" i="84"/>
  <c r="AO64" i="84"/>
  <c r="AO73" i="84" s="1"/>
  <c r="AO72" i="85"/>
  <c r="AO65" i="85"/>
  <c r="AO74" i="85" s="1"/>
  <c r="AO64" i="85"/>
  <c r="AO73" i="85" s="1"/>
  <c r="AQ48" i="79"/>
  <c r="AQ63" i="79" s="1"/>
  <c r="AQ48" i="84"/>
  <c r="AQ63" i="84" s="1"/>
  <c r="AQ6" i="41"/>
  <c r="AS46" i="79" s="1"/>
  <c r="AP20" i="41"/>
  <c r="AR46" i="85" s="1"/>
  <c r="AR70" i="85" s="1"/>
  <c r="AP13" i="41"/>
  <c r="AR46" i="84" s="1"/>
  <c r="AR70" i="84" s="1"/>
  <c r="AR48" i="79"/>
  <c r="AR63" i="79" s="1"/>
  <c r="AR5" i="41"/>
  <c r="AT44" i="79" s="1"/>
  <c r="AQ19" i="41"/>
  <c r="AQ12" i="41"/>
  <c r="E14" i="24"/>
  <c r="X79" i="86"/>
  <c r="W91" i="86"/>
  <c r="E129" i="79"/>
  <c r="AF73" i="85"/>
  <c r="AF74" i="85"/>
  <c r="AF73" i="84"/>
  <c r="F14" i="24"/>
  <c r="AF74" i="84"/>
  <c r="D13" i="24"/>
  <c r="D14" i="24"/>
  <c r="D131" i="79"/>
  <c r="E131" i="79"/>
  <c r="D130" i="79"/>
  <c r="D132" i="79"/>
  <c r="V79" i="85"/>
  <c r="U91" i="85"/>
  <c r="W140" i="79"/>
  <c r="W79" i="84"/>
  <c r="V91" i="84"/>
  <c r="L72" i="79"/>
  <c r="L65" i="79"/>
  <c r="L74" i="79" s="1"/>
  <c r="L64" i="79"/>
  <c r="L73" i="79" s="1"/>
  <c r="K72" i="79"/>
  <c r="K64" i="79"/>
  <c r="K73" i="79" s="1"/>
  <c r="K65" i="79"/>
  <c r="K74" i="79" s="1"/>
  <c r="V86" i="79"/>
  <c r="X91" i="79"/>
  <c r="E7" i="41"/>
  <c r="F7" i="41"/>
  <c r="G7" i="41"/>
  <c r="H7" i="41"/>
  <c r="I7" i="41"/>
  <c r="J7" i="41"/>
  <c r="K7" i="41"/>
  <c r="L7" i="41"/>
  <c r="M7" i="41"/>
  <c r="N7" i="41"/>
  <c r="O7" i="41"/>
  <c r="P7" i="41"/>
  <c r="Q7" i="41"/>
  <c r="R7" i="41"/>
  <c r="S7" i="41"/>
  <c r="T7" i="41"/>
  <c r="U7" i="41"/>
  <c r="V7" i="41"/>
  <c r="W7" i="41"/>
  <c r="X7" i="41"/>
  <c r="Y7" i="41"/>
  <c r="Z7" i="41"/>
  <c r="AA7" i="41"/>
  <c r="D7" i="41"/>
  <c r="AP65" i="84" l="1"/>
  <c r="AP74" i="84" s="1"/>
  <c r="AP64" i="84"/>
  <c r="AP73" i="84" s="1"/>
  <c r="AB28" i="41"/>
  <c r="AB7" i="41" s="1"/>
  <c r="AQ48" i="85"/>
  <c r="AQ63" i="85" s="1"/>
  <c r="AS44" i="84"/>
  <c r="AS68" i="84" s="1"/>
  <c r="AS44" i="85"/>
  <c r="AS68" i="85" s="1"/>
  <c r="AP72" i="85"/>
  <c r="AP64" i="85"/>
  <c r="AP73" i="85" s="1"/>
  <c r="AQ167" i="79"/>
  <c r="AR134" i="79"/>
  <c r="AS70" i="79"/>
  <c r="AT68" i="79"/>
  <c r="L167" i="86"/>
  <c r="K174" i="86"/>
  <c r="K170" i="86"/>
  <c r="AR48" i="85"/>
  <c r="H167" i="85"/>
  <c r="G170" i="85"/>
  <c r="AR48" i="84"/>
  <c r="H167" i="84"/>
  <c r="G170" i="84"/>
  <c r="AR72" i="79"/>
  <c r="AQ64" i="79"/>
  <c r="AQ73" i="79" s="1"/>
  <c r="AS5" i="41"/>
  <c r="AU44" i="79" s="1"/>
  <c r="AR19" i="41"/>
  <c r="AR12" i="41"/>
  <c r="AR6" i="41"/>
  <c r="AT46" i="79" s="1"/>
  <c r="AQ20" i="41"/>
  <c r="AQ13" i="41"/>
  <c r="S15" i="24"/>
  <c r="Y79" i="86"/>
  <c r="X91" i="86"/>
  <c r="D128" i="79"/>
  <c r="E128" i="79"/>
  <c r="V91" i="85"/>
  <c r="W79" i="85"/>
  <c r="X140" i="79"/>
  <c r="W91" i="84"/>
  <c r="X79" i="84"/>
  <c r="J72" i="79"/>
  <c r="J65" i="79"/>
  <c r="J74" i="79" s="1"/>
  <c r="J64" i="79"/>
  <c r="J73" i="79" s="1"/>
  <c r="I72" i="79"/>
  <c r="I64" i="79"/>
  <c r="I73" i="79" s="1"/>
  <c r="I65" i="79"/>
  <c r="I74" i="79" s="1"/>
  <c r="W86" i="79"/>
  <c r="Y91" i="79"/>
  <c r="AR65" i="79"/>
  <c r="AR74" i="79" s="1"/>
  <c r="O262" i="66"/>
  <c r="AB14" i="41" l="1"/>
  <c r="AB21" i="41"/>
  <c r="AC7" i="41"/>
  <c r="AD7" i="41" s="1"/>
  <c r="AE7" i="41" s="1"/>
  <c r="AF7" i="41" s="1"/>
  <c r="AG7" i="41" s="1"/>
  <c r="AH7" i="41" s="1"/>
  <c r="AI7" i="41" s="1"/>
  <c r="AJ7" i="41" s="1"/>
  <c r="AK7" i="41" s="1"/>
  <c r="AL7" i="41" s="1"/>
  <c r="AM7" i="41" s="1"/>
  <c r="AN7" i="41" s="1"/>
  <c r="AO7" i="41" s="1"/>
  <c r="AP7" i="41" s="1"/>
  <c r="AQ7" i="41" s="1"/>
  <c r="AR7" i="41" s="1"/>
  <c r="AS7" i="41" s="1"/>
  <c r="AT7" i="41" s="1"/>
  <c r="AU7" i="41" s="1"/>
  <c r="AS46" i="84"/>
  <c r="AS70" i="84" s="1"/>
  <c r="AS46" i="85"/>
  <c r="AS70" i="85" s="1"/>
  <c r="AT44" i="84"/>
  <c r="AT68" i="84" s="1"/>
  <c r="AT44" i="85"/>
  <c r="AT68" i="85" s="1"/>
  <c r="AR167" i="79"/>
  <c r="AS134" i="79"/>
  <c r="AT70" i="79"/>
  <c r="AU68" i="79"/>
  <c r="AR63" i="84"/>
  <c r="AR65" i="84" s="1"/>
  <c r="AR74" i="84" s="1"/>
  <c r="AR63" i="85"/>
  <c r="AR64" i="85" s="1"/>
  <c r="AR73" i="85" s="1"/>
  <c r="I167" i="84"/>
  <c r="H174" i="84"/>
  <c r="M167" i="86"/>
  <c r="L174" i="86"/>
  <c r="D174" i="86" s="1"/>
  <c r="D167" i="86"/>
  <c r="I167" i="85"/>
  <c r="H174" i="85"/>
  <c r="L170" i="86"/>
  <c r="H170" i="85"/>
  <c r="H170" i="84"/>
  <c r="AR64" i="79"/>
  <c r="AR73" i="79" s="1"/>
  <c r="AQ65" i="79"/>
  <c r="AQ74" i="79" s="1"/>
  <c r="AQ72" i="79"/>
  <c r="AQ65" i="84"/>
  <c r="AQ64" i="84"/>
  <c r="AQ72" i="84"/>
  <c r="AQ65" i="85"/>
  <c r="AQ64" i="85"/>
  <c r="AQ72" i="85"/>
  <c r="AS48" i="79"/>
  <c r="AS63" i="79" s="1"/>
  <c r="AS6" i="41"/>
  <c r="AU46" i="79" s="1"/>
  <c r="AR20" i="41"/>
  <c r="AT46" i="85" s="1"/>
  <c r="AT70" i="85" s="1"/>
  <c r="AR13" i="41"/>
  <c r="AT46" i="84" s="1"/>
  <c r="AT70" i="84" s="1"/>
  <c r="AT48" i="79"/>
  <c r="AT5" i="41"/>
  <c r="AV44" i="79" s="1"/>
  <c r="AS19" i="41"/>
  <c r="AS12" i="41"/>
  <c r="W15" i="24"/>
  <c r="Z79" i="86"/>
  <c r="Y91" i="86"/>
  <c r="F170" i="79"/>
  <c r="D134" i="79"/>
  <c r="W91" i="85"/>
  <c r="X79" i="85"/>
  <c r="Y140" i="79"/>
  <c r="X91" i="84"/>
  <c r="Y79" i="84"/>
  <c r="H72" i="79"/>
  <c r="H64" i="79"/>
  <c r="H73" i="79" s="1"/>
  <c r="H65" i="79"/>
  <c r="H74" i="79" s="1"/>
  <c r="G64" i="79"/>
  <c r="G73" i="79" s="1"/>
  <c r="C13" i="79" s="1"/>
  <c r="G72" i="79"/>
  <c r="G65" i="79"/>
  <c r="G74" i="79" s="1"/>
  <c r="AV7" i="41"/>
  <c r="X86" i="79"/>
  <c r="Z91" i="79"/>
  <c r="DX266" i="66"/>
  <c r="DW266" i="66"/>
  <c r="DV266" i="66"/>
  <c r="DU266" i="66"/>
  <c r="DT266" i="66"/>
  <c r="DS266" i="66"/>
  <c r="DR266" i="66"/>
  <c r="DQ266" i="66"/>
  <c r="DP266" i="66"/>
  <c r="DO266" i="66"/>
  <c r="DN266" i="66"/>
  <c r="DM266" i="66"/>
  <c r="DL266" i="66"/>
  <c r="ED10" i="66" s="1"/>
  <c r="DK266" i="66"/>
  <c r="DJ266" i="66"/>
  <c r="DI266" i="66"/>
  <c r="DH266" i="66"/>
  <c r="DG266" i="66"/>
  <c r="DF266" i="66"/>
  <c r="DE266" i="66"/>
  <c r="DD266" i="66"/>
  <c r="DC266" i="66"/>
  <c r="DB266" i="66"/>
  <c r="DA266" i="66"/>
  <c r="CZ266" i="66"/>
  <c r="CY266" i="66"/>
  <c r="CX266" i="66"/>
  <c r="ED9" i="66" s="1"/>
  <c r="CW266" i="66"/>
  <c r="CV266" i="66"/>
  <c r="CU266" i="66"/>
  <c r="CT266" i="66"/>
  <c r="CS266" i="66"/>
  <c r="CR266" i="66"/>
  <c r="CQ266" i="66"/>
  <c r="CP266" i="66"/>
  <c r="CO266" i="66"/>
  <c r="CN266" i="66"/>
  <c r="CM266" i="66"/>
  <c r="CL266" i="66"/>
  <c r="CK266" i="66"/>
  <c r="CJ266" i="66"/>
  <c r="CI266" i="66"/>
  <c r="CH266" i="66"/>
  <c r="CG266" i="66"/>
  <c r="CF266" i="66"/>
  <c r="CE266" i="66"/>
  <c r="CD266" i="66"/>
  <c r="CC266" i="66"/>
  <c r="CB266" i="66"/>
  <c r="CA266" i="66"/>
  <c r="BZ266" i="66"/>
  <c r="BY266" i="66"/>
  <c r="BX266" i="66"/>
  <c r="BW266" i="66"/>
  <c r="BV266" i="66"/>
  <c r="ED7" i="66" s="1"/>
  <c r="BU266" i="66"/>
  <c r="BT266" i="66"/>
  <c r="BS266" i="66"/>
  <c r="BR266" i="66"/>
  <c r="BQ266" i="66"/>
  <c r="BP266" i="66"/>
  <c r="BO266" i="66"/>
  <c r="BN266" i="66"/>
  <c r="BM266" i="66"/>
  <c r="BL266" i="66"/>
  <c r="BK266" i="66"/>
  <c r="BJ266" i="66"/>
  <c r="BI266" i="66"/>
  <c r="BH266" i="66"/>
  <c r="ED6" i="66" s="1"/>
  <c r="BG266" i="66"/>
  <c r="BF266" i="66"/>
  <c r="BE266" i="66"/>
  <c r="BD266" i="66"/>
  <c r="BC266" i="66"/>
  <c r="BB266" i="66"/>
  <c r="BA266" i="66"/>
  <c r="AZ266" i="66"/>
  <c r="AY266" i="66"/>
  <c r="AX266" i="66"/>
  <c r="AW266" i="66"/>
  <c r="AV266" i="66"/>
  <c r="AU266" i="66"/>
  <c r="AT266" i="66"/>
  <c r="AS266" i="66"/>
  <c r="ED5" i="66" s="1"/>
  <c r="AR266" i="66"/>
  <c r="AQ266" i="66"/>
  <c r="AP266" i="66"/>
  <c r="AO266" i="66"/>
  <c r="AN266" i="66"/>
  <c r="AM266" i="66"/>
  <c r="AL266" i="66"/>
  <c r="AK266" i="66"/>
  <c r="AJ266" i="66"/>
  <c r="AI266" i="66"/>
  <c r="AH266" i="66"/>
  <c r="AG266" i="66"/>
  <c r="AF266" i="66"/>
  <c r="AE266" i="66"/>
  <c r="AD266" i="66"/>
  <c r="ED4" i="66" s="1"/>
  <c r="AC266" i="66"/>
  <c r="AB266" i="66"/>
  <c r="AA266" i="66"/>
  <c r="Z266" i="66"/>
  <c r="Y266" i="66"/>
  <c r="X266" i="66"/>
  <c r="W266" i="66"/>
  <c r="V266" i="66"/>
  <c r="U266" i="66"/>
  <c r="T266" i="66"/>
  <c r="S266" i="66"/>
  <c r="R266" i="66"/>
  <c r="Q266" i="66"/>
  <c r="P266" i="66"/>
  <c r="O266" i="66"/>
  <c r="DL265" i="66"/>
  <c r="EC10" i="66" s="1"/>
  <c r="DK265" i="66"/>
  <c r="DJ265" i="66"/>
  <c r="DI265" i="66"/>
  <c r="DH265" i="66"/>
  <c r="DG265" i="66"/>
  <c r="DF265" i="66"/>
  <c r="DE265" i="66"/>
  <c r="DD265" i="66"/>
  <c r="DC265" i="66"/>
  <c r="DB265" i="66"/>
  <c r="DA265" i="66"/>
  <c r="CZ265" i="66"/>
  <c r="CY265" i="66"/>
  <c r="CX265" i="66"/>
  <c r="CW265" i="66"/>
  <c r="CV265" i="66"/>
  <c r="CU265" i="66"/>
  <c r="CT265" i="66"/>
  <c r="CS265" i="66"/>
  <c r="CR265" i="66"/>
  <c r="CQ265" i="66"/>
  <c r="CP265" i="66"/>
  <c r="CO265" i="66"/>
  <c r="CN265" i="66"/>
  <c r="CM265" i="66"/>
  <c r="CL265" i="66"/>
  <c r="CK265" i="66"/>
  <c r="CJ265" i="66"/>
  <c r="EC8" i="66" s="1"/>
  <c r="CI265" i="66"/>
  <c r="CH265" i="66"/>
  <c r="CG265" i="66"/>
  <c r="CF265" i="66"/>
  <c r="CE265" i="66"/>
  <c r="CD265" i="66"/>
  <c r="CC265" i="66"/>
  <c r="CB265" i="66"/>
  <c r="CA265" i="66"/>
  <c r="BZ265" i="66"/>
  <c r="BY265" i="66"/>
  <c r="BX265" i="66"/>
  <c r="BW265" i="66"/>
  <c r="BV265" i="66"/>
  <c r="EC7" i="66" s="1"/>
  <c r="BU265" i="66"/>
  <c r="BT265" i="66"/>
  <c r="BS265" i="66"/>
  <c r="BR265" i="66"/>
  <c r="BQ265" i="66"/>
  <c r="BP265" i="66"/>
  <c r="BO265" i="66"/>
  <c r="BN265" i="66"/>
  <c r="BM265" i="66"/>
  <c r="BL265" i="66"/>
  <c r="BK265" i="66"/>
  <c r="BJ265" i="66"/>
  <c r="BI265" i="66"/>
  <c r="BH265" i="66"/>
  <c r="EC6" i="66" s="1"/>
  <c r="BG265" i="66"/>
  <c r="BF265" i="66"/>
  <c r="BE265" i="66"/>
  <c r="BD265" i="66"/>
  <c r="BC265" i="66"/>
  <c r="BB265" i="66"/>
  <c r="BA265" i="66"/>
  <c r="AZ265" i="66"/>
  <c r="AY265" i="66"/>
  <c r="AX265" i="66"/>
  <c r="AW265" i="66"/>
  <c r="AV265" i="66"/>
  <c r="AU265" i="66"/>
  <c r="AT265" i="66"/>
  <c r="AS265" i="66"/>
  <c r="AR265" i="66"/>
  <c r="AQ265" i="66"/>
  <c r="AP265" i="66"/>
  <c r="AO265" i="66"/>
  <c r="AN265" i="66"/>
  <c r="AM265" i="66"/>
  <c r="AL265" i="66"/>
  <c r="AK265" i="66"/>
  <c r="AJ265" i="66"/>
  <c r="AI265" i="66"/>
  <c r="AH265" i="66"/>
  <c r="AG265" i="66"/>
  <c r="AF265" i="66"/>
  <c r="AE265" i="66"/>
  <c r="AD265" i="66"/>
  <c r="EC4" i="66" s="1"/>
  <c r="AC265" i="66"/>
  <c r="AB265" i="66"/>
  <c r="AA265" i="66"/>
  <c r="Z265" i="66"/>
  <c r="Y265" i="66"/>
  <c r="X265" i="66"/>
  <c r="W265" i="66"/>
  <c r="V265" i="66"/>
  <c r="U265" i="66"/>
  <c r="T265" i="66"/>
  <c r="S265" i="66"/>
  <c r="R265" i="66"/>
  <c r="Q265" i="66"/>
  <c r="P265" i="66"/>
  <c r="O265" i="66"/>
  <c r="EC3" i="66" s="1"/>
  <c r="DX264" i="66"/>
  <c r="DW264" i="66"/>
  <c r="DV264" i="66"/>
  <c r="DU264" i="66"/>
  <c r="DT264" i="66"/>
  <c r="DS264" i="66"/>
  <c r="DR264" i="66"/>
  <c r="DQ264" i="66"/>
  <c r="DP264" i="66"/>
  <c r="DO264" i="66"/>
  <c r="DN264" i="66"/>
  <c r="DM264" i="66"/>
  <c r="DL262" i="66"/>
  <c r="DK262" i="66"/>
  <c r="DJ262" i="66"/>
  <c r="DI262" i="66"/>
  <c r="DH262" i="66"/>
  <c r="DG262" i="66"/>
  <c r="DF262" i="66"/>
  <c r="DE262" i="66"/>
  <c r="DD262" i="66"/>
  <c r="DC262" i="66"/>
  <c r="DB262" i="66"/>
  <c r="DA262" i="66"/>
  <c r="CZ262" i="66"/>
  <c r="CY262" i="66"/>
  <c r="CX262" i="66"/>
  <c r="CW262" i="66"/>
  <c r="CV262" i="66"/>
  <c r="CU262" i="66"/>
  <c r="CT262" i="66"/>
  <c r="CS262" i="66"/>
  <c r="CR262" i="66"/>
  <c r="CQ262" i="66"/>
  <c r="CP262" i="66"/>
  <c r="CO262" i="66"/>
  <c r="CN262" i="66"/>
  <c r="CM262" i="66"/>
  <c r="CL262" i="66"/>
  <c r="CK262" i="66"/>
  <c r="CJ262" i="66"/>
  <c r="CI262" i="66"/>
  <c r="CH262" i="66"/>
  <c r="CG262" i="66"/>
  <c r="CF262" i="66"/>
  <c r="CE262" i="66"/>
  <c r="CD262" i="66"/>
  <c r="CC262" i="66"/>
  <c r="CB262" i="66"/>
  <c r="CA262" i="66"/>
  <c r="BZ262" i="66"/>
  <c r="BY262" i="66"/>
  <c r="BX262" i="66"/>
  <c r="BW262" i="66"/>
  <c r="BV262" i="66"/>
  <c r="BU262" i="66"/>
  <c r="BT262" i="66"/>
  <c r="BS262" i="66"/>
  <c r="BR262" i="66"/>
  <c r="BQ262" i="66"/>
  <c r="BP262" i="66"/>
  <c r="BO262" i="66"/>
  <c r="BN262" i="66"/>
  <c r="BM262" i="66"/>
  <c r="BL262" i="66"/>
  <c r="BK262" i="66"/>
  <c r="BJ262" i="66"/>
  <c r="BI262" i="66"/>
  <c r="BH262" i="66"/>
  <c r="BG262" i="66"/>
  <c r="BF262" i="66"/>
  <c r="BE262" i="66"/>
  <c r="BD262" i="66"/>
  <c r="BC262" i="66"/>
  <c r="BB262" i="66"/>
  <c r="BA262" i="66"/>
  <c r="AZ262" i="66"/>
  <c r="AY262" i="66"/>
  <c r="AX262" i="66"/>
  <c r="AW262" i="66"/>
  <c r="AV262" i="66"/>
  <c r="AU262" i="66"/>
  <c r="AT262" i="66"/>
  <c r="AS262" i="66"/>
  <c r="AR262" i="66"/>
  <c r="AQ262" i="66"/>
  <c r="AP262" i="66"/>
  <c r="AO262" i="66"/>
  <c r="AN262" i="66"/>
  <c r="AM262" i="66"/>
  <c r="AL262" i="66"/>
  <c r="AK262" i="66"/>
  <c r="AJ262" i="66"/>
  <c r="AI262" i="66"/>
  <c r="AH262" i="66"/>
  <c r="AG262" i="66"/>
  <c r="AF262" i="66"/>
  <c r="AE262" i="66"/>
  <c r="AD262" i="66"/>
  <c r="AC262" i="66"/>
  <c r="AB262" i="66"/>
  <c r="AA262" i="66"/>
  <c r="Z262" i="66"/>
  <c r="Y262" i="66"/>
  <c r="X262" i="66"/>
  <c r="W262" i="66"/>
  <c r="V262" i="66"/>
  <c r="U262" i="66"/>
  <c r="T262" i="66"/>
  <c r="S262" i="66"/>
  <c r="R262" i="66"/>
  <c r="Q262" i="66"/>
  <c r="P262" i="66"/>
  <c r="DL261" i="66"/>
  <c r="DK261" i="66"/>
  <c r="DJ261" i="66"/>
  <c r="DI261" i="66"/>
  <c r="DH261" i="66"/>
  <c r="DG261" i="66"/>
  <c r="DF261" i="66"/>
  <c r="DE261" i="66"/>
  <c r="DD261" i="66"/>
  <c r="DC261" i="66"/>
  <c r="DB261" i="66"/>
  <c r="DA261" i="66"/>
  <c r="CZ261" i="66"/>
  <c r="CY261" i="66"/>
  <c r="CX261" i="66"/>
  <c r="CW261" i="66"/>
  <c r="CV261" i="66"/>
  <c r="CU261" i="66"/>
  <c r="CT261" i="66"/>
  <c r="CS261" i="66"/>
  <c r="CR261" i="66"/>
  <c r="CQ261" i="66"/>
  <c r="CP261" i="66"/>
  <c r="CO261" i="66"/>
  <c r="CN261" i="66"/>
  <c r="CM261" i="66"/>
  <c r="CL261" i="66"/>
  <c r="CK261" i="66"/>
  <c r="CJ261" i="66"/>
  <c r="CI261" i="66"/>
  <c r="CH261" i="66"/>
  <c r="CG261" i="66"/>
  <c r="CF261" i="66"/>
  <c r="CE261" i="66"/>
  <c r="CD261" i="66"/>
  <c r="CC261" i="66"/>
  <c r="CB261" i="66"/>
  <c r="CA261" i="66"/>
  <c r="BZ261" i="66"/>
  <c r="BY261" i="66"/>
  <c r="BX261" i="66"/>
  <c r="BW261" i="66"/>
  <c r="BV261" i="66"/>
  <c r="BU261" i="66"/>
  <c r="BT261" i="66"/>
  <c r="BS261" i="66"/>
  <c r="BR261" i="66"/>
  <c r="BQ261" i="66"/>
  <c r="BP261" i="66"/>
  <c r="BO261" i="66"/>
  <c r="BN261" i="66"/>
  <c r="BM261" i="66"/>
  <c r="BL261" i="66"/>
  <c r="BK261" i="66"/>
  <c r="BJ261" i="66"/>
  <c r="BI261" i="66"/>
  <c r="BH261" i="66"/>
  <c r="BG261" i="66"/>
  <c r="BF261" i="66"/>
  <c r="BE261" i="66"/>
  <c r="BD261" i="66"/>
  <c r="BC261" i="66"/>
  <c r="BB261" i="66"/>
  <c r="BA261" i="66"/>
  <c r="AZ261" i="66"/>
  <c r="AY261" i="66"/>
  <c r="AX261" i="66"/>
  <c r="AW261" i="66"/>
  <c r="AV261" i="66"/>
  <c r="AU261" i="66"/>
  <c r="AT261" i="66"/>
  <c r="AS261" i="66"/>
  <c r="AR261" i="66"/>
  <c r="AQ261" i="66"/>
  <c r="AP261" i="66"/>
  <c r="AO261" i="66"/>
  <c r="AN261" i="66"/>
  <c r="AM261" i="66"/>
  <c r="AL261" i="66"/>
  <c r="AK261" i="66"/>
  <c r="AJ261" i="66"/>
  <c r="AI261" i="66"/>
  <c r="AH261" i="66"/>
  <c r="AG261" i="66"/>
  <c r="AF261" i="66"/>
  <c r="AE261" i="66"/>
  <c r="AD261" i="66"/>
  <c r="AC261" i="66"/>
  <c r="AB261" i="66"/>
  <c r="AA261" i="66"/>
  <c r="Z261" i="66"/>
  <c r="Y261" i="66"/>
  <c r="X261" i="66"/>
  <c r="W261" i="66"/>
  <c r="V261" i="66"/>
  <c r="U261" i="66"/>
  <c r="T261" i="66"/>
  <c r="S261" i="66"/>
  <c r="R261" i="66"/>
  <c r="Q261" i="66"/>
  <c r="P261" i="66"/>
  <c r="O261" i="66"/>
  <c r="DL260" i="66"/>
  <c r="DK260" i="66"/>
  <c r="DJ260" i="66"/>
  <c r="DI260" i="66"/>
  <c r="DH260" i="66"/>
  <c r="DG260" i="66"/>
  <c r="DF260" i="66"/>
  <c r="DE260" i="66"/>
  <c r="DD260" i="66"/>
  <c r="DC260" i="66"/>
  <c r="DB260" i="66"/>
  <c r="DA260" i="66"/>
  <c r="CZ260" i="66"/>
  <c r="CY260" i="66"/>
  <c r="CX260" i="66"/>
  <c r="CW260" i="66"/>
  <c r="CV260" i="66"/>
  <c r="CU260" i="66"/>
  <c r="CT260" i="66"/>
  <c r="CS260" i="66"/>
  <c r="CR260" i="66"/>
  <c r="CQ260" i="66"/>
  <c r="CP260" i="66"/>
  <c r="CO260" i="66"/>
  <c r="CN260" i="66"/>
  <c r="CM260" i="66"/>
  <c r="CL260" i="66"/>
  <c r="CK260" i="66"/>
  <c r="CJ260" i="66"/>
  <c r="CI260" i="66"/>
  <c r="CH260" i="66"/>
  <c r="CG260" i="66"/>
  <c r="CF260" i="66"/>
  <c r="CE260" i="66"/>
  <c r="CD260" i="66"/>
  <c r="CC260" i="66"/>
  <c r="CB260" i="66"/>
  <c r="CA260" i="66"/>
  <c r="BZ260" i="66"/>
  <c r="BY260" i="66"/>
  <c r="BX260" i="66"/>
  <c r="BW260" i="66"/>
  <c r="BV260" i="66"/>
  <c r="BU260" i="66"/>
  <c r="BT260" i="66"/>
  <c r="BS260" i="66"/>
  <c r="BR260" i="66"/>
  <c r="BQ260" i="66"/>
  <c r="BP260" i="66"/>
  <c r="BO260" i="66"/>
  <c r="BN260" i="66"/>
  <c r="BM260" i="66"/>
  <c r="BL260" i="66"/>
  <c r="BK260" i="66"/>
  <c r="BJ260" i="66"/>
  <c r="BI260" i="66"/>
  <c r="BH260" i="66"/>
  <c r="BG260" i="66"/>
  <c r="BF260" i="66"/>
  <c r="BE260" i="66"/>
  <c r="BD260" i="66"/>
  <c r="BC260" i="66"/>
  <c r="BB260" i="66"/>
  <c r="BA260" i="66"/>
  <c r="AZ260" i="66"/>
  <c r="AY260" i="66"/>
  <c r="AX260" i="66"/>
  <c r="AW260" i="66"/>
  <c r="AV260" i="66"/>
  <c r="AU260" i="66"/>
  <c r="AT260" i="66"/>
  <c r="AS260" i="66"/>
  <c r="AR260" i="66"/>
  <c r="AQ260" i="66"/>
  <c r="AP260" i="66"/>
  <c r="AO260" i="66"/>
  <c r="AN260" i="66"/>
  <c r="AM260" i="66"/>
  <c r="AL260" i="66"/>
  <c r="AK260" i="66"/>
  <c r="AJ260" i="66"/>
  <c r="AI260" i="66"/>
  <c r="AH260" i="66"/>
  <c r="AG260" i="66"/>
  <c r="AF260" i="66"/>
  <c r="AE260" i="66"/>
  <c r="AD260" i="66"/>
  <c r="AC260" i="66"/>
  <c r="AB260" i="66"/>
  <c r="AA260" i="66"/>
  <c r="Z260" i="66"/>
  <c r="Y260" i="66"/>
  <c r="X260" i="66"/>
  <c r="W260" i="66"/>
  <c r="V260" i="66"/>
  <c r="U260" i="66"/>
  <c r="T260" i="66"/>
  <c r="S260" i="66"/>
  <c r="R260" i="66"/>
  <c r="Q260" i="66"/>
  <c r="P260" i="66"/>
  <c r="O260" i="66"/>
  <c r="EC9" i="66"/>
  <c r="ED8" i="66"/>
  <c r="ED3" i="66"/>
  <c r="AC21" i="41" l="1"/>
  <c r="AD21" i="41" s="1"/>
  <c r="AE21" i="41" s="1"/>
  <c r="AF21" i="41" s="1"/>
  <c r="AG21" i="41" s="1"/>
  <c r="AH21" i="41" s="1"/>
  <c r="AI21" i="41" s="1"/>
  <c r="AJ21" i="41" s="1"/>
  <c r="AK21" i="41" s="1"/>
  <c r="AL21" i="41" s="1"/>
  <c r="AM21" i="41" s="1"/>
  <c r="AN21" i="41" s="1"/>
  <c r="AO21" i="41" s="1"/>
  <c r="AP21" i="41" s="1"/>
  <c r="AQ21" i="41" s="1"/>
  <c r="AR21" i="41" s="1"/>
  <c r="AS21" i="41" s="1"/>
  <c r="AT21" i="41" s="1"/>
  <c r="AU21" i="41" s="1"/>
  <c r="AV21" i="41" s="1"/>
  <c r="AW21" i="41" s="1"/>
  <c r="AX21" i="41" s="1"/>
  <c r="AY21" i="41" s="1"/>
  <c r="AZ21" i="41" s="1"/>
  <c r="BA21" i="41" s="1"/>
  <c r="BB21" i="41" s="1"/>
  <c r="BC21" i="41" s="1"/>
  <c r="BD21" i="41" s="1"/>
  <c r="BE21" i="41" s="1"/>
  <c r="BF21" i="41" s="1"/>
  <c r="BG21" i="41" s="1"/>
  <c r="BH21" i="41" s="1"/>
  <c r="BI21" i="41" s="1"/>
  <c r="BJ21" i="41" s="1"/>
  <c r="BK21" i="41" s="1"/>
  <c r="BL21" i="41" s="1"/>
  <c r="AC14" i="41"/>
  <c r="AD14" i="41" s="1"/>
  <c r="AE14" i="41" s="1"/>
  <c r="AF14" i="41" s="1"/>
  <c r="AG14" i="41" s="1"/>
  <c r="AH14" i="41" s="1"/>
  <c r="AI14" i="41" s="1"/>
  <c r="AJ14" i="41" s="1"/>
  <c r="AK14" i="41" s="1"/>
  <c r="AL14" i="41" s="1"/>
  <c r="AM14" i="41" s="1"/>
  <c r="AN14" i="41" s="1"/>
  <c r="AO14" i="41" s="1"/>
  <c r="AP14" i="41" s="1"/>
  <c r="AQ14" i="41" s="1"/>
  <c r="AR14" i="41" s="1"/>
  <c r="AS14" i="41" s="1"/>
  <c r="AT14" i="41" s="1"/>
  <c r="AU14" i="41" s="1"/>
  <c r="AV14" i="41" s="1"/>
  <c r="AW14" i="41" s="1"/>
  <c r="AX14" i="41" s="1"/>
  <c r="AY14" i="41" s="1"/>
  <c r="AZ14" i="41" s="1"/>
  <c r="BA14" i="41" s="1"/>
  <c r="BB14" i="41" s="1"/>
  <c r="BC14" i="41" s="1"/>
  <c r="BD14" i="41" s="1"/>
  <c r="BE14" i="41" s="1"/>
  <c r="BF14" i="41" s="1"/>
  <c r="BG14" i="41" s="1"/>
  <c r="BH14" i="41" s="1"/>
  <c r="BI14" i="41" s="1"/>
  <c r="BJ14" i="41" s="1"/>
  <c r="BK14" i="41" s="1"/>
  <c r="BL14" i="41" s="1"/>
  <c r="AS48" i="85"/>
  <c r="AS63" i="85" s="1"/>
  <c r="F13" i="79"/>
  <c r="D13" i="79"/>
  <c r="E13" i="79"/>
  <c r="AS48" i="84"/>
  <c r="AS63" i="84" s="1"/>
  <c r="AU44" i="85"/>
  <c r="AU68" i="85" s="1"/>
  <c r="AU44" i="84"/>
  <c r="AU68" i="84" s="1"/>
  <c r="AS167" i="79"/>
  <c r="V15" i="24"/>
  <c r="X15" i="24"/>
  <c r="AT134" i="79"/>
  <c r="AU70" i="79"/>
  <c r="AR72" i="84"/>
  <c r="AV68" i="79"/>
  <c r="AR72" i="85"/>
  <c r="AR64" i="84"/>
  <c r="AR73" i="84" s="1"/>
  <c r="AR65" i="85"/>
  <c r="AR74" i="85" s="1"/>
  <c r="AT63" i="79"/>
  <c r="M170" i="86"/>
  <c r="D170" i="86"/>
  <c r="P264" i="66"/>
  <c r="X264" i="66"/>
  <c r="AF264" i="66"/>
  <c r="AN264" i="66"/>
  <c r="AV264" i="66"/>
  <c r="BD264" i="66"/>
  <c r="BL264" i="66"/>
  <c r="BT264" i="66"/>
  <c r="CB264" i="66"/>
  <c r="CJ264" i="66"/>
  <c r="EB8" i="66" s="1"/>
  <c r="EF8" i="66" s="1"/>
  <c r="CR264" i="66"/>
  <c r="CZ264" i="66"/>
  <c r="DH264" i="66"/>
  <c r="I170" i="85"/>
  <c r="J167" i="85"/>
  <c r="I174" i="85"/>
  <c r="J167" i="84"/>
  <c r="I174" i="84"/>
  <c r="F177" i="84"/>
  <c r="F177" i="86"/>
  <c r="F177" i="85"/>
  <c r="N167" i="86"/>
  <c r="M174" i="86"/>
  <c r="AT48" i="85"/>
  <c r="I170" i="84"/>
  <c r="AT48" i="84"/>
  <c r="AS72" i="79"/>
  <c r="AS65" i="79"/>
  <c r="AS74" i="79" s="1"/>
  <c r="AS64" i="79"/>
  <c r="AS73" i="79" s="1"/>
  <c r="AU5" i="41"/>
  <c r="AW44" i="79" s="1"/>
  <c r="AT19" i="41"/>
  <c r="AT12" i="41"/>
  <c r="AT6" i="41"/>
  <c r="AV46" i="79" s="1"/>
  <c r="AS20" i="41"/>
  <c r="AS13" i="41"/>
  <c r="AQ73" i="85"/>
  <c r="AQ74" i="85"/>
  <c r="AQ73" i="84"/>
  <c r="AQ74" i="84"/>
  <c r="AA79" i="86"/>
  <c r="Z91" i="86"/>
  <c r="G170" i="79"/>
  <c r="D167" i="79"/>
  <c r="X91" i="85"/>
  <c r="Y79" i="85"/>
  <c r="Z140" i="79"/>
  <c r="Y91" i="84"/>
  <c r="Z79" i="84"/>
  <c r="AW7" i="41"/>
  <c r="Y86" i="79"/>
  <c r="AA91" i="79"/>
  <c r="DZ262" i="66"/>
  <c r="AB264" i="66"/>
  <c r="AR264" i="66"/>
  <c r="BH264" i="66"/>
  <c r="EB6" i="66" s="1"/>
  <c r="EF6" i="66" s="1"/>
  <c r="BX264" i="66"/>
  <c r="CN264" i="66"/>
  <c r="DD264" i="66"/>
  <c r="ED11" i="66"/>
  <c r="R264" i="66"/>
  <c r="V264" i="66"/>
  <c r="Z264" i="66"/>
  <c r="AD264" i="66"/>
  <c r="EB4" i="66" s="1"/>
  <c r="EF4" i="66" s="1"/>
  <c r="AH264" i="66"/>
  <c r="AL264" i="66"/>
  <c r="AP264" i="66"/>
  <c r="AT264" i="66"/>
  <c r="AX264" i="66"/>
  <c r="BB264" i="66"/>
  <c r="BF264" i="66"/>
  <c r="BJ264" i="66"/>
  <c r="BN264" i="66"/>
  <c r="BR264" i="66"/>
  <c r="BV264" i="66"/>
  <c r="EB7" i="66" s="1"/>
  <c r="EF7" i="66" s="1"/>
  <c r="BZ264" i="66"/>
  <c r="CD264" i="66"/>
  <c r="CH264" i="66"/>
  <c r="Q264" i="66"/>
  <c r="U264" i="66"/>
  <c r="CL264" i="66"/>
  <c r="CP264" i="66"/>
  <c r="CT264" i="66"/>
  <c r="CX264" i="66"/>
  <c r="EB9" i="66" s="1"/>
  <c r="EF9" i="66" s="1"/>
  <c r="DB264" i="66"/>
  <c r="DF264" i="66"/>
  <c r="DJ264" i="66"/>
  <c r="Y264" i="66"/>
  <c r="AC264" i="66"/>
  <c r="AG264" i="66"/>
  <c r="AK264" i="66"/>
  <c r="AO264" i="66"/>
  <c r="AS264" i="66"/>
  <c r="EB5" i="66" s="1"/>
  <c r="AW264" i="66"/>
  <c r="BA264" i="66"/>
  <c r="BE264" i="66"/>
  <c r="BI264" i="66"/>
  <c r="BM264" i="66"/>
  <c r="BQ264" i="66"/>
  <c r="BU264" i="66"/>
  <c r="BY264" i="66"/>
  <c r="CC264" i="66"/>
  <c r="CG264" i="66"/>
  <c r="CK264" i="66"/>
  <c r="CO264" i="66"/>
  <c r="CS264" i="66"/>
  <c r="CW264" i="66"/>
  <c r="DA264" i="66"/>
  <c r="DE264" i="66"/>
  <c r="DI264" i="66"/>
  <c r="O264" i="66"/>
  <c r="EB3" i="66" s="1"/>
  <c r="EF3" i="66" s="1"/>
  <c r="S264" i="66"/>
  <c r="W264" i="66"/>
  <c r="AA264" i="66"/>
  <c r="AE264" i="66"/>
  <c r="AI264" i="66"/>
  <c r="AM264" i="66"/>
  <c r="AQ264" i="66"/>
  <c r="AU264" i="66"/>
  <c r="AY264" i="66"/>
  <c r="BC264" i="66"/>
  <c r="BG264" i="66"/>
  <c r="BK264" i="66"/>
  <c r="BO264" i="66"/>
  <c r="BS264" i="66"/>
  <c r="BW264" i="66"/>
  <c r="CA264" i="66"/>
  <c r="CE264" i="66"/>
  <c r="CI264" i="66"/>
  <c r="CM264" i="66"/>
  <c r="CQ264" i="66"/>
  <c r="CU264" i="66"/>
  <c r="CY264" i="66"/>
  <c r="DC264" i="66"/>
  <c r="DG264" i="66"/>
  <c r="DK264" i="66"/>
  <c r="T264" i="66"/>
  <c r="AJ264" i="66"/>
  <c r="AZ264" i="66"/>
  <c r="BP264" i="66"/>
  <c r="CF264" i="66"/>
  <c r="CV264" i="66"/>
  <c r="DL264" i="66"/>
  <c r="EB10" i="66" s="1"/>
  <c r="EF10" i="66" s="1"/>
  <c r="DZ265" i="66"/>
  <c r="DZ266" i="66"/>
  <c r="DZ260" i="66"/>
  <c r="EC5" i="66"/>
  <c r="DZ261" i="66"/>
  <c r="AT64" i="79" l="1"/>
  <c r="AT73" i="79" s="1"/>
  <c r="AU46" i="85"/>
  <c r="AU70" i="85" s="1"/>
  <c r="AV44" i="84"/>
  <c r="AV68" i="84" s="1"/>
  <c r="BL78" i="79"/>
  <c r="BM78" i="79"/>
  <c r="AU46" i="84"/>
  <c r="AU70" i="84" s="1"/>
  <c r="AV44" i="85"/>
  <c r="AV68" i="85" s="1"/>
  <c r="AT167" i="79"/>
  <c r="AU134" i="79"/>
  <c r="AT65" i="79"/>
  <c r="AT74" i="79" s="1"/>
  <c r="AW68" i="79"/>
  <c r="AV70" i="79"/>
  <c r="AT72" i="79"/>
  <c r="AT63" i="84"/>
  <c r="AT64" i="84" s="1"/>
  <c r="AT73" i="84" s="1"/>
  <c r="AT63" i="85"/>
  <c r="AT72" i="85" s="1"/>
  <c r="H170" i="79"/>
  <c r="G177" i="86"/>
  <c r="G177" i="84"/>
  <c r="G177" i="85"/>
  <c r="O167" i="86"/>
  <c r="N174" i="86"/>
  <c r="K167" i="84"/>
  <c r="J174" i="84"/>
  <c r="G78" i="79"/>
  <c r="K78" i="79"/>
  <c r="O78" i="79"/>
  <c r="S78" i="79"/>
  <c r="W78" i="79"/>
  <c r="AA78" i="79"/>
  <c r="AE78" i="79"/>
  <c r="AI78" i="79"/>
  <c r="AM78" i="79"/>
  <c r="AQ78" i="79"/>
  <c r="AU78" i="79"/>
  <c r="AY78" i="79"/>
  <c r="BC78" i="79"/>
  <c r="BG78" i="79"/>
  <c r="BK78" i="79"/>
  <c r="H78" i="79"/>
  <c r="L78" i="79"/>
  <c r="P78" i="79"/>
  <c r="T78" i="79"/>
  <c r="X78" i="79"/>
  <c r="AB78" i="79"/>
  <c r="AF78" i="79"/>
  <c r="AJ78" i="79"/>
  <c r="AN78" i="79"/>
  <c r="AR78" i="79"/>
  <c r="AV78" i="79"/>
  <c r="AZ78" i="79"/>
  <c r="BD78" i="79"/>
  <c r="BH78" i="79"/>
  <c r="J78" i="79"/>
  <c r="N78" i="79"/>
  <c r="R78" i="79"/>
  <c r="V78" i="79"/>
  <c r="Z78" i="79"/>
  <c r="AD78" i="79"/>
  <c r="AH78" i="79"/>
  <c r="AL78" i="79"/>
  <c r="AP78" i="79"/>
  <c r="AT78" i="79"/>
  <c r="AX78" i="79"/>
  <c r="BB78" i="79"/>
  <c r="BF78" i="79"/>
  <c r="BJ78" i="79"/>
  <c r="Q78" i="79"/>
  <c r="AG78" i="79"/>
  <c r="AW78" i="79"/>
  <c r="AO78" i="79"/>
  <c r="U78" i="79"/>
  <c r="AK78" i="79"/>
  <c r="BA78" i="79"/>
  <c r="I78" i="79"/>
  <c r="Y78" i="79"/>
  <c r="BE78" i="79"/>
  <c r="F84" i="79"/>
  <c r="M78" i="79"/>
  <c r="AC78" i="79"/>
  <c r="AS78" i="79"/>
  <c r="BI78" i="79"/>
  <c r="J170" i="85"/>
  <c r="K167" i="85"/>
  <c r="J174" i="85"/>
  <c r="N170" i="86"/>
  <c r="J170" i="84"/>
  <c r="F78" i="86"/>
  <c r="F84" i="86" s="1"/>
  <c r="F78" i="85"/>
  <c r="F84" i="85" s="1"/>
  <c r="F78" i="84"/>
  <c r="AS65" i="84"/>
  <c r="AS64" i="84"/>
  <c r="AS72" i="84"/>
  <c r="AS72" i="85"/>
  <c r="AS64" i="85"/>
  <c r="AS65" i="85"/>
  <c r="AU48" i="79"/>
  <c r="AU63" i="79" s="1"/>
  <c r="AU6" i="41"/>
  <c r="AW46" i="79" s="1"/>
  <c r="AT20" i="41"/>
  <c r="AV46" i="85" s="1"/>
  <c r="AV70" i="85" s="1"/>
  <c r="AT13" i="41"/>
  <c r="AV46" i="84" s="1"/>
  <c r="AV70" i="84" s="1"/>
  <c r="AV48" i="79"/>
  <c r="AV63" i="79" s="1"/>
  <c r="AV5" i="41"/>
  <c r="AX44" i="79" s="1"/>
  <c r="AU19" i="41"/>
  <c r="AU12" i="41"/>
  <c r="AB79" i="86"/>
  <c r="AA91" i="86"/>
  <c r="Y91" i="85"/>
  <c r="Z79" i="85"/>
  <c r="AA140" i="79"/>
  <c r="Z91" i="84"/>
  <c r="AA79" i="84"/>
  <c r="AX7" i="41"/>
  <c r="Z86" i="79"/>
  <c r="AB91" i="79"/>
  <c r="EF5" i="66"/>
  <c r="EF11" i="66" s="1"/>
  <c r="EC11" i="66"/>
  <c r="EB11" i="66"/>
  <c r="DZ264" i="66"/>
  <c r="AU48" i="85" l="1"/>
  <c r="AU63" i="85" s="1"/>
  <c r="AU48" i="84"/>
  <c r="AU63" i="84" s="1"/>
  <c r="AW44" i="84"/>
  <c r="AW68" i="84" s="1"/>
  <c r="AW44" i="85"/>
  <c r="AW68" i="85" s="1"/>
  <c r="BM76" i="79"/>
  <c r="BL76" i="79"/>
  <c r="BL77" i="79"/>
  <c r="BM77" i="79"/>
  <c r="BM80" i="79"/>
  <c r="BL80" i="79"/>
  <c r="AU167" i="79"/>
  <c r="AT72" i="84"/>
  <c r="AV134" i="79"/>
  <c r="AX68" i="79"/>
  <c r="AW70" i="79"/>
  <c r="AT65" i="85"/>
  <c r="AT74" i="85" s="1"/>
  <c r="AT64" i="85"/>
  <c r="AT73" i="85" s="1"/>
  <c r="AT65" i="84"/>
  <c r="AT74" i="84" s="1"/>
  <c r="G77" i="79"/>
  <c r="K77" i="79"/>
  <c r="O77" i="79"/>
  <c r="S77" i="79"/>
  <c r="W77" i="79"/>
  <c r="AA77" i="79"/>
  <c r="AE77" i="79"/>
  <c r="AI77" i="79"/>
  <c r="AM77" i="79"/>
  <c r="AQ77" i="79"/>
  <c r="AU77" i="79"/>
  <c r="AY77" i="79"/>
  <c r="BC77" i="79"/>
  <c r="BG77" i="79"/>
  <c r="BK77" i="79"/>
  <c r="H77" i="79"/>
  <c r="L77" i="79"/>
  <c r="P77" i="79"/>
  <c r="T77" i="79"/>
  <c r="X77" i="79"/>
  <c r="AB77" i="79"/>
  <c r="AF77" i="79"/>
  <c r="AJ77" i="79"/>
  <c r="AN77" i="79"/>
  <c r="AR77" i="79"/>
  <c r="AV77" i="79"/>
  <c r="AZ77" i="79"/>
  <c r="BD77" i="79"/>
  <c r="BH77" i="79"/>
  <c r="F83" i="79"/>
  <c r="F143" i="79" s="1"/>
  <c r="J77" i="79"/>
  <c r="N77" i="79"/>
  <c r="R77" i="79"/>
  <c r="V77" i="79"/>
  <c r="Z77" i="79"/>
  <c r="AD77" i="79"/>
  <c r="AH77" i="79"/>
  <c r="AL77" i="79"/>
  <c r="AP77" i="79"/>
  <c r="AT77" i="79"/>
  <c r="AX77" i="79"/>
  <c r="BB77" i="79"/>
  <c r="BF77" i="79"/>
  <c r="BJ77" i="79"/>
  <c r="M77" i="79"/>
  <c r="AC77" i="79"/>
  <c r="AS77" i="79"/>
  <c r="BI77" i="79"/>
  <c r="U77" i="79"/>
  <c r="BA77" i="79"/>
  <c r="Q77" i="79"/>
  <c r="AG77" i="79"/>
  <c r="AW77" i="79"/>
  <c r="AK77" i="79"/>
  <c r="I77" i="79"/>
  <c r="Y77" i="79"/>
  <c r="AO77" i="79"/>
  <c r="BE77" i="79"/>
  <c r="O170" i="86"/>
  <c r="K170" i="85"/>
  <c r="G80" i="79"/>
  <c r="K80" i="79"/>
  <c r="O80" i="79"/>
  <c r="S80" i="79"/>
  <c r="W80" i="79"/>
  <c r="AA80" i="79"/>
  <c r="AE80" i="79"/>
  <c r="AI80" i="79"/>
  <c r="AM80" i="79"/>
  <c r="AQ80" i="79"/>
  <c r="AU80" i="79"/>
  <c r="AY80" i="79"/>
  <c r="BC80" i="79"/>
  <c r="BG80" i="79"/>
  <c r="BK80" i="79"/>
  <c r="H80" i="79"/>
  <c r="L80" i="79"/>
  <c r="P80" i="79"/>
  <c r="T80" i="79"/>
  <c r="X80" i="79"/>
  <c r="AB80" i="79"/>
  <c r="AF80" i="79"/>
  <c r="AJ80" i="79"/>
  <c r="AN80" i="79"/>
  <c r="AR80" i="79"/>
  <c r="AV80" i="79"/>
  <c r="AZ80" i="79"/>
  <c r="BD80" i="79"/>
  <c r="BH80" i="79"/>
  <c r="J80" i="79"/>
  <c r="N80" i="79"/>
  <c r="R80" i="79"/>
  <c r="V80" i="79"/>
  <c r="Z80" i="79"/>
  <c r="AD80" i="79"/>
  <c r="AH80" i="79"/>
  <c r="AL80" i="79"/>
  <c r="AP80" i="79"/>
  <c r="AT80" i="79"/>
  <c r="AX80" i="79"/>
  <c r="BB80" i="79"/>
  <c r="BF80" i="79"/>
  <c r="BJ80" i="79"/>
  <c r="M80" i="79"/>
  <c r="AC80" i="79"/>
  <c r="AS80" i="79"/>
  <c r="BI80" i="79"/>
  <c r="AK80" i="79"/>
  <c r="BA80" i="79"/>
  <c r="Q80" i="79"/>
  <c r="AG80" i="79"/>
  <c r="AW80" i="79"/>
  <c r="U80" i="79"/>
  <c r="I80" i="79"/>
  <c r="Y80" i="79"/>
  <c r="AO80" i="79"/>
  <c r="BE80" i="79"/>
  <c r="P167" i="86"/>
  <c r="O174" i="86"/>
  <c r="I170" i="79"/>
  <c r="H177" i="86"/>
  <c r="H177" i="85"/>
  <c r="H177" i="84"/>
  <c r="G76" i="79"/>
  <c r="K76" i="79"/>
  <c r="O76" i="79"/>
  <c r="S76" i="79"/>
  <c r="W76" i="79"/>
  <c r="AA76" i="79"/>
  <c r="AE76" i="79"/>
  <c r="AI76" i="79"/>
  <c r="AM76" i="79"/>
  <c r="AQ76" i="79"/>
  <c r="AU76" i="79"/>
  <c r="AY76" i="79"/>
  <c r="BC76" i="79"/>
  <c r="BG76" i="79"/>
  <c r="BK76" i="79"/>
  <c r="H76" i="79"/>
  <c r="L76" i="79"/>
  <c r="P76" i="79"/>
  <c r="T76" i="79"/>
  <c r="X76" i="79"/>
  <c r="AB76" i="79"/>
  <c r="AF76" i="79"/>
  <c r="AJ76" i="79"/>
  <c r="AN76" i="79"/>
  <c r="AR76" i="79"/>
  <c r="AV76" i="79"/>
  <c r="AZ76" i="79"/>
  <c r="BD76" i="79"/>
  <c r="BH76" i="79"/>
  <c r="J76" i="79"/>
  <c r="N76" i="79"/>
  <c r="R76" i="79"/>
  <c r="V76" i="79"/>
  <c r="Z76" i="79"/>
  <c r="AD76" i="79"/>
  <c r="AH76" i="79"/>
  <c r="AL76" i="79"/>
  <c r="AP76" i="79"/>
  <c r="AT76" i="79"/>
  <c r="AX76" i="79"/>
  <c r="BB76" i="79"/>
  <c r="BF76" i="79"/>
  <c r="BJ76" i="79"/>
  <c r="I76" i="79"/>
  <c r="Y76" i="79"/>
  <c r="AO76" i="79"/>
  <c r="BE76" i="79"/>
  <c r="AG76" i="79"/>
  <c r="AW76" i="79"/>
  <c r="M76" i="79"/>
  <c r="AC76" i="79"/>
  <c r="AS76" i="79"/>
  <c r="BI76" i="79"/>
  <c r="Q76" i="79"/>
  <c r="U76" i="79"/>
  <c r="AK76" i="79"/>
  <c r="BA76" i="79"/>
  <c r="L167" i="85"/>
  <c r="K174" i="85"/>
  <c r="L167" i="84"/>
  <c r="D167" i="84" s="1"/>
  <c r="K174" i="84"/>
  <c r="AV48" i="85"/>
  <c r="K170" i="84"/>
  <c r="AV48" i="84"/>
  <c r="AU72" i="79"/>
  <c r="AV64" i="79"/>
  <c r="AV73" i="79" s="1"/>
  <c r="F76" i="86"/>
  <c r="F76" i="85"/>
  <c r="F76" i="84"/>
  <c r="F88" i="84" s="1"/>
  <c r="F77" i="86"/>
  <c r="F83" i="86" s="1"/>
  <c r="F143" i="86" s="1"/>
  <c r="F77" i="85"/>
  <c r="F83" i="85" s="1"/>
  <c r="F143" i="85" s="1"/>
  <c r="F77" i="84"/>
  <c r="F80" i="86"/>
  <c r="F80" i="85"/>
  <c r="F80" i="84"/>
  <c r="F92" i="84" s="1"/>
  <c r="AW5" i="41"/>
  <c r="AY44" i="79" s="1"/>
  <c r="AV19" i="41"/>
  <c r="AV12" i="41"/>
  <c r="AV6" i="41"/>
  <c r="AX46" i="79" s="1"/>
  <c r="AU20" i="41"/>
  <c r="AU13" i="41"/>
  <c r="AS74" i="85"/>
  <c r="AS73" i="85"/>
  <c r="AS73" i="84"/>
  <c r="AS74" i="84"/>
  <c r="G84" i="79"/>
  <c r="G78" i="84"/>
  <c r="G78" i="85"/>
  <c r="G84" i="85" s="1"/>
  <c r="G78" i="86"/>
  <c r="G84" i="86" s="1"/>
  <c r="AB91" i="86"/>
  <c r="AC79" i="86"/>
  <c r="Z91" i="85"/>
  <c r="AA79" i="85"/>
  <c r="AB140" i="79"/>
  <c r="AA91" i="84"/>
  <c r="AB79" i="84"/>
  <c r="D72" i="79"/>
  <c r="AY7" i="41"/>
  <c r="AZ7" i="41" s="1"/>
  <c r="BA7" i="41" s="1"/>
  <c r="BB7" i="41" s="1"/>
  <c r="BC7" i="41" s="1"/>
  <c r="BD7" i="41" s="1"/>
  <c r="BE7" i="41" s="1"/>
  <c r="BF7" i="41" s="1"/>
  <c r="BG7" i="41" s="1"/>
  <c r="BH7" i="41" s="1"/>
  <c r="BI7" i="41" s="1"/>
  <c r="BJ7" i="41" s="1"/>
  <c r="BK7" i="41" s="1"/>
  <c r="BL7" i="41" s="1"/>
  <c r="AA86" i="79"/>
  <c r="AC91" i="79"/>
  <c r="EG11" i="66"/>
  <c r="H91" i="79" s="1"/>
  <c r="BL81" i="79" l="1"/>
  <c r="BL82" i="79"/>
  <c r="BL88" i="79" s="1"/>
  <c r="AX44" i="84"/>
  <c r="AX68" i="84" s="1"/>
  <c r="BM81" i="79"/>
  <c r="BM82" i="79"/>
  <c r="BM88" i="79" s="1"/>
  <c r="AX44" i="85"/>
  <c r="AX68" i="85" s="1"/>
  <c r="AW46" i="84"/>
  <c r="AW70" i="84" s="1"/>
  <c r="AW46" i="85"/>
  <c r="AW70" i="85" s="1"/>
  <c r="AV167" i="79"/>
  <c r="AW134" i="79"/>
  <c r="AX70" i="79"/>
  <c r="AY68" i="79"/>
  <c r="AV63" i="85"/>
  <c r="AV65" i="85" s="1"/>
  <c r="AV74" i="85" s="1"/>
  <c r="AV63" i="84"/>
  <c r="AV72" i="84" s="1"/>
  <c r="L170" i="85"/>
  <c r="Q167" i="86"/>
  <c r="P174" i="86"/>
  <c r="P170" i="86"/>
  <c r="M167" i="85"/>
  <c r="L174" i="85"/>
  <c r="D174" i="85" s="1"/>
  <c r="G91" i="79"/>
  <c r="D91" i="79" s="1"/>
  <c r="D79" i="79"/>
  <c r="M167" i="84"/>
  <c r="L174" i="84"/>
  <c r="D174" i="84" s="1"/>
  <c r="J170" i="79"/>
  <c r="I177" i="86"/>
  <c r="I177" i="85"/>
  <c r="I177" i="84"/>
  <c r="D167" i="85"/>
  <c r="L170" i="84"/>
  <c r="D170" i="84" s="1"/>
  <c r="F145" i="85"/>
  <c r="F147" i="85"/>
  <c r="F145" i="86"/>
  <c r="F147" i="86"/>
  <c r="Q12" i="24"/>
  <c r="AU65" i="79"/>
  <c r="AU74" i="79" s="1"/>
  <c r="AU64" i="79"/>
  <c r="AU73" i="79" s="1"/>
  <c r="AV65" i="79"/>
  <c r="AV74" i="79" s="1"/>
  <c r="AV72" i="79"/>
  <c r="H78" i="86"/>
  <c r="H84" i="86" s="1"/>
  <c r="F90" i="86"/>
  <c r="H78" i="85"/>
  <c r="H84" i="85" s="1"/>
  <c r="F90" i="85"/>
  <c r="H78" i="84"/>
  <c r="H84" i="79"/>
  <c r="AU65" i="84"/>
  <c r="AU72" i="84"/>
  <c r="AU64" i="84"/>
  <c r="AU72" i="85"/>
  <c r="AU65" i="85"/>
  <c r="AU64" i="85"/>
  <c r="AW48" i="79"/>
  <c r="AW63" i="79" s="1"/>
  <c r="AW6" i="41"/>
  <c r="AY46" i="79" s="1"/>
  <c r="AV20" i="41"/>
  <c r="AX46" i="85" s="1"/>
  <c r="AX70" i="85" s="1"/>
  <c r="AV13" i="41"/>
  <c r="AX48" i="79"/>
  <c r="AX63" i="79" s="1"/>
  <c r="AX5" i="41"/>
  <c r="AZ44" i="79" s="1"/>
  <c r="AW19" i="41"/>
  <c r="AW12" i="41"/>
  <c r="F92" i="79"/>
  <c r="G80" i="84"/>
  <c r="G92" i="84" s="1"/>
  <c r="F92" i="85"/>
  <c r="G80" i="85"/>
  <c r="F92" i="86"/>
  <c r="G80" i="86"/>
  <c r="G83" i="79"/>
  <c r="G143" i="79" s="1"/>
  <c r="G77" i="84"/>
  <c r="G77" i="85"/>
  <c r="G83" i="85" s="1"/>
  <c r="G143" i="85" s="1"/>
  <c r="G77" i="86"/>
  <c r="G83" i="86" s="1"/>
  <c r="G143" i="86" s="1"/>
  <c r="F88" i="79"/>
  <c r="F81" i="79"/>
  <c r="G76" i="84"/>
  <c r="G88" i="84" s="1"/>
  <c r="F81" i="84"/>
  <c r="F88" i="85"/>
  <c r="F81" i="85"/>
  <c r="G76" i="85"/>
  <c r="F81" i="86"/>
  <c r="G76" i="86"/>
  <c r="AC91" i="86"/>
  <c r="AD79" i="86"/>
  <c r="AA91" i="85"/>
  <c r="AB79" i="85"/>
  <c r="AC140" i="79"/>
  <c r="AB91" i="84"/>
  <c r="AC79" i="84"/>
  <c r="D64" i="79"/>
  <c r="D73" i="79" s="1"/>
  <c r="D65" i="79"/>
  <c r="D74" i="79" s="1"/>
  <c r="AB86" i="79"/>
  <c r="AD91" i="79"/>
  <c r="AV72" i="85" l="1"/>
  <c r="AW48" i="84"/>
  <c r="AW63" i="84" s="1"/>
  <c r="AY44" i="84"/>
  <c r="AY68" i="84" s="1"/>
  <c r="AY44" i="85"/>
  <c r="AY68" i="85" s="1"/>
  <c r="AW48" i="85"/>
  <c r="AW63" i="85" s="1"/>
  <c r="AX46" i="84"/>
  <c r="AX70" i="84" s="1"/>
  <c r="AW167" i="79"/>
  <c r="AX134" i="79"/>
  <c r="AY70" i="79"/>
  <c r="AV64" i="85"/>
  <c r="AV73" i="85" s="1"/>
  <c r="AZ68" i="79"/>
  <c r="AV65" i="84"/>
  <c r="AV74" i="84" s="1"/>
  <c r="AV64" i="84"/>
  <c r="AV73" i="84" s="1"/>
  <c r="N167" i="85"/>
  <c r="M174" i="85"/>
  <c r="K170" i="79"/>
  <c r="J177" i="86"/>
  <c r="J177" i="85"/>
  <c r="J177" i="84"/>
  <c r="M170" i="85"/>
  <c r="D170" i="85"/>
  <c r="Q170" i="86"/>
  <c r="N167" i="84"/>
  <c r="M174" i="84"/>
  <c r="R167" i="86"/>
  <c r="Q174" i="86"/>
  <c r="AX48" i="85"/>
  <c r="M170" i="84"/>
  <c r="G90" i="85"/>
  <c r="G145" i="85"/>
  <c r="G152" i="85" s="1"/>
  <c r="G159" i="85" s="1"/>
  <c r="G147" i="85"/>
  <c r="F154" i="85"/>
  <c r="F89" i="85"/>
  <c r="F93" i="85" s="1"/>
  <c r="F97" i="85" s="1"/>
  <c r="F152" i="85"/>
  <c r="F89" i="86"/>
  <c r="F154" i="86"/>
  <c r="G145" i="86"/>
  <c r="G152" i="86" s="1"/>
  <c r="G159" i="86" s="1"/>
  <c r="G147" i="86"/>
  <c r="F152" i="86"/>
  <c r="D120" i="79"/>
  <c r="AW72" i="79"/>
  <c r="AX72" i="79"/>
  <c r="AW64" i="79"/>
  <c r="AW73" i="79" s="1"/>
  <c r="H76" i="86"/>
  <c r="H82" i="86" s="1"/>
  <c r="G81" i="86"/>
  <c r="F88" i="86"/>
  <c r="F87" i="86"/>
  <c r="G81" i="85"/>
  <c r="H76" i="85"/>
  <c r="H82" i="85" s="1"/>
  <c r="F87" i="85"/>
  <c r="H76" i="84"/>
  <c r="H82" i="84" s="1"/>
  <c r="G81" i="84"/>
  <c r="G81" i="79"/>
  <c r="H82" i="79"/>
  <c r="G88" i="79"/>
  <c r="G150" i="86"/>
  <c r="H77" i="86"/>
  <c r="H83" i="86" s="1"/>
  <c r="H143" i="86" s="1"/>
  <c r="G150" i="85"/>
  <c r="H77" i="85"/>
  <c r="H83" i="85" s="1"/>
  <c r="H143" i="85" s="1"/>
  <c r="H77" i="84"/>
  <c r="H83" i="79"/>
  <c r="H143" i="79" s="1"/>
  <c r="G92" i="86"/>
  <c r="H80" i="86"/>
  <c r="H80" i="85"/>
  <c r="G92" i="85"/>
  <c r="H80" i="84"/>
  <c r="H92" i="84" s="1"/>
  <c r="G92" i="79"/>
  <c r="AY5" i="41"/>
  <c r="AX19" i="41"/>
  <c r="AZ44" i="85" s="1"/>
  <c r="AZ68" i="85" s="1"/>
  <c r="AX12" i="41"/>
  <c r="AZ44" i="84" s="1"/>
  <c r="AZ68" i="84" s="1"/>
  <c r="AX6" i="41"/>
  <c r="AZ46" i="79" s="1"/>
  <c r="AW20" i="41"/>
  <c r="AW13" i="41"/>
  <c r="AU73" i="85"/>
  <c r="AU74" i="85"/>
  <c r="AU73" i="84"/>
  <c r="AU74" i="84"/>
  <c r="I84" i="79"/>
  <c r="I78" i="84"/>
  <c r="I78" i="85"/>
  <c r="I84" i="85" s="1"/>
  <c r="I78" i="86"/>
  <c r="I84" i="86" s="1"/>
  <c r="G90" i="86"/>
  <c r="E12" i="24"/>
  <c r="AD91" i="86"/>
  <c r="AE79" i="86"/>
  <c r="AB91" i="85"/>
  <c r="AC79" i="85"/>
  <c r="AD140" i="79"/>
  <c r="AD79" i="84"/>
  <c r="AC91" i="84"/>
  <c r="F12" i="24"/>
  <c r="D12" i="24"/>
  <c r="AC86" i="79"/>
  <c r="AE91" i="79"/>
  <c r="AX48" i="84" l="1"/>
  <c r="AX63" i="84" s="1"/>
  <c r="AX64" i="84" s="1"/>
  <c r="AX73" i="84" s="1"/>
  <c r="AY46" i="85"/>
  <c r="AY70" i="85" s="1"/>
  <c r="AY46" i="84"/>
  <c r="AY70" i="84" s="1"/>
  <c r="H88" i="84"/>
  <c r="AX167" i="79"/>
  <c r="AY134" i="79"/>
  <c r="E116" i="79"/>
  <c r="AZ70" i="79"/>
  <c r="AX63" i="85"/>
  <c r="AX65" i="85" s="1"/>
  <c r="AX74" i="85" s="1"/>
  <c r="S167" i="86"/>
  <c r="R174" i="86"/>
  <c r="O167" i="84"/>
  <c r="N174" i="84"/>
  <c r="R170" i="86"/>
  <c r="O167" i="85"/>
  <c r="N174" i="85"/>
  <c r="N170" i="85"/>
  <c r="L170" i="79"/>
  <c r="K177" i="86"/>
  <c r="K177" i="85"/>
  <c r="K177" i="84"/>
  <c r="E68" i="85"/>
  <c r="N170" i="84"/>
  <c r="E68" i="84"/>
  <c r="H145" i="85"/>
  <c r="H152" i="85" s="1"/>
  <c r="H159" i="85" s="1"/>
  <c r="H147" i="85"/>
  <c r="F149" i="85"/>
  <c r="F150" i="85"/>
  <c r="F161" i="85"/>
  <c r="G157" i="85"/>
  <c r="G149" i="85"/>
  <c r="G154" i="85"/>
  <c r="G161" i="85" s="1"/>
  <c r="F159" i="85"/>
  <c r="G149" i="86"/>
  <c r="G154" i="86"/>
  <c r="G161" i="86" s="1"/>
  <c r="F161" i="86"/>
  <c r="F150" i="86"/>
  <c r="F149" i="86"/>
  <c r="F159" i="86"/>
  <c r="H90" i="86"/>
  <c r="H145" i="86"/>
  <c r="H152" i="86" s="1"/>
  <c r="H159" i="86" s="1"/>
  <c r="H147" i="86"/>
  <c r="G157" i="86"/>
  <c r="G163" i="86" s="1"/>
  <c r="G165" i="86" s="1"/>
  <c r="F100" i="85"/>
  <c r="AX64" i="79"/>
  <c r="AX73" i="79" s="1"/>
  <c r="AW65" i="79"/>
  <c r="AW74" i="79" s="1"/>
  <c r="AX65" i="79"/>
  <c r="AX74" i="79" s="1"/>
  <c r="J78" i="86"/>
  <c r="J84" i="86" s="1"/>
  <c r="J78" i="85"/>
  <c r="J84" i="85" s="1"/>
  <c r="H90" i="85"/>
  <c r="J78" i="84"/>
  <c r="J84" i="79"/>
  <c r="AW72" i="84"/>
  <c r="AW65" i="84"/>
  <c r="AW64" i="84"/>
  <c r="AW72" i="85"/>
  <c r="AW65" i="85"/>
  <c r="AW64" i="85"/>
  <c r="AY48" i="79"/>
  <c r="AY63" i="79" s="1"/>
  <c r="AY6" i="41"/>
  <c r="AX20" i="41"/>
  <c r="AZ46" i="85" s="1"/>
  <c r="AZ70" i="85" s="1"/>
  <c r="AX13" i="41"/>
  <c r="AZ46" i="84" s="1"/>
  <c r="AZ70" i="84" s="1"/>
  <c r="AZ48" i="79"/>
  <c r="AZ63" i="79" s="1"/>
  <c r="E44" i="79"/>
  <c r="E68" i="79" s="1"/>
  <c r="E44" i="84"/>
  <c r="E44" i="85"/>
  <c r="AZ5" i="41"/>
  <c r="AY19" i="41"/>
  <c r="AY12" i="41"/>
  <c r="H92" i="79"/>
  <c r="I80" i="84"/>
  <c r="I92" i="84" s="1"/>
  <c r="I80" i="85"/>
  <c r="H92" i="85"/>
  <c r="I80" i="86"/>
  <c r="H92" i="86"/>
  <c r="I83" i="79"/>
  <c r="I143" i="79" s="1"/>
  <c r="I77" i="84"/>
  <c r="I77" i="85"/>
  <c r="I83" i="85" s="1"/>
  <c r="I143" i="85" s="1"/>
  <c r="G89" i="85"/>
  <c r="I77" i="86"/>
  <c r="I83" i="86" s="1"/>
  <c r="I143" i="86" s="1"/>
  <c r="G89" i="86"/>
  <c r="H81" i="79"/>
  <c r="I82" i="79"/>
  <c r="I76" i="84"/>
  <c r="I82" i="84" s="1"/>
  <c r="H81" i="84"/>
  <c r="F95" i="85"/>
  <c r="F99" i="85" s="1"/>
  <c r="F94" i="85"/>
  <c r="F98" i="85" s="1"/>
  <c r="I76" i="85"/>
  <c r="I82" i="85" s="1"/>
  <c r="H81" i="85"/>
  <c r="G88" i="85"/>
  <c r="G87" i="85"/>
  <c r="F93" i="86"/>
  <c r="F97" i="86" s="1"/>
  <c r="G88" i="86"/>
  <c r="G87" i="86"/>
  <c r="I76" i="86"/>
  <c r="I82" i="86" s="1"/>
  <c r="H81" i="86"/>
  <c r="AF79" i="86"/>
  <c r="AE91" i="86"/>
  <c r="AC91" i="85"/>
  <c r="AD79" i="85"/>
  <c r="AE140" i="79"/>
  <c r="AE79" i="84"/>
  <c r="AD91" i="84"/>
  <c r="AD86" i="79"/>
  <c r="AF91" i="79"/>
  <c r="AY48" i="85" l="1"/>
  <c r="AY63" i="85" s="1"/>
  <c r="AY48" i="84"/>
  <c r="AY63" i="84" s="1"/>
  <c r="I88" i="84"/>
  <c r="AY167" i="79"/>
  <c r="E118" i="79"/>
  <c r="AZ134" i="79"/>
  <c r="AX64" i="85"/>
  <c r="AX73" i="85" s="1"/>
  <c r="AX72" i="85"/>
  <c r="AX65" i="84"/>
  <c r="AX74" i="84" s="1"/>
  <c r="AX72" i="84"/>
  <c r="M170" i="79"/>
  <c r="L177" i="86"/>
  <c r="D177" i="86" s="1"/>
  <c r="L177" i="85"/>
  <c r="D177" i="85" s="1"/>
  <c r="L177" i="84"/>
  <c r="D177" i="84" s="1"/>
  <c r="T167" i="86"/>
  <c r="S174" i="86"/>
  <c r="S170" i="86"/>
  <c r="D170" i="79"/>
  <c r="O170" i="85"/>
  <c r="P167" i="85"/>
  <c r="O174" i="85"/>
  <c r="P167" i="84"/>
  <c r="O174" i="84"/>
  <c r="AZ48" i="85"/>
  <c r="O170" i="84"/>
  <c r="AZ48" i="84"/>
  <c r="E48" i="84" s="1"/>
  <c r="G156" i="86"/>
  <c r="G156" i="85"/>
  <c r="G163" i="85"/>
  <c r="G165" i="85" s="1"/>
  <c r="F157" i="85"/>
  <c r="F156" i="85"/>
  <c r="H150" i="85"/>
  <c r="H149" i="85"/>
  <c r="I145" i="85"/>
  <c r="I147" i="85"/>
  <c r="H154" i="85"/>
  <c r="H89" i="86"/>
  <c r="H149" i="86"/>
  <c r="H154" i="86"/>
  <c r="I145" i="86"/>
  <c r="I147" i="86"/>
  <c r="F156" i="86"/>
  <c r="F157" i="86"/>
  <c r="F101" i="85"/>
  <c r="F102" i="85"/>
  <c r="F103" i="85"/>
  <c r="F100" i="86"/>
  <c r="AZ72" i="79"/>
  <c r="AY72" i="79"/>
  <c r="H87" i="86"/>
  <c r="I88" i="86"/>
  <c r="H88" i="86"/>
  <c r="J76" i="86"/>
  <c r="J82" i="86" s="1"/>
  <c r="I81" i="86"/>
  <c r="G93" i="86"/>
  <c r="G97" i="86" s="1"/>
  <c r="G100" i="86" s="1"/>
  <c r="F94" i="86"/>
  <c r="F98" i="86" s="1"/>
  <c r="F95" i="86"/>
  <c r="F99" i="86" s="1"/>
  <c r="G93" i="85"/>
  <c r="G97" i="85" s="1"/>
  <c r="I81" i="85"/>
  <c r="J76" i="85"/>
  <c r="J82" i="85" s="1"/>
  <c r="H88" i="85"/>
  <c r="H87" i="85"/>
  <c r="J76" i="84"/>
  <c r="J82" i="84" s="1"/>
  <c r="J82" i="79"/>
  <c r="I81" i="79"/>
  <c r="H88" i="79"/>
  <c r="J77" i="86"/>
  <c r="J83" i="86" s="1"/>
  <c r="J143" i="86" s="1"/>
  <c r="J77" i="85"/>
  <c r="J83" i="85" s="1"/>
  <c r="J143" i="85" s="1"/>
  <c r="H89" i="85"/>
  <c r="J77" i="84"/>
  <c r="J83" i="79"/>
  <c r="J143" i="79" s="1"/>
  <c r="I92" i="86"/>
  <c r="J80" i="86"/>
  <c r="I92" i="85"/>
  <c r="J80" i="85"/>
  <c r="I81" i="84"/>
  <c r="J80" i="84"/>
  <c r="J92" i="84" s="1"/>
  <c r="I92" i="79"/>
  <c r="BA5" i="41"/>
  <c r="AZ19" i="41"/>
  <c r="AZ12" i="41"/>
  <c r="E46" i="79"/>
  <c r="E70" i="79" s="1"/>
  <c r="E46" i="84"/>
  <c r="E46" i="85"/>
  <c r="AZ6" i="41"/>
  <c r="AY20" i="41"/>
  <c r="AY13" i="41"/>
  <c r="AW73" i="85"/>
  <c r="AW74" i="85"/>
  <c r="AW73" i="84"/>
  <c r="AW74" i="84"/>
  <c r="K84" i="79"/>
  <c r="K78" i="84"/>
  <c r="K78" i="85"/>
  <c r="K84" i="85" s="1"/>
  <c r="I90" i="85"/>
  <c r="I90" i="86"/>
  <c r="K78" i="86"/>
  <c r="K84" i="86" s="1"/>
  <c r="AF91" i="86"/>
  <c r="AG79" i="86"/>
  <c r="AD91" i="85"/>
  <c r="AE79" i="85"/>
  <c r="AF140" i="79"/>
  <c r="AE91" i="84"/>
  <c r="AF79" i="84"/>
  <c r="BA72" i="79"/>
  <c r="AE86" i="79"/>
  <c r="AG91" i="79"/>
  <c r="BB72" i="79"/>
  <c r="J88" i="84" l="1"/>
  <c r="AZ167" i="79"/>
  <c r="BA167" i="79" s="1"/>
  <c r="BB167" i="79" s="1"/>
  <c r="BC167" i="79" s="1"/>
  <c r="BD167" i="79" s="1"/>
  <c r="BE167" i="79" s="1"/>
  <c r="BF167" i="79" s="1"/>
  <c r="BG167" i="79" s="1"/>
  <c r="BH167" i="79" s="1"/>
  <c r="BI167" i="79" s="1"/>
  <c r="BJ167" i="79" s="1"/>
  <c r="BK167" i="79" s="1"/>
  <c r="BL167" i="79" s="1"/>
  <c r="BM167" i="79" s="1"/>
  <c r="AZ63" i="85"/>
  <c r="AZ72" i="85" s="1"/>
  <c r="AZ63" i="84"/>
  <c r="AZ64" i="84" s="1"/>
  <c r="AZ73" i="84" s="1"/>
  <c r="E48" i="85"/>
  <c r="Q167" i="84"/>
  <c r="P174" i="84"/>
  <c r="P170" i="85"/>
  <c r="H93" i="86"/>
  <c r="H97" i="86" s="1"/>
  <c r="H100" i="86" s="1"/>
  <c r="U167" i="86"/>
  <c r="T174" i="86"/>
  <c r="N170" i="79"/>
  <c r="M177" i="86"/>
  <c r="M177" i="85"/>
  <c r="M177" i="84"/>
  <c r="Q167" i="85"/>
  <c r="P174" i="85"/>
  <c r="T170" i="86"/>
  <c r="AZ64" i="85"/>
  <c r="AZ73" i="85" s="1"/>
  <c r="E70" i="85"/>
  <c r="P170" i="84"/>
  <c r="E70" i="84"/>
  <c r="H161" i="85"/>
  <c r="F168" i="85"/>
  <c r="J90" i="85"/>
  <c r="J145" i="85"/>
  <c r="J152" i="85" s="1"/>
  <c r="J159" i="85" s="1"/>
  <c r="J147" i="85"/>
  <c r="I150" i="85"/>
  <c r="I149" i="85"/>
  <c r="I154" i="85"/>
  <c r="F163" i="85"/>
  <c r="I152" i="85"/>
  <c r="H157" i="85"/>
  <c r="H156" i="85"/>
  <c r="H161" i="86"/>
  <c r="J145" i="86"/>
  <c r="J152" i="86" s="1"/>
  <c r="J159" i="86" s="1"/>
  <c r="J147" i="86"/>
  <c r="I89" i="86"/>
  <c r="I93" i="86" s="1"/>
  <c r="I97" i="86" s="1"/>
  <c r="I100" i="86" s="1"/>
  <c r="I154" i="86"/>
  <c r="I161" i="86" s="1"/>
  <c r="H150" i="86"/>
  <c r="F168" i="86"/>
  <c r="F163" i="86"/>
  <c r="I152" i="86"/>
  <c r="F105" i="85"/>
  <c r="F104" i="85"/>
  <c r="G100" i="85"/>
  <c r="F101" i="86"/>
  <c r="F103" i="86"/>
  <c r="G103" i="86" s="1"/>
  <c r="F102" i="86"/>
  <c r="I89" i="85"/>
  <c r="E120" i="79"/>
  <c r="G12" i="79" s="1"/>
  <c r="F14" i="79"/>
  <c r="AY65" i="79"/>
  <c r="AY74" i="79" s="1"/>
  <c r="AY64" i="79"/>
  <c r="AY73" i="79" s="1"/>
  <c r="J90" i="86"/>
  <c r="L78" i="86"/>
  <c r="L84" i="86" s="1"/>
  <c r="L78" i="85"/>
  <c r="L84" i="85" s="1"/>
  <c r="L78" i="84"/>
  <c r="L84" i="79"/>
  <c r="AY65" i="84"/>
  <c r="AY64" i="84"/>
  <c r="AY72" i="84"/>
  <c r="AY65" i="85"/>
  <c r="AY64" i="85"/>
  <c r="AY72" i="85"/>
  <c r="BA6" i="41"/>
  <c r="AZ20" i="41"/>
  <c r="AZ13" i="41"/>
  <c r="E130" i="79"/>
  <c r="BB5" i="41"/>
  <c r="BA19" i="41"/>
  <c r="BA12" i="41"/>
  <c r="J92" i="79"/>
  <c r="J81" i="84"/>
  <c r="K80" i="84"/>
  <c r="K92" i="84" s="1"/>
  <c r="J92" i="85"/>
  <c r="K80" i="85"/>
  <c r="K80" i="86"/>
  <c r="J92" i="86"/>
  <c r="K83" i="79"/>
  <c r="K143" i="79" s="1"/>
  <c r="K77" i="84"/>
  <c r="K77" i="85"/>
  <c r="K83" i="85" s="1"/>
  <c r="K143" i="85" s="1"/>
  <c r="K77" i="86"/>
  <c r="K83" i="86" s="1"/>
  <c r="K143" i="86" s="1"/>
  <c r="J150" i="86"/>
  <c r="I88" i="79"/>
  <c r="K82" i="79"/>
  <c r="J81" i="79"/>
  <c r="K76" i="84"/>
  <c r="K82" i="84" s="1"/>
  <c r="I88" i="85"/>
  <c r="I87" i="85"/>
  <c r="H93" i="85"/>
  <c r="H97" i="85" s="1"/>
  <c r="H100" i="85" s="1"/>
  <c r="J81" i="85"/>
  <c r="K76" i="85"/>
  <c r="K82" i="85" s="1"/>
  <c r="G95" i="85"/>
  <c r="G99" i="85" s="1"/>
  <c r="G94" i="85"/>
  <c r="G98" i="85" s="1"/>
  <c r="G94" i="86"/>
  <c r="G98" i="86" s="1"/>
  <c r="G101" i="86" s="1"/>
  <c r="G95" i="86"/>
  <c r="G99" i="86" s="1"/>
  <c r="G102" i="86" s="1"/>
  <c r="J81" i="86"/>
  <c r="K76" i="86"/>
  <c r="K82" i="86" s="1"/>
  <c r="I87" i="86"/>
  <c r="AH79" i="86"/>
  <c r="AG91" i="86"/>
  <c r="AE91" i="85"/>
  <c r="AF79" i="85"/>
  <c r="AG140" i="79"/>
  <c r="AF91" i="84"/>
  <c r="AG79" i="84"/>
  <c r="D12" i="79"/>
  <c r="D14" i="79"/>
  <c r="BA65" i="79"/>
  <c r="BA74" i="79" s="1"/>
  <c r="BA64" i="79"/>
  <c r="BA73" i="79" s="1"/>
  <c r="AF86" i="79"/>
  <c r="AH91" i="79"/>
  <c r="AZ64" i="79"/>
  <c r="AZ73" i="79" s="1"/>
  <c r="AZ65" i="79"/>
  <c r="AZ74" i="79" s="1"/>
  <c r="E48" i="79"/>
  <c r="E63" i="79" s="1"/>
  <c r="G14" i="79" l="1"/>
  <c r="G16" i="79"/>
  <c r="E63" i="85"/>
  <c r="E72" i="85" s="1"/>
  <c r="K12" i="85" s="1"/>
  <c r="K88" i="84"/>
  <c r="AZ65" i="85"/>
  <c r="AZ74" i="85" s="1"/>
  <c r="E63" i="84"/>
  <c r="E72" i="84" s="1"/>
  <c r="J12" i="84" s="1"/>
  <c r="AZ72" i="84"/>
  <c r="D12" i="84" s="1"/>
  <c r="AZ65" i="84"/>
  <c r="AZ74" i="84" s="1"/>
  <c r="R167" i="84"/>
  <c r="Q174" i="84"/>
  <c r="H95" i="86"/>
  <c r="H99" i="86" s="1"/>
  <c r="H102" i="86" s="1"/>
  <c r="R167" i="85"/>
  <c r="Q174" i="85"/>
  <c r="O170" i="79"/>
  <c r="N177" i="86"/>
  <c r="N177" i="84"/>
  <c r="N177" i="85"/>
  <c r="H94" i="86"/>
  <c r="H98" i="86" s="1"/>
  <c r="H101" i="86" s="1"/>
  <c r="H103" i="86"/>
  <c r="I103" i="86" s="1"/>
  <c r="Q170" i="85"/>
  <c r="U170" i="86"/>
  <c r="V167" i="86"/>
  <c r="U174" i="86"/>
  <c r="Q170" i="84"/>
  <c r="H163" i="85"/>
  <c r="H165" i="85" s="1"/>
  <c r="I159" i="85"/>
  <c r="F171" i="85"/>
  <c r="F165" i="85"/>
  <c r="G168" i="85"/>
  <c r="K145" i="85"/>
  <c r="K147" i="85"/>
  <c r="I157" i="85"/>
  <c r="I156" i="85"/>
  <c r="I161" i="85"/>
  <c r="J154" i="85"/>
  <c r="J161" i="85" s="1"/>
  <c r="J150" i="85"/>
  <c r="J149" i="85"/>
  <c r="F169" i="85"/>
  <c r="I159" i="86"/>
  <c r="F171" i="86"/>
  <c r="F165" i="86"/>
  <c r="F169" i="86"/>
  <c r="H156" i="86"/>
  <c r="H157" i="86"/>
  <c r="G168" i="86"/>
  <c r="J149" i="86"/>
  <c r="J154" i="86"/>
  <c r="J156" i="86" s="1"/>
  <c r="J157" i="86"/>
  <c r="K90" i="86"/>
  <c r="K145" i="86"/>
  <c r="K147" i="86"/>
  <c r="I150" i="86"/>
  <c r="I149" i="86"/>
  <c r="G101" i="85"/>
  <c r="G104" i="85" s="1"/>
  <c r="G103" i="85"/>
  <c r="H103" i="85" s="1"/>
  <c r="G102" i="85"/>
  <c r="G105" i="85" s="1"/>
  <c r="F105" i="86"/>
  <c r="G105" i="86" s="1"/>
  <c r="F104" i="86"/>
  <c r="G104" i="86" s="1"/>
  <c r="I93" i="85"/>
  <c r="E167" i="79"/>
  <c r="J87" i="86"/>
  <c r="J88" i="86"/>
  <c r="K81" i="86"/>
  <c r="L76" i="86"/>
  <c r="L82" i="86" s="1"/>
  <c r="K88" i="86"/>
  <c r="I95" i="86"/>
  <c r="I99" i="86" s="1"/>
  <c r="I94" i="86"/>
  <c r="I98" i="86" s="1"/>
  <c r="K81" i="85"/>
  <c r="L76" i="85"/>
  <c r="L82" i="85" s="1"/>
  <c r="H94" i="85"/>
  <c r="H98" i="85" s="1"/>
  <c r="H101" i="85" s="1"/>
  <c r="H95" i="85"/>
  <c r="H99" i="85" s="1"/>
  <c r="H102" i="85" s="1"/>
  <c r="J88" i="85"/>
  <c r="J87" i="85"/>
  <c r="L76" i="84"/>
  <c r="L82" i="84" s="1"/>
  <c r="L82" i="79"/>
  <c r="K81" i="79"/>
  <c r="J88" i="79"/>
  <c r="J89" i="86"/>
  <c r="K150" i="86"/>
  <c r="L77" i="86"/>
  <c r="L83" i="86" s="1"/>
  <c r="L143" i="86" s="1"/>
  <c r="L77" i="85"/>
  <c r="L83" i="85" s="1"/>
  <c r="L143" i="85" s="1"/>
  <c r="J89" i="85"/>
  <c r="L77" i="84"/>
  <c r="L83" i="79"/>
  <c r="L143" i="79" s="1"/>
  <c r="L80" i="86"/>
  <c r="K92" i="86"/>
  <c r="K92" i="85"/>
  <c r="L80" i="85"/>
  <c r="K81" i="84"/>
  <c r="L80" i="84"/>
  <c r="L92" i="84" s="1"/>
  <c r="K92" i="79"/>
  <c r="S12" i="24"/>
  <c r="BC5" i="41"/>
  <c r="BB19" i="41"/>
  <c r="BB12" i="41"/>
  <c r="E132" i="79"/>
  <c r="BB6" i="41"/>
  <c r="BA20" i="41"/>
  <c r="BA13" i="41"/>
  <c r="D14" i="85"/>
  <c r="D12" i="85"/>
  <c r="L12" i="85" s="1"/>
  <c r="F12" i="85"/>
  <c r="F14" i="85"/>
  <c r="AY73" i="85"/>
  <c r="E64" i="85"/>
  <c r="E73" i="85" s="1"/>
  <c r="AY74" i="85"/>
  <c r="AY73" i="84"/>
  <c r="E64" i="84"/>
  <c r="E73" i="84" s="1"/>
  <c r="AY74" i="84"/>
  <c r="M84" i="79"/>
  <c r="D78" i="79"/>
  <c r="D78" i="84"/>
  <c r="M78" i="84"/>
  <c r="M78" i="85"/>
  <c r="M84" i="85" s="1"/>
  <c r="D78" i="85"/>
  <c r="K90" i="85"/>
  <c r="M78" i="86"/>
  <c r="M84" i="86" s="1"/>
  <c r="D78" i="86"/>
  <c r="H12" i="24"/>
  <c r="J13" i="79"/>
  <c r="K13" i="79" s="1"/>
  <c r="AI79" i="86"/>
  <c r="AH91" i="86"/>
  <c r="AF91" i="85"/>
  <c r="AG79" i="85"/>
  <c r="AH140" i="79"/>
  <c r="AG91" i="84"/>
  <c r="AH79" i="84"/>
  <c r="F12" i="79"/>
  <c r="AG86" i="79"/>
  <c r="AI91" i="79"/>
  <c r="BB64" i="79"/>
  <c r="BB65" i="79"/>
  <c r="E72" i="79"/>
  <c r="J12" i="79" s="1"/>
  <c r="K12" i="79" s="1"/>
  <c r="K12" i="84" l="1"/>
  <c r="E65" i="85"/>
  <c r="E74" i="85" s="1"/>
  <c r="F14" i="84"/>
  <c r="L88" i="84"/>
  <c r="E65" i="84"/>
  <c r="E74" i="84" s="1"/>
  <c r="F12" i="84"/>
  <c r="D14" i="84"/>
  <c r="H13" i="24" s="1"/>
  <c r="H104" i="86"/>
  <c r="H105" i="86"/>
  <c r="H168" i="85"/>
  <c r="I168" i="85" s="1"/>
  <c r="V170" i="86"/>
  <c r="R170" i="85"/>
  <c r="S167" i="85"/>
  <c r="R174" i="85"/>
  <c r="S167" i="84"/>
  <c r="R174" i="84"/>
  <c r="W167" i="86"/>
  <c r="V174" i="86"/>
  <c r="P170" i="79"/>
  <c r="O177" i="86"/>
  <c r="O177" i="84"/>
  <c r="O177" i="85"/>
  <c r="R170" i="84"/>
  <c r="G14" i="84"/>
  <c r="H168" i="86"/>
  <c r="K150" i="85"/>
  <c r="K149" i="85"/>
  <c r="G169" i="85"/>
  <c r="J157" i="85"/>
  <c r="J156" i="85"/>
  <c r="K154" i="85"/>
  <c r="I163" i="85"/>
  <c r="K152" i="85"/>
  <c r="F172" i="85"/>
  <c r="L90" i="85"/>
  <c r="D90" i="85" s="1"/>
  <c r="L145" i="85"/>
  <c r="L147" i="85"/>
  <c r="G171" i="85"/>
  <c r="K157" i="86"/>
  <c r="I157" i="86"/>
  <c r="I163" i="86" s="1"/>
  <c r="I165" i="86" s="1"/>
  <c r="I156" i="86"/>
  <c r="G169" i="86"/>
  <c r="G171" i="86"/>
  <c r="L145" i="86"/>
  <c r="L147" i="86"/>
  <c r="L154" i="86" s="1"/>
  <c r="L161" i="86" s="1"/>
  <c r="K149" i="86"/>
  <c r="K154" i="86"/>
  <c r="H163" i="86"/>
  <c r="K152" i="86"/>
  <c r="J161" i="86"/>
  <c r="J163" i="86" s="1"/>
  <c r="J165" i="86" s="1"/>
  <c r="F172" i="86"/>
  <c r="H104" i="85"/>
  <c r="H105" i="85"/>
  <c r="I94" i="85"/>
  <c r="I98" i="85" s="1"/>
  <c r="I101" i="85" s="1"/>
  <c r="I97" i="85"/>
  <c r="I102" i="86"/>
  <c r="I101" i="86"/>
  <c r="I95" i="85"/>
  <c r="I99" i="85" s="1"/>
  <c r="I102" i="85" s="1"/>
  <c r="N78" i="86"/>
  <c r="N84" i="86" s="1"/>
  <c r="L90" i="86"/>
  <c r="D90" i="86" s="1"/>
  <c r="D84" i="86"/>
  <c r="N78" i="85"/>
  <c r="N84" i="85" s="1"/>
  <c r="D84" i="85"/>
  <c r="N78" i="84"/>
  <c r="N84" i="79"/>
  <c r="E12" i="84"/>
  <c r="E14" i="84"/>
  <c r="I13" i="24" s="1"/>
  <c r="C12" i="84"/>
  <c r="C14" i="84"/>
  <c r="G13" i="24" s="1"/>
  <c r="E12" i="85"/>
  <c r="E14" i="85"/>
  <c r="I14" i="24" s="1"/>
  <c r="C12" i="85"/>
  <c r="C14" i="85"/>
  <c r="G14" i="24" s="1"/>
  <c r="K13" i="85"/>
  <c r="L13" i="85" s="1"/>
  <c r="H14" i="24"/>
  <c r="BC6" i="41"/>
  <c r="BB20" i="41"/>
  <c r="BB13" i="41"/>
  <c r="BD5" i="41"/>
  <c r="BC19" i="41"/>
  <c r="BC12" i="41"/>
  <c r="L92" i="79"/>
  <c r="D92" i="79" s="1"/>
  <c r="D80" i="79"/>
  <c r="L81" i="84"/>
  <c r="D81" i="84" s="1"/>
  <c r="D92" i="84"/>
  <c r="M80" i="84"/>
  <c r="M92" i="84" s="1"/>
  <c r="D80" i="84"/>
  <c r="L92" i="85"/>
  <c r="D92" i="85" s="1"/>
  <c r="M80" i="85"/>
  <c r="D80" i="85"/>
  <c r="M80" i="86"/>
  <c r="L92" i="86"/>
  <c r="D92" i="86" s="1"/>
  <c r="D80" i="86"/>
  <c r="D77" i="79"/>
  <c r="M83" i="79"/>
  <c r="M143" i="79" s="1"/>
  <c r="M77" i="84"/>
  <c r="D77" i="84"/>
  <c r="M77" i="85"/>
  <c r="M83" i="85" s="1"/>
  <c r="M143" i="85" s="1"/>
  <c r="D77" i="85"/>
  <c r="K89" i="85"/>
  <c r="M77" i="86"/>
  <c r="M83" i="86" s="1"/>
  <c r="M143" i="86" s="1"/>
  <c r="D77" i="86"/>
  <c r="K89" i="86"/>
  <c r="K93" i="86" s="1"/>
  <c r="K97" i="86" s="1"/>
  <c r="K100" i="86" s="1"/>
  <c r="K88" i="79"/>
  <c r="L88" i="79"/>
  <c r="L81" i="79"/>
  <c r="D81" i="79" s="1"/>
  <c r="M82" i="79"/>
  <c r="D76" i="79"/>
  <c r="D76" i="84"/>
  <c r="M76" i="84"/>
  <c r="M82" i="84" s="1"/>
  <c r="K87" i="85"/>
  <c r="K88" i="85"/>
  <c r="J93" i="85"/>
  <c r="J97" i="85" s="1"/>
  <c r="J100" i="85" s="1"/>
  <c r="L81" i="85"/>
  <c r="D81" i="85" s="1"/>
  <c r="M76" i="85"/>
  <c r="M82" i="85" s="1"/>
  <c r="D76" i="85"/>
  <c r="L81" i="86"/>
  <c r="D81" i="86" s="1"/>
  <c r="M76" i="86"/>
  <c r="M82" i="86" s="1"/>
  <c r="D76" i="86"/>
  <c r="J93" i="86"/>
  <c r="J97" i="86" s="1"/>
  <c r="K87" i="86"/>
  <c r="AJ79" i="86"/>
  <c r="AI91" i="86"/>
  <c r="AG91" i="85"/>
  <c r="AH79" i="85"/>
  <c r="AI140" i="79"/>
  <c r="AH91" i="84"/>
  <c r="AI79" i="84"/>
  <c r="AH86" i="79"/>
  <c r="AJ91" i="79"/>
  <c r="E65" i="79"/>
  <c r="E74" i="79" s="1"/>
  <c r="BB74" i="79"/>
  <c r="E64" i="79"/>
  <c r="E73" i="79" s="1"/>
  <c r="BB73" i="79"/>
  <c r="M88" i="84" l="1"/>
  <c r="J13" i="84"/>
  <c r="K13" i="84" s="1"/>
  <c r="S14" i="24"/>
  <c r="H171" i="85"/>
  <c r="H169" i="85"/>
  <c r="I169" i="85" s="1"/>
  <c r="I168" i="86"/>
  <c r="X167" i="86"/>
  <c r="W174" i="86"/>
  <c r="T167" i="85"/>
  <c r="S174" i="85"/>
  <c r="W170" i="86"/>
  <c r="Q170" i="79"/>
  <c r="P177" i="86"/>
  <c r="P177" i="84"/>
  <c r="P177" i="85"/>
  <c r="T167" i="84"/>
  <c r="S174" i="84"/>
  <c r="S170" i="85"/>
  <c r="S13" i="24"/>
  <c r="H12" i="85"/>
  <c r="S170" i="84"/>
  <c r="H12" i="84"/>
  <c r="K156" i="86"/>
  <c r="H169" i="86"/>
  <c r="L150" i="85"/>
  <c r="D143" i="85"/>
  <c r="L152" i="85"/>
  <c r="L159" i="85" s="1"/>
  <c r="D145" i="85"/>
  <c r="K161" i="85"/>
  <c r="J163" i="85"/>
  <c r="J165" i="85" s="1"/>
  <c r="J168" i="85"/>
  <c r="G172" i="85"/>
  <c r="K159" i="85"/>
  <c r="K157" i="85"/>
  <c r="K156" i="85"/>
  <c r="M145" i="85"/>
  <c r="M152" i="85" s="1"/>
  <c r="M159" i="85" s="1"/>
  <c r="M147" i="85"/>
  <c r="I165" i="85"/>
  <c r="L149" i="85"/>
  <c r="D149" i="85" s="1"/>
  <c r="L154" i="85"/>
  <c r="D147" i="85"/>
  <c r="M90" i="86"/>
  <c r="M145" i="86"/>
  <c r="M152" i="86" s="1"/>
  <c r="M159" i="86" s="1"/>
  <c r="M147" i="86"/>
  <c r="K161" i="86"/>
  <c r="D161" i="86" s="1"/>
  <c r="D154" i="86"/>
  <c r="G172" i="86"/>
  <c r="L152" i="86"/>
  <c r="L159" i="86" s="1"/>
  <c r="L150" i="86"/>
  <c r="L149" i="86"/>
  <c r="D149" i="86" s="1"/>
  <c r="D143" i="86"/>
  <c r="D145" i="86"/>
  <c r="H165" i="86"/>
  <c r="H171" i="86"/>
  <c r="K159" i="86"/>
  <c r="D152" i="86"/>
  <c r="D147" i="86"/>
  <c r="I100" i="85"/>
  <c r="I105" i="85"/>
  <c r="I104" i="85"/>
  <c r="J100" i="86"/>
  <c r="I105" i="86"/>
  <c r="I104" i="86"/>
  <c r="K93" i="85"/>
  <c r="D83" i="86"/>
  <c r="L89" i="86"/>
  <c r="D89" i="86" s="1"/>
  <c r="L87" i="86"/>
  <c r="D87" i="86" s="1"/>
  <c r="D82" i="86"/>
  <c r="L88" i="86"/>
  <c r="J94" i="86"/>
  <c r="J98" i="86" s="1"/>
  <c r="J95" i="86"/>
  <c r="J99" i="86" s="1"/>
  <c r="M81" i="86"/>
  <c r="N76" i="86"/>
  <c r="N82" i="86" s="1"/>
  <c r="K94" i="86"/>
  <c r="K98" i="86" s="1"/>
  <c r="K101" i="86" s="1"/>
  <c r="K95" i="86"/>
  <c r="K99" i="86" s="1"/>
  <c r="K102" i="86" s="1"/>
  <c r="M81" i="85"/>
  <c r="N76" i="85"/>
  <c r="N82" i="85" s="1"/>
  <c r="J95" i="85"/>
  <c r="J99" i="85" s="1"/>
  <c r="J102" i="85" s="1"/>
  <c r="J94" i="85"/>
  <c r="J98" i="85" s="1"/>
  <c r="L88" i="85"/>
  <c r="L87" i="85"/>
  <c r="D87" i="85" s="1"/>
  <c r="D82" i="85"/>
  <c r="N76" i="84"/>
  <c r="N82" i="84" s="1"/>
  <c r="D88" i="84"/>
  <c r="D82" i="84"/>
  <c r="M81" i="79"/>
  <c r="N82" i="79"/>
  <c r="D88" i="79"/>
  <c r="D82" i="79"/>
  <c r="M150" i="86"/>
  <c r="N77" i="86"/>
  <c r="N83" i="86" s="1"/>
  <c r="N143" i="86" s="1"/>
  <c r="M150" i="85"/>
  <c r="N77" i="85"/>
  <c r="N83" i="85" s="1"/>
  <c r="N143" i="85" s="1"/>
  <c r="L89" i="85"/>
  <c r="D89" i="85" s="1"/>
  <c r="D83" i="85"/>
  <c r="N77" i="84"/>
  <c r="N83" i="79"/>
  <c r="N143" i="79" s="1"/>
  <c r="M92" i="86"/>
  <c r="N80" i="86"/>
  <c r="N80" i="85"/>
  <c r="M92" i="85"/>
  <c r="M81" i="84"/>
  <c r="N80" i="84"/>
  <c r="N92" i="84" s="1"/>
  <c r="M92" i="79"/>
  <c r="BE5" i="41"/>
  <c r="BD19" i="41"/>
  <c r="BD12" i="41"/>
  <c r="E134" i="79"/>
  <c r="H12" i="79" s="1"/>
  <c r="H14" i="79" s="1"/>
  <c r="BD6" i="41"/>
  <c r="BC20" i="41"/>
  <c r="BC13" i="41"/>
  <c r="O84" i="79"/>
  <c r="O78" i="84"/>
  <c r="O78" i="85"/>
  <c r="O84" i="85" s="1"/>
  <c r="M90" i="85"/>
  <c r="O78" i="86"/>
  <c r="O84" i="86" s="1"/>
  <c r="AJ91" i="86"/>
  <c r="AK79" i="86"/>
  <c r="AH91" i="85"/>
  <c r="AI79" i="85"/>
  <c r="AJ140" i="79"/>
  <c r="AJ79" i="84"/>
  <c r="AI91" i="84"/>
  <c r="C14" i="79"/>
  <c r="G12" i="24" s="1"/>
  <c r="C12" i="79"/>
  <c r="E14" i="79"/>
  <c r="I12" i="24" s="1"/>
  <c r="E12" i="79"/>
  <c r="AI86" i="79"/>
  <c r="AK91" i="79"/>
  <c r="N88" i="84" l="1"/>
  <c r="J169" i="85"/>
  <c r="T170" i="85"/>
  <c r="Y167" i="86"/>
  <c r="X174" i="86"/>
  <c r="I169" i="86"/>
  <c r="U167" i="84"/>
  <c r="T174" i="84"/>
  <c r="R170" i="79"/>
  <c r="Q177" i="86"/>
  <c r="Q177" i="85"/>
  <c r="Q177" i="84"/>
  <c r="I171" i="85"/>
  <c r="J171" i="85" s="1"/>
  <c r="X170" i="86"/>
  <c r="K163" i="86"/>
  <c r="K165" i="86" s="1"/>
  <c r="H172" i="85"/>
  <c r="I172" i="85" s="1"/>
  <c r="U167" i="85"/>
  <c r="T174" i="85"/>
  <c r="J168" i="86"/>
  <c r="H14" i="85"/>
  <c r="W14" i="24"/>
  <c r="T170" i="84"/>
  <c r="H14" i="84"/>
  <c r="W13" i="24"/>
  <c r="K168" i="85"/>
  <c r="D159" i="85"/>
  <c r="N145" i="85"/>
  <c r="N152" i="85" s="1"/>
  <c r="N159" i="85" s="1"/>
  <c r="N147" i="85"/>
  <c r="M157" i="85"/>
  <c r="M149" i="85"/>
  <c r="M154" i="85"/>
  <c r="M161" i="85" s="1"/>
  <c r="K163" i="85"/>
  <c r="L161" i="85"/>
  <c r="D161" i="85" s="1"/>
  <c r="D154" i="85"/>
  <c r="D152" i="85"/>
  <c r="L157" i="85"/>
  <c r="L156" i="85"/>
  <c r="D150" i="85"/>
  <c r="L157" i="86"/>
  <c r="L156" i="86"/>
  <c r="D150" i="86"/>
  <c r="D159" i="86"/>
  <c r="M157" i="86"/>
  <c r="M149" i="86"/>
  <c r="M154" i="86"/>
  <c r="M161" i="86" s="1"/>
  <c r="I171" i="86"/>
  <c r="N145" i="86"/>
  <c r="N152" i="86" s="1"/>
  <c r="N147" i="86"/>
  <c r="H172" i="86"/>
  <c r="J105" i="85"/>
  <c r="I103" i="85"/>
  <c r="J103" i="85" s="1"/>
  <c r="J101" i="85"/>
  <c r="J104" i="85" s="1"/>
  <c r="K94" i="85"/>
  <c r="K98" i="85" s="1"/>
  <c r="K101" i="85" s="1"/>
  <c r="K97" i="85"/>
  <c r="J102" i="86"/>
  <c r="J103" i="86"/>
  <c r="K103" i="86" s="1"/>
  <c r="J101" i="86"/>
  <c r="M89" i="85"/>
  <c r="K95" i="85"/>
  <c r="K99" i="85" s="1"/>
  <c r="K102" i="85" s="1"/>
  <c r="M89" i="86"/>
  <c r="P78" i="86"/>
  <c r="P84" i="86" s="1"/>
  <c r="N90" i="86"/>
  <c r="P78" i="85"/>
  <c r="P84" i="85" s="1"/>
  <c r="N90" i="85"/>
  <c r="P78" i="84"/>
  <c r="P84" i="79"/>
  <c r="BE6" i="41"/>
  <c r="BD20" i="41"/>
  <c r="BD13" i="41"/>
  <c r="W12" i="24"/>
  <c r="BF5" i="41"/>
  <c r="BE19" i="41"/>
  <c r="BE12" i="41"/>
  <c r="N92" i="79"/>
  <c r="O80" i="84"/>
  <c r="O92" i="84" s="1"/>
  <c r="N92" i="85"/>
  <c r="O80" i="85"/>
  <c r="N92" i="86"/>
  <c r="O80" i="86"/>
  <c r="O83" i="79"/>
  <c r="O143" i="79" s="1"/>
  <c r="O77" i="84"/>
  <c r="O77" i="85"/>
  <c r="O83" i="85" s="1"/>
  <c r="O143" i="85" s="1"/>
  <c r="N150" i="86"/>
  <c r="O77" i="86"/>
  <c r="O83" i="86" s="1"/>
  <c r="O143" i="86" s="1"/>
  <c r="M88" i="79"/>
  <c r="N88" i="79"/>
  <c r="N81" i="79"/>
  <c r="O82" i="79"/>
  <c r="O76" i="84"/>
  <c r="O82" i="84" s="1"/>
  <c r="N81" i="84"/>
  <c r="M88" i="85"/>
  <c r="M87" i="85"/>
  <c r="L93" i="85"/>
  <c r="L97" i="85" s="1"/>
  <c r="L100" i="85" s="1"/>
  <c r="D88" i="85"/>
  <c r="N81" i="85"/>
  <c r="O76" i="85"/>
  <c r="O82" i="85" s="1"/>
  <c r="N81" i="86"/>
  <c r="O76" i="86"/>
  <c r="O82" i="86" s="1"/>
  <c r="L93" i="86"/>
  <c r="L97" i="86" s="1"/>
  <c r="D88" i="86"/>
  <c r="M88" i="86"/>
  <c r="M87" i="86"/>
  <c r="AK91" i="86"/>
  <c r="AL79" i="86"/>
  <c r="AI91" i="85"/>
  <c r="AJ79" i="85"/>
  <c r="AK140" i="79"/>
  <c r="AJ91" i="84"/>
  <c r="AK79" i="84"/>
  <c r="AJ86" i="79"/>
  <c r="AL91" i="79"/>
  <c r="O88" i="84" l="1"/>
  <c r="V12" i="24"/>
  <c r="X12" i="24"/>
  <c r="V14" i="24"/>
  <c r="X14" i="24"/>
  <c r="X13" i="24"/>
  <c r="V13" i="24"/>
  <c r="J172" i="85"/>
  <c r="S170" i="79"/>
  <c r="R177" i="86"/>
  <c r="R177" i="85"/>
  <c r="R177" i="84"/>
  <c r="V167" i="85"/>
  <c r="U174" i="85"/>
  <c r="V167" i="84"/>
  <c r="U174" i="84"/>
  <c r="U170" i="85"/>
  <c r="K168" i="86"/>
  <c r="L168" i="86" s="1"/>
  <c r="Y170" i="86"/>
  <c r="J169" i="86"/>
  <c r="J171" i="86"/>
  <c r="Z167" i="86"/>
  <c r="Y174" i="86"/>
  <c r="M156" i="85"/>
  <c r="M163" i="85"/>
  <c r="M165" i="85" s="1"/>
  <c r="U170" i="84"/>
  <c r="M163" i="86"/>
  <c r="M165" i="86" s="1"/>
  <c r="M93" i="85"/>
  <c r="M97" i="85" s="1"/>
  <c r="M100" i="85" s="1"/>
  <c r="D164" i="85"/>
  <c r="K104" i="85"/>
  <c r="D156" i="85"/>
  <c r="N149" i="85"/>
  <c r="N154" i="85"/>
  <c r="N161" i="85" s="1"/>
  <c r="N150" i="85"/>
  <c r="K169" i="85"/>
  <c r="K171" i="85"/>
  <c r="O145" i="85"/>
  <c r="O147" i="85"/>
  <c r="L163" i="85"/>
  <c r="L165" i="85" s="1"/>
  <c r="D157" i="85"/>
  <c r="K165" i="85"/>
  <c r="L168" i="85"/>
  <c r="N157" i="86"/>
  <c r="N149" i="86"/>
  <c r="N154" i="86"/>
  <c r="N161" i="86" s="1"/>
  <c r="I172" i="86"/>
  <c r="N159" i="86"/>
  <c r="M156" i="86"/>
  <c r="O90" i="86"/>
  <c r="O145" i="86"/>
  <c r="O152" i="86" s="1"/>
  <c r="O159" i="86" s="1"/>
  <c r="O147" i="86"/>
  <c r="D156" i="86"/>
  <c r="L163" i="86"/>
  <c r="D157" i="86"/>
  <c r="K105" i="85"/>
  <c r="K100" i="85"/>
  <c r="D97" i="85"/>
  <c r="L100" i="86"/>
  <c r="L103" i="86" s="1"/>
  <c r="D97" i="86"/>
  <c r="J104" i="86"/>
  <c r="K104" i="86" s="1"/>
  <c r="J105" i="86"/>
  <c r="K105" i="86" s="1"/>
  <c r="M93" i="86"/>
  <c r="M97" i="86" s="1"/>
  <c r="M100" i="86" s="1"/>
  <c r="N89" i="86"/>
  <c r="N89" i="85"/>
  <c r="N88" i="86"/>
  <c r="N87" i="86"/>
  <c r="O88" i="86"/>
  <c r="L94" i="86"/>
  <c r="L98" i="86" s="1"/>
  <c r="L95" i="86"/>
  <c r="L99" i="86" s="1"/>
  <c r="D93" i="86"/>
  <c r="P76" i="86"/>
  <c r="P82" i="86" s="1"/>
  <c r="O81" i="86"/>
  <c r="O81" i="85"/>
  <c r="P76" i="85"/>
  <c r="P82" i="85" s="1"/>
  <c r="L95" i="85"/>
  <c r="L99" i="85" s="1"/>
  <c r="L94" i="85"/>
  <c r="L98" i="85" s="1"/>
  <c r="L101" i="85" s="1"/>
  <c r="D101" i="85" s="1"/>
  <c r="D93" i="85"/>
  <c r="N88" i="85"/>
  <c r="N87" i="85"/>
  <c r="P76" i="84"/>
  <c r="O81" i="84"/>
  <c r="O81" i="79"/>
  <c r="P82" i="79"/>
  <c r="O150" i="86"/>
  <c r="P77" i="86"/>
  <c r="P83" i="86" s="1"/>
  <c r="P143" i="86" s="1"/>
  <c r="P77" i="85"/>
  <c r="P83" i="85" s="1"/>
  <c r="P143" i="85" s="1"/>
  <c r="O150" i="85"/>
  <c r="P77" i="84"/>
  <c r="P83" i="79"/>
  <c r="P143" i="79" s="1"/>
  <c r="O92" i="86"/>
  <c r="P80" i="86"/>
  <c r="P80" i="85"/>
  <c r="O92" i="85"/>
  <c r="P80" i="84"/>
  <c r="P92" i="84" s="1"/>
  <c r="O92" i="79"/>
  <c r="BG5" i="41"/>
  <c r="BF19" i="41"/>
  <c r="BF12" i="41"/>
  <c r="BF6" i="41"/>
  <c r="BE20" i="41"/>
  <c r="BE13" i="41"/>
  <c r="Q84" i="79"/>
  <c r="Q78" i="84"/>
  <c r="Q78" i="85"/>
  <c r="Q84" i="85" s="1"/>
  <c r="O90" i="85"/>
  <c r="Q78" i="86"/>
  <c r="Q84" i="86" s="1"/>
  <c r="AL91" i="86"/>
  <c r="AM79" i="86"/>
  <c r="AJ91" i="85"/>
  <c r="AK79" i="85"/>
  <c r="AL140" i="79"/>
  <c r="AL79" i="84"/>
  <c r="AK91" i="84"/>
  <c r="AK86" i="79"/>
  <c r="AM91" i="79"/>
  <c r="P82" i="84" l="1"/>
  <c r="P88" i="84" s="1"/>
  <c r="M95" i="85"/>
  <c r="M99" i="85" s="1"/>
  <c r="M102" i="85" s="1"/>
  <c r="M94" i="85"/>
  <c r="M98" i="85" s="1"/>
  <c r="M101" i="85" s="1"/>
  <c r="T170" i="79"/>
  <c r="S177" i="86"/>
  <c r="S177" i="84"/>
  <c r="S177" i="85"/>
  <c r="Z170" i="86"/>
  <c r="AA167" i="86"/>
  <c r="Z174" i="86"/>
  <c r="K169" i="86"/>
  <c r="L169" i="86" s="1"/>
  <c r="V170" i="85"/>
  <c r="W167" i="85"/>
  <c r="V174" i="85"/>
  <c r="J172" i="86"/>
  <c r="K171" i="86"/>
  <c r="L171" i="86" s="1"/>
  <c r="W167" i="84"/>
  <c r="V174" i="84"/>
  <c r="V170" i="84"/>
  <c r="D163" i="85"/>
  <c r="O157" i="85"/>
  <c r="L171" i="85"/>
  <c r="N157" i="85"/>
  <c r="N163" i="85" s="1"/>
  <c r="N165" i="85" s="1"/>
  <c r="N156" i="85"/>
  <c r="K172" i="85"/>
  <c r="D165" i="85"/>
  <c r="O149" i="85"/>
  <c r="O154" i="85"/>
  <c r="O161" i="85" s="1"/>
  <c r="L104" i="85"/>
  <c r="M168" i="85"/>
  <c r="D168" i="85"/>
  <c r="O152" i="85"/>
  <c r="L169" i="85"/>
  <c r="P90" i="85"/>
  <c r="P145" i="85"/>
  <c r="P152" i="85" s="1"/>
  <c r="P159" i="85" s="1"/>
  <c r="P147" i="85"/>
  <c r="P90" i="86"/>
  <c r="P145" i="86"/>
  <c r="P152" i="86" s="1"/>
  <c r="P159" i="86" s="1"/>
  <c r="P147" i="86"/>
  <c r="O149" i="86"/>
  <c r="O154" i="86"/>
  <c r="O161" i="86" s="1"/>
  <c r="N156" i="86"/>
  <c r="O157" i="86"/>
  <c r="M168" i="86"/>
  <c r="D168" i="86"/>
  <c r="L165" i="86"/>
  <c r="D163" i="86"/>
  <c r="D164" i="86"/>
  <c r="N163" i="86"/>
  <c r="N165" i="86" s="1"/>
  <c r="L102" i="85"/>
  <c r="D102" i="85" s="1"/>
  <c r="D99" i="85"/>
  <c r="C99" i="85" s="1"/>
  <c r="D100" i="85"/>
  <c r="K103" i="85"/>
  <c r="L103" i="85" s="1"/>
  <c r="M103" i="85" s="1"/>
  <c r="D98" i="85"/>
  <c r="C98" i="85" s="1"/>
  <c r="M103" i="86"/>
  <c r="L102" i="86"/>
  <c r="L105" i="86" s="1"/>
  <c r="D99" i="86"/>
  <c r="C99" i="86" s="1"/>
  <c r="D100" i="86"/>
  <c r="L101" i="86"/>
  <c r="D98" i="86"/>
  <c r="C98" i="86" s="1"/>
  <c r="M94" i="86"/>
  <c r="M98" i="86" s="1"/>
  <c r="M101" i="86" s="1"/>
  <c r="N93" i="85"/>
  <c r="O89" i="85"/>
  <c r="M95" i="86"/>
  <c r="M99" i="86" s="1"/>
  <c r="M102" i="86" s="1"/>
  <c r="N93" i="86"/>
  <c r="O89" i="86"/>
  <c r="O93" i="86" s="1"/>
  <c r="O97" i="86" s="1"/>
  <c r="O100" i="86" s="1"/>
  <c r="R78" i="86"/>
  <c r="R84" i="86" s="1"/>
  <c r="R78" i="85"/>
  <c r="R84" i="85" s="1"/>
  <c r="R78" i="84"/>
  <c r="R84" i="79"/>
  <c r="BG6" i="41"/>
  <c r="BF20" i="41"/>
  <c r="BF13" i="41"/>
  <c r="BH5" i="41"/>
  <c r="BG19" i="41"/>
  <c r="BG12" i="41"/>
  <c r="P92" i="79"/>
  <c r="P81" i="84"/>
  <c r="Q80" i="84"/>
  <c r="P92" i="85"/>
  <c r="Q80" i="85"/>
  <c r="Q80" i="86"/>
  <c r="P92" i="86"/>
  <c r="Q83" i="79"/>
  <c r="Q143" i="79" s="1"/>
  <c r="Q77" i="84"/>
  <c r="P150" i="85"/>
  <c r="Q77" i="85"/>
  <c r="Q83" i="85" s="1"/>
  <c r="Q143" i="85" s="1"/>
  <c r="Q77" i="86"/>
  <c r="Q83" i="86" s="1"/>
  <c r="Q143" i="86" s="1"/>
  <c r="P150" i="86"/>
  <c r="P88" i="79"/>
  <c r="O88" i="79"/>
  <c r="Q82" i="79"/>
  <c r="P81" i="79"/>
  <c r="Q76" i="84"/>
  <c r="Q82" i="84" s="1"/>
  <c r="O88" i="85"/>
  <c r="O87" i="85"/>
  <c r="D94" i="85"/>
  <c r="D95" i="85"/>
  <c r="Q76" i="85"/>
  <c r="Q82" i="85" s="1"/>
  <c r="P81" i="85"/>
  <c r="Q76" i="86"/>
  <c r="Q82" i="86" s="1"/>
  <c r="P81" i="86"/>
  <c r="D95" i="86"/>
  <c r="D94" i="86"/>
  <c r="O87" i="86"/>
  <c r="AN79" i="86"/>
  <c r="AM91" i="86"/>
  <c r="AL79" i="85"/>
  <c r="AK91" i="85"/>
  <c r="AM140" i="79"/>
  <c r="AM79" i="84"/>
  <c r="AL91" i="84"/>
  <c r="AL86" i="79"/>
  <c r="AN91" i="79"/>
  <c r="O156" i="85" l="1"/>
  <c r="M104" i="85"/>
  <c r="L105" i="85"/>
  <c r="M105" i="85" s="1"/>
  <c r="D171" i="86"/>
  <c r="M171" i="86"/>
  <c r="N171" i="86" s="1"/>
  <c r="X167" i="85"/>
  <c r="W174" i="85"/>
  <c r="AA170" i="86"/>
  <c r="K172" i="86"/>
  <c r="L172" i="86" s="1"/>
  <c r="O156" i="86"/>
  <c r="M171" i="85"/>
  <c r="N171" i="85" s="1"/>
  <c r="W170" i="85"/>
  <c r="U170" i="79"/>
  <c r="T177" i="86"/>
  <c r="T177" i="85"/>
  <c r="T177" i="84"/>
  <c r="X167" i="84"/>
  <c r="W174" i="84"/>
  <c r="M169" i="85"/>
  <c r="N169" i="85" s="1"/>
  <c r="AB167" i="86"/>
  <c r="AA174" i="86"/>
  <c r="D171" i="85"/>
  <c r="D169" i="85"/>
  <c r="N168" i="85"/>
  <c r="W170" i="84"/>
  <c r="P157" i="85"/>
  <c r="Q145" i="85"/>
  <c r="Q152" i="85" s="1"/>
  <c r="Q159" i="85" s="1"/>
  <c r="Q147" i="85"/>
  <c r="O159" i="85"/>
  <c r="O163" i="85" s="1"/>
  <c r="L172" i="85"/>
  <c r="P149" i="85"/>
  <c r="P154" i="85"/>
  <c r="P161" i="85" s="1"/>
  <c r="M169" i="86"/>
  <c r="D169" i="86"/>
  <c r="D165" i="86"/>
  <c r="N168" i="86"/>
  <c r="P157" i="86"/>
  <c r="Q90" i="86"/>
  <c r="Q145" i="86"/>
  <c r="Q152" i="86" s="1"/>
  <c r="Q159" i="86" s="1"/>
  <c r="Q147" i="86"/>
  <c r="O163" i="86"/>
  <c r="O165" i="86" s="1"/>
  <c r="P149" i="86"/>
  <c r="P154" i="86"/>
  <c r="P161" i="86" s="1"/>
  <c r="N95" i="85"/>
  <c r="N99" i="85" s="1"/>
  <c r="N102" i="85" s="1"/>
  <c r="N97" i="85"/>
  <c r="N100" i="85" s="1"/>
  <c r="N103" i="85" s="1"/>
  <c r="D102" i="86"/>
  <c r="N95" i="86"/>
  <c r="N99" i="86" s="1"/>
  <c r="N102" i="86" s="1"/>
  <c r="N97" i="86"/>
  <c r="D101" i="86"/>
  <c r="L104" i="86"/>
  <c r="M104" i="86" s="1"/>
  <c r="M105" i="86"/>
  <c r="N94" i="86"/>
  <c r="N98" i="86" s="1"/>
  <c r="N94" i="85"/>
  <c r="N98" i="85" s="1"/>
  <c r="N101" i="85" s="1"/>
  <c r="O93" i="85"/>
  <c r="P89" i="86"/>
  <c r="P89" i="85"/>
  <c r="P87" i="86"/>
  <c r="Q88" i="86"/>
  <c r="P88" i="86"/>
  <c r="Q81" i="86"/>
  <c r="R76" i="86"/>
  <c r="R82" i="86" s="1"/>
  <c r="O94" i="86"/>
  <c r="O98" i="86" s="1"/>
  <c r="O101" i="86" s="1"/>
  <c r="O95" i="86"/>
  <c r="O99" i="86" s="1"/>
  <c r="O102" i="86" s="1"/>
  <c r="Q81" i="85"/>
  <c r="R76" i="85"/>
  <c r="R82" i="85" s="1"/>
  <c r="P88" i="85"/>
  <c r="P87" i="85"/>
  <c r="R76" i="84"/>
  <c r="R82" i="84" s="1"/>
  <c r="R82" i="79"/>
  <c r="Q81" i="79"/>
  <c r="R77" i="86"/>
  <c r="R83" i="86" s="1"/>
  <c r="R143" i="86" s="1"/>
  <c r="Q150" i="86"/>
  <c r="R77" i="85"/>
  <c r="R83" i="85" s="1"/>
  <c r="R143" i="85" s="1"/>
  <c r="Q150" i="85"/>
  <c r="R77" i="84"/>
  <c r="R83" i="79"/>
  <c r="R143" i="79" s="1"/>
  <c r="Q92" i="86"/>
  <c r="R80" i="86"/>
  <c r="R80" i="85"/>
  <c r="Q92" i="85"/>
  <c r="Q81" i="84"/>
  <c r="Q92" i="84"/>
  <c r="R80" i="84"/>
  <c r="Q92" i="79"/>
  <c r="BI5" i="41"/>
  <c r="BH19" i="41"/>
  <c r="BH12" i="41"/>
  <c r="BH6" i="41"/>
  <c r="BG20" i="41"/>
  <c r="BG13" i="41"/>
  <c r="S84" i="79"/>
  <c r="S78" i="84"/>
  <c r="S78" i="85"/>
  <c r="S84" i="85" s="1"/>
  <c r="Q90" i="85"/>
  <c r="S78" i="86"/>
  <c r="S84" i="86" s="1"/>
  <c r="AO79" i="86"/>
  <c r="AN91" i="86"/>
  <c r="AL91" i="85"/>
  <c r="AM79" i="85"/>
  <c r="AN140" i="79"/>
  <c r="AM91" i="84"/>
  <c r="AN79" i="84"/>
  <c r="AM86" i="79"/>
  <c r="AO91" i="79"/>
  <c r="N105" i="85" l="1"/>
  <c r="N105" i="86"/>
  <c r="O105" i="86" s="1"/>
  <c r="X170" i="85"/>
  <c r="Y167" i="85"/>
  <c r="X174" i="85"/>
  <c r="O169" i="85"/>
  <c r="Y167" i="84"/>
  <c r="X174" i="84"/>
  <c r="P156" i="86"/>
  <c r="O168" i="85"/>
  <c r="AC167" i="86"/>
  <c r="AB174" i="86"/>
  <c r="O168" i="86"/>
  <c r="P168" i="86" s="1"/>
  <c r="M172" i="85"/>
  <c r="V170" i="79"/>
  <c r="U177" i="86"/>
  <c r="U177" i="85"/>
  <c r="U177" i="84"/>
  <c r="AB170" i="86"/>
  <c r="X170" i="84"/>
  <c r="P163" i="86"/>
  <c r="P165" i="86" s="1"/>
  <c r="O165" i="85"/>
  <c r="P156" i="85"/>
  <c r="R90" i="85"/>
  <c r="R145" i="85"/>
  <c r="R152" i="85" s="1"/>
  <c r="R159" i="85" s="1"/>
  <c r="R147" i="85"/>
  <c r="Q157" i="85"/>
  <c r="O171" i="85"/>
  <c r="P163" i="85"/>
  <c r="P165" i="85" s="1"/>
  <c r="D172" i="85"/>
  <c r="Q149" i="85"/>
  <c r="Q154" i="85"/>
  <c r="Q161" i="85" s="1"/>
  <c r="Q157" i="86"/>
  <c r="M172" i="86"/>
  <c r="D172" i="86"/>
  <c r="Q149" i="86"/>
  <c r="Q154" i="86"/>
  <c r="Q161" i="86" s="1"/>
  <c r="R90" i="86"/>
  <c r="R145" i="86"/>
  <c r="R152" i="86" s="1"/>
  <c r="R159" i="86" s="1"/>
  <c r="R147" i="86"/>
  <c r="O171" i="86"/>
  <c r="N169" i="86"/>
  <c r="N104" i="85"/>
  <c r="O94" i="85"/>
  <c r="O98" i="85" s="1"/>
  <c r="O101" i="85" s="1"/>
  <c r="O97" i="85"/>
  <c r="O100" i="85" s="1"/>
  <c r="O103" i="85" s="1"/>
  <c r="N100" i="86"/>
  <c r="N101" i="86"/>
  <c r="N104" i="86" s="1"/>
  <c r="O104" i="86" s="1"/>
  <c r="O95" i="85"/>
  <c r="O99" i="85" s="1"/>
  <c r="O102" i="85" s="1"/>
  <c r="O105" i="85" s="1"/>
  <c r="P93" i="85"/>
  <c r="P93" i="86"/>
  <c r="P97" i="86" s="1"/>
  <c r="P100" i="86" s="1"/>
  <c r="T78" i="86"/>
  <c r="T84" i="86" s="1"/>
  <c r="T78" i="85"/>
  <c r="T84" i="85" s="1"/>
  <c r="T78" i="84"/>
  <c r="T84" i="79"/>
  <c r="BI6" i="41"/>
  <c r="BH20" i="41"/>
  <c r="BH13" i="41"/>
  <c r="BJ5" i="41"/>
  <c r="BI19" i="41"/>
  <c r="BI12" i="41"/>
  <c r="R92" i="79"/>
  <c r="R92" i="84"/>
  <c r="S80" i="84"/>
  <c r="R92" i="85"/>
  <c r="S80" i="85"/>
  <c r="S80" i="86"/>
  <c r="R92" i="86"/>
  <c r="S83" i="79"/>
  <c r="S143" i="79" s="1"/>
  <c r="S77" i="84"/>
  <c r="Q89" i="85"/>
  <c r="R150" i="85"/>
  <c r="S77" i="85"/>
  <c r="S83" i="85" s="1"/>
  <c r="S143" i="85" s="1"/>
  <c r="Q89" i="86"/>
  <c r="Q93" i="86" s="1"/>
  <c r="Q97" i="86" s="1"/>
  <c r="Q100" i="86" s="1"/>
  <c r="R150" i="86"/>
  <c r="S77" i="86"/>
  <c r="S83" i="86" s="1"/>
  <c r="S143" i="86" s="1"/>
  <c r="Q88" i="79"/>
  <c r="R88" i="79"/>
  <c r="R81" i="79"/>
  <c r="S82" i="79"/>
  <c r="R88" i="84"/>
  <c r="Q88" i="84"/>
  <c r="S76" i="84"/>
  <c r="S82" i="84" s="1"/>
  <c r="R81" i="84"/>
  <c r="Q87" i="85"/>
  <c r="R88" i="85"/>
  <c r="Q88" i="85"/>
  <c r="S76" i="85"/>
  <c r="S82" i="85" s="1"/>
  <c r="R81" i="85"/>
  <c r="R81" i="86"/>
  <c r="S76" i="86"/>
  <c r="S82" i="86" s="1"/>
  <c r="Q87" i="86"/>
  <c r="AP79" i="86"/>
  <c r="AO91" i="86"/>
  <c r="AM91" i="85"/>
  <c r="AN79" i="85"/>
  <c r="AO140" i="79"/>
  <c r="AN91" i="84"/>
  <c r="AO79" i="84"/>
  <c r="AN86" i="79"/>
  <c r="AP91" i="79"/>
  <c r="P169" i="85" l="1"/>
  <c r="W170" i="79"/>
  <c r="V177" i="86"/>
  <c r="V177" i="85"/>
  <c r="V177" i="84"/>
  <c r="Y170" i="85"/>
  <c r="P171" i="86"/>
  <c r="Q163" i="86"/>
  <c r="Q165" i="86" s="1"/>
  <c r="AC170" i="86"/>
  <c r="N172" i="85"/>
  <c r="O172" i="85" s="1"/>
  <c r="AD167" i="86"/>
  <c r="AC174" i="86"/>
  <c r="Z167" i="84"/>
  <c r="Y174" i="84"/>
  <c r="O169" i="86"/>
  <c r="N172" i="86"/>
  <c r="Z167" i="85"/>
  <c r="Y174" i="85"/>
  <c r="Q163" i="85"/>
  <c r="Q165" i="85" s="1"/>
  <c r="Y170" i="84"/>
  <c r="P171" i="85"/>
  <c r="Q156" i="85"/>
  <c r="R157" i="85"/>
  <c r="R149" i="85"/>
  <c r="R154" i="85"/>
  <c r="R161" i="85" s="1"/>
  <c r="P168" i="85"/>
  <c r="S145" i="85"/>
  <c r="S152" i="85" s="1"/>
  <c r="S159" i="85" s="1"/>
  <c r="S147" i="85"/>
  <c r="O104" i="85"/>
  <c r="S90" i="86"/>
  <c r="S145" i="86"/>
  <c r="S152" i="86" s="1"/>
  <c r="S159" i="86" s="1"/>
  <c r="S147" i="86"/>
  <c r="R149" i="86"/>
  <c r="R154" i="86"/>
  <c r="R161" i="86" s="1"/>
  <c r="Q156" i="86"/>
  <c r="R157" i="86"/>
  <c r="P94" i="85"/>
  <c r="P98" i="85" s="1"/>
  <c r="P101" i="85" s="1"/>
  <c r="P97" i="85"/>
  <c r="P100" i="85" s="1"/>
  <c r="P103" i="85" s="1"/>
  <c r="N103" i="86"/>
  <c r="O103" i="86" s="1"/>
  <c r="P103" i="86" s="1"/>
  <c r="Q103" i="86" s="1"/>
  <c r="P95" i="85"/>
  <c r="P99" i="85" s="1"/>
  <c r="P102" i="85" s="1"/>
  <c r="P105" i="85" s="1"/>
  <c r="P95" i="86"/>
  <c r="P99" i="86" s="1"/>
  <c r="P102" i="86" s="1"/>
  <c r="P105" i="86" s="1"/>
  <c r="P94" i="86"/>
  <c r="P98" i="86" s="1"/>
  <c r="P101" i="86" s="1"/>
  <c r="P104" i="86" s="1"/>
  <c r="Q93" i="85"/>
  <c r="Q97" i="85" s="1"/>
  <c r="Q100" i="85" s="1"/>
  <c r="R89" i="86"/>
  <c r="R89" i="85"/>
  <c r="R93" i="85" s="1"/>
  <c r="R97" i="85" s="1"/>
  <c r="R100" i="85" s="1"/>
  <c r="R87" i="86"/>
  <c r="S88" i="86"/>
  <c r="R88" i="86"/>
  <c r="S81" i="86"/>
  <c r="T76" i="86"/>
  <c r="T82" i="86" s="1"/>
  <c r="Q95" i="86"/>
  <c r="Q99" i="86" s="1"/>
  <c r="Q102" i="86" s="1"/>
  <c r="Q94" i="86"/>
  <c r="Q98" i="86" s="1"/>
  <c r="Q101" i="86" s="1"/>
  <c r="S81" i="85"/>
  <c r="T76" i="85"/>
  <c r="T82" i="85" s="1"/>
  <c r="R87" i="85"/>
  <c r="T76" i="84"/>
  <c r="T82" i="84" s="1"/>
  <c r="S81" i="79"/>
  <c r="T82" i="79"/>
  <c r="S150" i="86"/>
  <c r="T77" i="86"/>
  <c r="T83" i="86" s="1"/>
  <c r="T143" i="86" s="1"/>
  <c r="T77" i="85"/>
  <c r="T83" i="85" s="1"/>
  <c r="T143" i="85" s="1"/>
  <c r="S150" i="85"/>
  <c r="T77" i="84"/>
  <c r="T83" i="79"/>
  <c r="T143" i="79" s="1"/>
  <c r="T80" i="86"/>
  <c r="S92" i="86"/>
  <c r="S92" i="85"/>
  <c r="T80" i="85"/>
  <c r="S81" i="84"/>
  <c r="S92" i="84"/>
  <c r="T80" i="84"/>
  <c r="S92" i="79"/>
  <c r="BK5" i="41"/>
  <c r="BJ19" i="41"/>
  <c r="BJ12" i="41"/>
  <c r="BJ6" i="41"/>
  <c r="BI20" i="41"/>
  <c r="BI13" i="41"/>
  <c r="U84" i="79"/>
  <c r="U78" i="84"/>
  <c r="U78" i="85"/>
  <c r="U84" i="85" s="1"/>
  <c r="S90" i="85"/>
  <c r="U78" i="86"/>
  <c r="U84" i="86" s="1"/>
  <c r="AQ79" i="86"/>
  <c r="AP91" i="86"/>
  <c r="AO79" i="85"/>
  <c r="AN91" i="85"/>
  <c r="AP140" i="79"/>
  <c r="AO91" i="84"/>
  <c r="AP79" i="84"/>
  <c r="AO86" i="79"/>
  <c r="AQ91" i="79"/>
  <c r="Q169" i="85" l="1"/>
  <c r="Q171" i="86"/>
  <c r="P172" i="85"/>
  <c r="Q172" i="85" s="1"/>
  <c r="AA167" i="85"/>
  <c r="Z174" i="85"/>
  <c r="O172" i="86"/>
  <c r="AA167" i="84"/>
  <c r="Z174" i="84"/>
  <c r="Z170" i="85"/>
  <c r="X170" i="79"/>
  <c r="W177" i="86"/>
  <c r="W177" i="85"/>
  <c r="W177" i="84"/>
  <c r="P169" i="86"/>
  <c r="Q171" i="85"/>
  <c r="AE167" i="86"/>
  <c r="AD174" i="86"/>
  <c r="AD170" i="86"/>
  <c r="Z170" i="84"/>
  <c r="R156" i="86"/>
  <c r="Q168" i="86"/>
  <c r="P104" i="85"/>
  <c r="Q168" i="85"/>
  <c r="T90" i="85"/>
  <c r="T145" i="85"/>
  <c r="T152" i="85" s="1"/>
  <c r="T159" i="85" s="1"/>
  <c r="T147" i="85"/>
  <c r="S157" i="85"/>
  <c r="R156" i="85"/>
  <c r="R163" i="85"/>
  <c r="Q103" i="85"/>
  <c r="R103" i="85" s="1"/>
  <c r="S149" i="85"/>
  <c r="S154" i="85"/>
  <c r="S161" i="85" s="1"/>
  <c r="T145" i="86"/>
  <c r="T152" i="86" s="1"/>
  <c r="T159" i="86" s="1"/>
  <c r="T147" i="86"/>
  <c r="S157" i="86"/>
  <c r="Q104" i="86"/>
  <c r="R163" i="86"/>
  <c r="R165" i="86" s="1"/>
  <c r="S149" i="86"/>
  <c r="S154" i="86"/>
  <c r="S161" i="86" s="1"/>
  <c r="Q105" i="86"/>
  <c r="Q95" i="85"/>
  <c r="Q99" i="85" s="1"/>
  <c r="Q102" i="85" s="1"/>
  <c r="Q105" i="85" s="1"/>
  <c r="Q94" i="85"/>
  <c r="Q98" i="85" s="1"/>
  <c r="Q101" i="85" s="1"/>
  <c r="R93" i="86"/>
  <c r="R97" i="86" s="1"/>
  <c r="R100" i="86" s="1"/>
  <c r="S89" i="86"/>
  <c r="S93" i="86" s="1"/>
  <c r="S97" i="86" s="1"/>
  <c r="S100" i="86" s="1"/>
  <c r="R95" i="85"/>
  <c r="R99" i="85" s="1"/>
  <c r="R102" i="85" s="1"/>
  <c r="R94" i="85"/>
  <c r="R98" i="85" s="1"/>
  <c r="R101" i="85" s="1"/>
  <c r="V78" i="86"/>
  <c r="V84" i="86" s="1"/>
  <c r="T90" i="86"/>
  <c r="V78" i="85"/>
  <c r="V84" i="85" s="1"/>
  <c r="V78" i="84"/>
  <c r="V84" i="79"/>
  <c r="BK6" i="41"/>
  <c r="BJ20" i="41"/>
  <c r="BJ13" i="41"/>
  <c r="BL5" i="41"/>
  <c r="BK19" i="41"/>
  <c r="BK12" i="41"/>
  <c r="T92" i="79"/>
  <c r="T81" i="84"/>
  <c r="U80" i="84"/>
  <c r="T92" i="84"/>
  <c r="T92" i="85"/>
  <c r="U80" i="85"/>
  <c r="U80" i="86"/>
  <c r="T92" i="86"/>
  <c r="U83" i="79"/>
  <c r="U143" i="79" s="1"/>
  <c r="U77" i="84"/>
  <c r="S89" i="85"/>
  <c r="T150" i="85"/>
  <c r="U77" i="85"/>
  <c r="U83" i="85" s="1"/>
  <c r="U143" i="85" s="1"/>
  <c r="T150" i="86"/>
  <c r="U77" i="86"/>
  <c r="U83" i="86" s="1"/>
  <c r="U143" i="86" s="1"/>
  <c r="S88" i="79"/>
  <c r="T88" i="79"/>
  <c r="T81" i="79"/>
  <c r="U82" i="79"/>
  <c r="T88" i="84"/>
  <c r="S88" i="84"/>
  <c r="U76" i="84"/>
  <c r="U82" i="84" s="1"/>
  <c r="S88" i="85"/>
  <c r="S87" i="85"/>
  <c r="T81" i="85"/>
  <c r="U76" i="85"/>
  <c r="U82" i="85" s="1"/>
  <c r="T81" i="86"/>
  <c r="U76" i="86"/>
  <c r="U82" i="86" s="1"/>
  <c r="S87" i="86"/>
  <c r="AR79" i="86"/>
  <c r="AQ91" i="86"/>
  <c r="AO91" i="85"/>
  <c r="AP79" i="85"/>
  <c r="AQ140" i="79"/>
  <c r="AP91" i="84"/>
  <c r="AQ79" i="84"/>
  <c r="AP86" i="79"/>
  <c r="AR91" i="79"/>
  <c r="S163" i="86" l="1"/>
  <c r="S165" i="86" s="1"/>
  <c r="R169" i="85"/>
  <c r="Q104" i="85"/>
  <c r="R104" i="85" s="1"/>
  <c r="AB167" i="85"/>
  <c r="AA174" i="85"/>
  <c r="AE170" i="86"/>
  <c r="P172" i="86"/>
  <c r="R168" i="86"/>
  <c r="AF167" i="86"/>
  <c r="AE174" i="86"/>
  <c r="AB167" i="84"/>
  <c r="AA174" i="84"/>
  <c r="AA170" i="85"/>
  <c r="Q169" i="86"/>
  <c r="Y170" i="79"/>
  <c r="X177" i="86"/>
  <c r="X177" i="85"/>
  <c r="X177" i="84"/>
  <c r="S163" i="85"/>
  <c r="S165" i="85" s="1"/>
  <c r="S156" i="85"/>
  <c r="AA170" i="84"/>
  <c r="S156" i="86"/>
  <c r="R105" i="85"/>
  <c r="R168" i="85"/>
  <c r="T149" i="85"/>
  <c r="T154" i="85"/>
  <c r="T161" i="85" s="1"/>
  <c r="S93" i="85"/>
  <c r="S97" i="85" s="1"/>
  <c r="S100" i="85" s="1"/>
  <c r="S103" i="85" s="1"/>
  <c r="T157" i="85"/>
  <c r="U90" i="85"/>
  <c r="U145" i="85"/>
  <c r="U152" i="85" s="1"/>
  <c r="U159" i="85" s="1"/>
  <c r="U147" i="85"/>
  <c r="R165" i="85"/>
  <c r="R172" i="85" s="1"/>
  <c r="R171" i="85"/>
  <c r="R171" i="86"/>
  <c r="T149" i="86"/>
  <c r="T154" i="86"/>
  <c r="T161" i="86" s="1"/>
  <c r="T157" i="86"/>
  <c r="U90" i="86"/>
  <c r="U145" i="86"/>
  <c r="U152" i="86" s="1"/>
  <c r="U159" i="86" s="1"/>
  <c r="U147" i="86"/>
  <c r="R103" i="86"/>
  <c r="S103" i="86" s="1"/>
  <c r="R95" i="86"/>
  <c r="R99" i="86" s="1"/>
  <c r="R102" i="86" s="1"/>
  <c r="R105" i="86" s="1"/>
  <c r="R94" i="86"/>
  <c r="R98" i="86" s="1"/>
  <c r="R101" i="86" s="1"/>
  <c r="R104" i="86" s="1"/>
  <c r="T89" i="86"/>
  <c r="T89" i="85"/>
  <c r="T87" i="86"/>
  <c r="T88" i="86"/>
  <c r="U81" i="86"/>
  <c r="V76" i="86"/>
  <c r="V82" i="86" s="1"/>
  <c r="S94" i="86"/>
  <c r="S98" i="86" s="1"/>
  <c r="S101" i="86" s="1"/>
  <c r="S95" i="86"/>
  <c r="S99" i="86" s="1"/>
  <c r="S102" i="86" s="1"/>
  <c r="U81" i="85"/>
  <c r="V76" i="85"/>
  <c r="V82" i="85" s="1"/>
  <c r="T88" i="85"/>
  <c r="T87" i="85"/>
  <c r="V76" i="84"/>
  <c r="V82" i="84" s="1"/>
  <c r="V82" i="79"/>
  <c r="U81" i="79"/>
  <c r="U150" i="86"/>
  <c r="V77" i="86"/>
  <c r="V83" i="86" s="1"/>
  <c r="V143" i="86" s="1"/>
  <c r="U150" i="85"/>
  <c r="V77" i="85"/>
  <c r="V83" i="85" s="1"/>
  <c r="V143" i="85" s="1"/>
  <c r="V77" i="84"/>
  <c r="V83" i="79"/>
  <c r="V143" i="79" s="1"/>
  <c r="U92" i="86"/>
  <c r="V80" i="86"/>
  <c r="V80" i="85"/>
  <c r="U92" i="85"/>
  <c r="U81" i="84"/>
  <c r="U92" i="84"/>
  <c r="V80" i="84"/>
  <c r="U92" i="79"/>
  <c r="BL19" i="41"/>
  <c r="BL12" i="41"/>
  <c r="BL6" i="41"/>
  <c r="BK20" i="41"/>
  <c r="BK13" i="41"/>
  <c r="W84" i="79"/>
  <c r="W78" i="84"/>
  <c r="W78" i="85"/>
  <c r="W84" i="85" s="1"/>
  <c r="W78" i="86"/>
  <c r="W84" i="86" s="1"/>
  <c r="AR91" i="86"/>
  <c r="AS79" i="86"/>
  <c r="AP91" i="85"/>
  <c r="AQ79" i="85"/>
  <c r="AR140" i="79"/>
  <c r="AQ91" i="84"/>
  <c r="AR79" i="84"/>
  <c r="AQ86" i="79"/>
  <c r="AS91" i="79"/>
  <c r="S169" i="85" l="1"/>
  <c r="S94" i="85"/>
  <c r="S98" i="85" s="1"/>
  <c r="S101" i="85" s="1"/>
  <c r="S104" i="85" s="1"/>
  <c r="S168" i="86"/>
  <c r="S172" i="85"/>
  <c r="AB170" i="85"/>
  <c r="AC167" i="84"/>
  <c r="AB174" i="84"/>
  <c r="R169" i="86"/>
  <c r="S169" i="86" s="1"/>
  <c r="AG167" i="86"/>
  <c r="AF174" i="86"/>
  <c r="Q172" i="86"/>
  <c r="AC167" i="85"/>
  <c r="AB174" i="85"/>
  <c r="S171" i="85"/>
  <c r="Z170" i="79"/>
  <c r="Y177" i="86"/>
  <c r="Y177" i="85"/>
  <c r="Y177" i="84"/>
  <c r="S171" i="86"/>
  <c r="AF170" i="86"/>
  <c r="S168" i="85"/>
  <c r="AB170" i="84"/>
  <c r="T163" i="86"/>
  <c r="T165" i="86" s="1"/>
  <c r="T156" i="85"/>
  <c r="S95" i="85"/>
  <c r="S99" i="85" s="1"/>
  <c r="S102" i="85" s="1"/>
  <c r="S105" i="85" s="1"/>
  <c r="T163" i="85"/>
  <c r="T165" i="85" s="1"/>
  <c r="V90" i="85"/>
  <c r="V145" i="85"/>
  <c r="V152" i="85" s="1"/>
  <c r="V159" i="85" s="1"/>
  <c r="V147" i="85"/>
  <c r="U157" i="85"/>
  <c r="U149" i="85"/>
  <c r="U154" i="85"/>
  <c r="U161" i="85" s="1"/>
  <c r="V90" i="86"/>
  <c r="V145" i="86"/>
  <c r="V152" i="86" s="1"/>
  <c r="V159" i="86" s="1"/>
  <c r="V147" i="86"/>
  <c r="T156" i="86"/>
  <c r="U157" i="86"/>
  <c r="U149" i="86"/>
  <c r="U154" i="86"/>
  <c r="U161" i="86" s="1"/>
  <c r="S105" i="86"/>
  <c r="S104" i="86"/>
  <c r="T93" i="86"/>
  <c r="T93" i="85"/>
  <c r="U89" i="86"/>
  <c r="U89" i="85"/>
  <c r="X78" i="86"/>
  <c r="X84" i="86" s="1"/>
  <c r="X78" i="85"/>
  <c r="X84" i="85" s="1"/>
  <c r="X78" i="84"/>
  <c r="X84" i="79"/>
  <c r="BL20" i="41"/>
  <c r="BL13" i="41"/>
  <c r="V92" i="79"/>
  <c r="V81" i="84"/>
  <c r="W80" i="84"/>
  <c r="V92" i="84"/>
  <c r="V92" i="85"/>
  <c r="W80" i="85"/>
  <c r="V92" i="86"/>
  <c r="W80" i="86"/>
  <c r="W83" i="79"/>
  <c r="W143" i="79" s="1"/>
  <c r="W77" i="84"/>
  <c r="V150" i="85"/>
  <c r="W77" i="85"/>
  <c r="W83" i="85" s="1"/>
  <c r="W143" i="85" s="1"/>
  <c r="V150" i="86"/>
  <c r="W77" i="86"/>
  <c r="W83" i="86" s="1"/>
  <c r="W143" i="86" s="1"/>
  <c r="V88" i="79"/>
  <c r="U88" i="79"/>
  <c r="V81" i="79"/>
  <c r="W82" i="79"/>
  <c r="V88" i="84"/>
  <c r="U88" i="84"/>
  <c r="W76" i="84"/>
  <c r="W82" i="84" s="1"/>
  <c r="U87" i="85"/>
  <c r="U88" i="85"/>
  <c r="V81" i="85"/>
  <c r="W76" i="85"/>
  <c r="W82" i="85" s="1"/>
  <c r="V81" i="86"/>
  <c r="W76" i="86"/>
  <c r="W82" i="86" s="1"/>
  <c r="U88" i="86"/>
  <c r="U87" i="86"/>
  <c r="AS91" i="86"/>
  <c r="AT79" i="86"/>
  <c r="AQ91" i="85"/>
  <c r="AR79" i="85"/>
  <c r="AS140" i="79"/>
  <c r="AR91" i="84"/>
  <c r="AS79" i="84"/>
  <c r="AR86" i="79"/>
  <c r="AT91" i="79"/>
  <c r="T169" i="85" l="1"/>
  <c r="U156" i="85"/>
  <c r="T171" i="86"/>
  <c r="AH167" i="86"/>
  <c r="AG174" i="86"/>
  <c r="T172" i="85"/>
  <c r="T169" i="86"/>
  <c r="AG170" i="86"/>
  <c r="AA170" i="79"/>
  <c r="Z177" i="86"/>
  <c r="Z177" i="84"/>
  <c r="Z177" i="85"/>
  <c r="AD167" i="85"/>
  <c r="AC174" i="85"/>
  <c r="R172" i="86"/>
  <c r="AD167" i="84"/>
  <c r="AC174" i="84"/>
  <c r="U156" i="86"/>
  <c r="AC170" i="85"/>
  <c r="T168" i="85"/>
  <c r="AC170" i="84"/>
  <c r="T168" i="86"/>
  <c r="U163" i="85"/>
  <c r="U165" i="85" s="1"/>
  <c r="T171" i="85"/>
  <c r="W145" i="85"/>
  <c r="W152" i="85" s="1"/>
  <c r="W159" i="85" s="1"/>
  <c r="W147" i="85"/>
  <c r="V149" i="85"/>
  <c r="V154" i="85"/>
  <c r="V161" i="85" s="1"/>
  <c r="V157" i="85"/>
  <c r="U163" i="86"/>
  <c r="U165" i="86" s="1"/>
  <c r="V149" i="86"/>
  <c r="V154" i="86"/>
  <c r="V161" i="86" s="1"/>
  <c r="V157" i="86"/>
  <c r="W145" i="86"/>
  <c r="W152" i="86" s="1"/>
  <c r="W159" i="86" s="1"/>
  <c r="W147" i="86"/>
  <c r="T95" i="85"/>
  <c r="T99" i="85" s="1"/>
  <c r="T102" i="85" s="1"/>
  <c r="T105" i="85" s="1"/>
  <c r="T97" i="85"/>
  <c r="T100" i="85" s="1"/>
  <c r="T103" i="85" s="1"/>
  <c r="T94" i="86"/>
  <c r="T98" i="86" s="1"/>
  <c r="T101" i="86" s="1"/>
  <c r="T104" i="86" s="1"/>
  <c r="T97" i="86"/>
  <c r="T100" i="86" s="1"/>
  <c r="T103" i="86" s="1"/>
  <c r="T94" i="85"/>
  <c r="T98" i="85" s="1"/>
  <c r="T101" i="85" s="1"/>
  <c r="T104" i="85" s="1"/>
  <c r="T95" i="86"/>
  <c r="T99" i="86" s="1"/>
  <c r="T102" i="86" s="1"/>
  <c r="T105" i="86" s="1"/>
  <c r="U93" i="86"/>
  <c r="U93" i="85"/>
  <c r="U97" i="85" s="1"/>
  <c r="U100" i="85" s="1"/>
  <c r="V89" i="86"/>
  <c r="V89" i="85"/>
  <c r="V87" i="86"/>
  <c r="V88" i="86"/>
  <c r="X76" i="86"/>
  <c r="X82" i="86" s="1"/>
  <c r="W81" i="86"/>
  <c r="W81" i="85"/>
  <c r="X76" i="85"/>
  <c r="X82" i="85" s="1"/>
  <c r="V88" i="85"/>
  <c r="V87" i="85"/>
  <c r="X76" i="84"/>
  <c r="X82" i="84" s="1"/>
  <c r="W81" i="79"/>
  <c r="X82" i="79"/>
  <c r="W150" i="86"/>
  <c r="X77" i="86"/>
  <c r="X83" i="86" s="1"/>
  <c r="X143" i="86" s="1"/>
  <c r="W150" i="85"/>
  <c r="X77" i="85"/>
  <c r="X83" i="85" s="1"/>
  <c r="X143" i="85" s="1"/>
  <c r="X77" i="84"/>
  <c r="X83" i="79"/>
  <c r="X143" i="79" s="1"/>
  <c r="W92" i="86"/>
  <c r="X80" i="86"/>
  <c r="X80" i="85"/>
  <c r="W92" i="85"/>
  <c r="W81" i="84"/>
  <c r="X80" i="84"/>
  <c r="W92" i="84"/>
  <c r="W92" i="79"/>
  <c r="Y84" i="79"/>
  <c r="Y78" i="84"/>
  <c r="Y78" i="85"/>
  <c r="Y84" i="85" s="1"/>
  <c r="W90" i="85"/>
  <c r="Y78" i="86"/>
  <c r="Y84" i="86" s="1"/>
  <c r="W90" i="86"/>
  <c r="AT91" i="86"/>
  <c r="AU79" i="86"/>
  <c r="AR91" i="85"/>
  <c r="AS79" i="85"/>
  <c r="AT140" i="79"/>
  <c r="AT79" i="84"/>
  <c r="AS91" i="84"/>
  <c r="AS86" i="79"/>
  <c r="AU91" i="79"/>
  <c r="U169" i="85" l="1"/>
  <c r="AE167" i="84"/>
  <c r="AD174" i="84"/>
  <c r="AH170" i="86"/>
  <c r="U168" i="86"/>
  <c r="S172" i="86"/>
  <c r="U172" i="85"/>
  <c r="AI167" i="86"/>
  <c r="AH174" i="86"/>
  <c r="U168" i="85"/>
  <c r="U169" i="86"/>
  <c r="AD170" i="85"/>
  <c r="AE167" i="85"/>
  <c r="AD174" i="85"/>
  <c r="AB170" i="79"/>
  <c r="AA177" i="86"/>
  <c r="AA177" i="85"/>
  <c r="AA177" i="84"/>
  <c r="U171" i="85"/>
  <c r="V163" i="85"/>
  <c r="V165" i="85" s="1"/>
  <c r="V156" i="85"/>
  <c r="V169" i="85" s="1"/>
  <c r="AD170" i="84"/>
  <c r="V163" i="86"/>
  <c r="V165" i="86" s="1"/>
  <c r="W157" i="85"/>
  <c r="X90" i="85"/>
  <c r="X145" i="85"/>
  <c r="X152" i="85" s="1"/>
  <c r="X159" i="85" s="1"/>
  <c r="X147" i="85"/>
  <c r="W149" i="85"/>
  <c r="W154" i="85"/>
  <c r="W161" i="85" s="1"/>
  <c r="X145" i="86"/>
  <c r="X152" i="86" s="1"/>
  <c r="X159" i="86" s="1"/>
  <c r="X147" i="86"/>
  <c r="V156" i="86"/>
  <c r="W157" i="86"/>
  <c r="W149" i="86"/>
  <c r="W154" i="86"/>
  <c r="W161" i="86" s="1"/>
  <c r="U171" i="86"/>
  <c r="U103" i="85"/>
  <c r="U94" i="86"/>
  <c r="U98" i="86" s="1"/>
  <c r="U101" i="86" s="1"/>
  <c r="U104" i="86" s="1"/>
  <c r="U97" i="86"/>
  <c r="U100" i="86" s="1"/>
  <c r="U103" i="86" s="1"/>
  <c r="V93" i="86"/>
  <c r="V94" i="86" s="1"/>
  <c r="V98" i="86" s="1"/>
  <c r="V101" i="86" s="1"/>
  <c r="U95" i="86"/>
  <c r="U99" i="86" s="1"/>
  <c r="U102" i="86" s="1"/>
  <c r="U105" i="86" s="1"/>
  <c r="U94" i="85"/>
  <c r="U98" i="85" s="1"/>
  <c r="U101" i="85" s="1"/>
  <c r="U104" i="85" s="1"/>
  <c r="W89" i="85"/>
  <c r="V93" i="85"/>
  <c r="U95" i="85"/>
  <c r="U99" i="85" s="1"/>
  <c r="U102" i="85" s="1"/>
  <c r="U105" i="85" s="1"/>
  <c r="W89" i="86"/>
  <c r="Z78" i="86"/>
  <c r="Z84" i="86" s="1"/>
  <c r="X90" i="86"/>
  <c r="Z78" i="85"/>
  <c r="Z84" i="85" s="1"/>
  <c r="Z78" i="84"/>
  <c r="Z84" i="79"/>
  <c r="X92" i="79"/>
  <c r="X81" i="84"/>
  <c r="X92" i="84"/>
  <c r="Y80" i="84"/>
  <c r="X92" i="85"/>
  <c r="Y80" i="85"/>
  <c r="Y80" i="86"/>
  <c r="X92" i="86"/>
  <c r="Y83" i="79"/>
  <c r="Y143" i="79" s="1"/>
  <c r="Y77" i="84"/>
  <c r="X150" i="85"/>
  <c r="Y77" i="85"/>
  <c r="Y83" i="85" s="1"/>
  <c r="Y143" i="85" s="1"/>
  <c r="Y77" i="86"/>
  <c r="Y83" i="86" s="1"/>
  <c r="Y143" i="86" s="1"/>
  <c r="X150" i="86"/>
  <c r="W88" i="79"/>
  <c r="X81" i="79"/>
  <c r="Y82" i="79"/>
  <c r="X88" i="84"/>
  <c r="W88" i="84"/>
  <c r="Y76" i="84"/>
  <c r="Y82" i="84" s="1"/>
  <c r="W88" i="85"/>
  <c r="X88" i="85"/>
  <c r="W87" i="85"/>
  <c r="Y76" i="85"/>
  <c r="Y82" i="85" s="1"/>
  <c r="X81" i="85"/>
  <c r="Y76" i="86"/>
  <c r="Y82" i="86" s="1"/>
  <c r="X81" i="86"/>
  <c r="W88" i="86"/>
  <c r="W87" i="86"/>
  <c r="AV79" i="86"/>
  <c r="AU91" i="86"/>
  <c r="AT79" i="85"/>
  <c r="AS91" i="85"/>
  <c r="AU140" i="79"/>
  <c r="AU79" i="84"/>
  <c r="AT91" i="84"/>
  <c r="AT86" i="79"/>
  <c r="AV91" i="79"/>
  <c r="W156" i="86" l="1"/>
  <c r="AE170" i="85"/>
  <c r="V172" i="85"/>
  <c r="AJ167" i="86"/>
  <c r="AI174" i="86"/>
  <c r="AC170" i="79"/>
  <c r="AB177" i="86"/>
  <c r="AB177" i="84"/>
  <c r="AB177" i="85"/>
  <c r="AI170" i="86"/>
  <c r="V171" i="86"/>
  <c r="V168" i="85"/>
  <c r="AF167" i="85"/>
  <c r="AE174" i="85"/>
  <c r="T172" i="86"/>
  <c r="AF167" i="84"/>
  <c r="AE174" i="84"/>
  <c r="V171" i="85"/>
  <c r="W163" i="85"/>
  <c r="W165" i="85" s="1"/>
  <c r="W156" i="85"/>
  <c r="W169" i="85" s="1"/>
  <c r="AE170" i="84"/>
  <c r="W163" i="86"/>
  <c r="W165" i="86" s="1"/>
  <c r="W93" i="85"/>
  <c r="W97" i="85" s="1"/>
  <c r="W100" i="85" s="1"/>
  <c r="X157" i="85"/>
  <c r="Y90" i="85"/>
  <c r="Y145" i="85"/>
  <c r="Y152" i="85" s="1"/>
  <c r="Y159" i="85" s="1"/>
  <c r="Y147" i="85"/>
  <c r="X149" i="85"/>
  <c r="X154" i="85"/>
  <c r="X161" i="85" s="1"/>
  <c r="V169" i="86"/>
  <c r="V168" i="86"/>
  <c r="X149" i="86"/>
  <c r="X154" i="86"/>
  <c r="X161" i="86" s="1"/>
  <c r="X157" i="86"/>
  <c r="Y145" i="86"/>
  <c r="Y152" i="86" s="1"/>
  <c r="Y159" i="86" s="1"/>
  <c r="Y147" i="86"/>
  <c r="V95" i="85"/>
  <c r="V99" i="85" s="1"/>
  <c r="V102" i="85" s="1"/>
  <c r="V105" i="85" s="1"/>
  <c r="V97" i="85"/>
  <c r="V100" i="85" s="1"/>
  <c r="V103" i="85" s="1"/>
  <c r="V95" i="86"/>
  <c r="V99" i="86" s="1"/>
  <c r="V102" i="86" s="1"/>
  <c r="V105" i="86" s="1"/>
  <c r="V97" i="86"/>
  <c r="V100" i="86" s="1"/>
  <c r="V103" i="86" s="1"/>
  <c r="V104" i="86"/>
  <c r="V94" i="85"/>
  <c r="V98" i="85" s="1"/>
  <c r="V101" i="85" s="1"/>
  <c r="V104" i="85" s="1"/>
  <c r="W93" i="86"/>
  <c r="W97" i="86" s="1"/>
  <c r="W100" i="86" s="1"/>
  <c r="X88" i="86"/>
  <c r="X87" i="86"/>
  <c r="Y88" i="86"/>
  <c r="Z76" i="86"/>
  <c r="Z82" i="86" s="1"/>
  <c r="Y81" i="86"/>
  <c r="Y81" i="85"/>
  <c r="Z76" i="85"/>
  <c r="Z82" i="85" s="1"/>
  <c r="X87" i="85"/>
  <c r="Z76" i="84"/>
  <c r="Z82" i="84" s="1"/>
  <c r="Y81" i="79"/>
  <c r="Z82" i="79"/>
  <c r="X88" i="79"/>
  <c r="X89" i="86"/>
  <c r="Z77" i="86"/>
  <c r="Z83" i="86" s="1"/>
  <c r="Z143" i="86" s="1"/>
  <c r="Y150" i="86"/>
  <c r="Y150" i="85"/>
  <c r="Z77" i="85"/>
  <c r="Z83" i="85" s="1"/>
  <c r="Z143" i="85" s="1"/>
  <c r="X89" i="85"/>
  <c r="X93" i="85" s="1"/>
  <c r="X97" i="85" s="1"/>
  <c r="X100" i="85" s="1"/>
  <c r="Z77" i="84"/>
  <c r="Z83" i="79"/>
  <c r="Z143" i="79" s="1"/>
  <c r="Z80" i="86"/>
  <c r="Y92" i="86"/>
  <c r="Z80" i="85"/>
  <c r="Y92" i="85"/>
  <c r="Y81" i="84"/>
  <c r="Y92" i="84"/>
  <c r="Z80" i="84"/>
  <c r="Y92" i="79"/>
  <c r="AA84" i="79"/>
  <c r="AA78" i="84"/>
  <c r="AA78" i="85"/>
  <c r="AA84" i="85" s="1"/>
  <c r="Y90" i="86"/>
  <c r="AA78" i="86"/>
  <c r="AA84" i="86" s="1"/>
  <c r="AV91" i="86"/>
  <c r="AW79" i="86"/>
  <c r="AT91" i="85"/>
  <c r="AU79" i="85"/>
  <c r="AV140" i="79"/>
  <c r="AU91" i="84"/>
  <c r="AV79" i="84"/>
  <c r="AU86" i="79"/>
  <c r="AW91" i="79"/>
  <c r="W94" i="85" l="1"/>
  <c r="W98" i="85" s="1"/>
  <c r="W101" i="85" s="1"/>
  <c r="W104" i="85" s="1"/>
  <c r="W172" i="85"/>
  <c r="W171" i="86"/>
  <c r="X163" i="86"/>
  <c r="X165" i="86" s="1"/>
  <c r="AK167" i="86"/>
  <c r="AJ174" i="86"/>
  <c r="W103" i="85"/>
  <c r="X103" i="85" s="1"/>
  <c r="W168" i="86"/>
  <c r="U172" i="86"/>
  <c r="AG167" i="85"/>
  <c r="AF174" i="85"/>
  <c r="W169" i="86"/>
  <c r="AF170" i="85"/>
  <c r="W95" i="85"/>
  <c r="W99" i="85" s="1"/>
  <c r="W102" i="85" s="1"/>
  <c r="W105" i="85" s="1"/>
  <c r="W168" i="85"/>
  <c r="AG167" i="84"/>
  <c r="AF174" i="84"/>
  <c r="AJ170" i="86"/>
  <c r="AD170" i="79"/>
  <c r="AC177" i="86"/>
  <c r="AC177" i="85"/>
  <c r="AC177" i="84"/>
  <c r="W171" i="85"/>
  <c r="AF170" i="84"/>
  <c r="X156" i="86"/>
  <c r="Y149" i="85"/>
  <c r="Y154" i="85"/>
  <c r="Y161" i="85" s="1"/>
  <c r="X156" i="85"/>
  <c r="X169" i="85" s="1"/>
  <c r="Z90" i="85"/>
  <c r="Z145" i="85"/>
  <c r="Z152" i="85" s="1"/>
  <c r="Z159" i="85" s="1"/>
  <c r="Z147" i="85"/>
  <c r="Y157" i="85"/>
  <c r="X163" i="85"/>
  <c r="X165" i="85" s="1"/>
  <c r="Z145" i="86"/>
  <c r="Z152" i="86" s="1"/>
  <c r="Z159" i="86" s="1"/>
  <c r="Z147" i="86"/>
  <c r="Y157" i="86"/>
  <c r="Y149" i="86"/>
  <c r="Y154" i="86"/>
  <c r="Y161" i="86" s="1"/>
  <c r="W103" i="86"/>
  <c r="W94" i="86"/>
  <c r="W98" i="86" s="1"/>
  <c r="W101" i="86" s="1"/>
  <c r="W104" i="86" s="1"/>
  <c r="W95" i="86"/>
  <c r="W99" i="86" s="1"/>
  <c r="W102" i="86" s="1"/>
  <c r="W105" i="86" s="1"/>
  <c r="Y89" i="85"/>
  <c r="Y89" i="86"/>
  <c r="Y93" i="86" s="1"/>
  <c r="Y97" i="86" s="1"/>
  <c r="Y100" i="86" s="1"/>
  <c r="Z90" i="86"/>
  <c r="AB78" i="86"/>
  <c r="AB84" i="86" s="1"/>
  <c r="AB78" i="85"/>
  <c r="AB84" i="85" s="1"/>
  <c r="AB78" i="84"/>
  <c r="AB84" i="79"/>
  <c r="Z92" i="79"/>
  <c r="Z81" i="84"/>
  <c r="Z92" i="84"/>
  <c r="AA80" i="84"/>
  <c r="Z92" i="85"/>
  <c r="AA80" i="85"/>
  <c r="AA80" i="86"/>
  <c r="Z92" i="86"/>
  <c r="AA83" i="79"/>
  <c r="AA143" i="79" s="1"/>
  <c r="AA77" i="84"/>
  <c r="X94" i="85"/>
  <c r="X98" i="85" s="1"/>
  <c r="X101" i="85" s="1"/>
  <c r="X95" i="85"/>
  <c r="X99" i="85" s="1"/>
  <c r="X102" i="85" s="1"/>
  <c r="Z150" i="85"/>
  <c r="AA77" i="85"/>
  <c r="AA83" i="85" s="1"/>
  <c r="AA143" i="85" s="1"/>
  <c r="AA77" i="86"/>
  <c r="AA83" i="86" s="1"/>
  <c r="AA143" i="86" s="1"/>
  <c r="Z150" i="86"/>
  <c r="Y88" i="79"/>
  <c r="Z81" i="79"/>
  <c r="AA82" i="79"/>
  <c r="Z88" i="84"/>
  <c r="Y88" i="84"/>
  <c r="AA76" i="84"/>
  <c r="AA82" i="84" s="1"/>
  <c r="Y88" i="85"/>
  <c r="Y87" i="85"/>
  <c r="Z88" i="85"/>
  <c r="Z81" i="85"/>
  <c r="AA76" i="85"/>
  <c r="AA82" i="85" s="1"/>
  <c r="Z81" i="86"/>
  <c r="AA76" i="86"/>
  <c r="AA82" i="86" s="1"/>
  <c r="Y87" i="86"/>
  <c r="X93" i="86"/>
  <c r="X97" i="86" s="1"/>
  <c r="X100" i="86" s="1"/>
  <c r="AX79" i="86"/>
  <c r="AW91" i="86"/>
  <c r="AU91" i="85"/>
  <c r="AV79" i="85"/>
  <c r="AW140" i="79"/>
  <c r="AV91" i="84"/>
  <c r="AW79" i="84"/>
  <c r="AV86" i="79"/>
  <c r="AX91" i="79"/>
  <c r="X172" i="85" l="1"/>
  <c r="X104" i="85"/>
  <c r="X171" i="86"/>
  <c r="X169" i="86"/>
  <c r="Y156" i="85"/>
  <c r="Y169" i="85" s="1"/>
  <c r="AG170" i="85"/>
  <c r="AE170" i="79"/>
  <c r="AD177" i="86"/>
  <c r="AD177" i="84"/>
  <c r="AD177" i="85"/>
  <c r="AH167" i="84"/>
  <c r="AG174" i="84"/>
  <c r="AH167" i="85"/>
  <c r="AG174" i="85"/>
  <c r="AL167" i="86"/>
  <c r="AK174" i="86"/>
  <c r="X105" i="85"/>
  <c r="X168" i="86"/>
  <c r="AK170" i="86"/>
  <c r="V172" i="86"/>
  <c r="X168" i="85"/>
  <c r="X171" i="85"/>
  <c r="Y163" i="85"/>
  <c r="Y165" i="85" s="1"/>
  <c r="AG170" i="84"/>
  <c r="X103" i="86"/>
  <c r="Y103" i="86" s="1"/>
  <c r="Y163" i="86"/>
  <c r="Y165" i="86" s="1"/>
  <c r="Z157" i="85"/>
  <c r="Z149" i="85"/>
  <c r="Z154" i="85"/>
  <c r="Z161" i="85" s="1"/>
  <c r="AA145" i="85"/>
  <c r="AA152" i="85" s="1"/>
  <c r="AA159" i="85" s="1"/>
  <c r="AA147" i="85"/>
  <c r="AA145" i="86"/>
  <c r="AA152" i="86" s="1"/>
  <c r="AA159" i="86" s="1"/>
  <c r="AA147" i="86"/>
  <c r="Y156" i="86"/>
  <c r="Z149" i="86"/>
  <c r="Z154" i="86"/>
  <c r="Z161" i="86" s="1"/>
  <c r="Z157" i="86"/>
  <c r="Y93" i="85"/>
  <c r="Z89" i="86"/>
  <c r="X94" i="86"/>
  <c r="X98" i="86" s="1"/>
  <c r="X101" i="86" s="1"/>
  <c r="X104" i="86" s="1"/>
  <c r="X95" i="86"/>
  <c r="X99" i="86" s="1"/>
  <c r="X102" i="86" s="1"/>
  <c r="X105" i="86" s="1"/>
  <c r="Z88" i="86"/>
  <c r="Z87" i="86"/>
  <c r="AA88" i="86"/>
  <c r="AA81" i="86"/>
  <c r="AB76" i="86"/>
  <c r="AB82" i="86" s="1"/>
  <c r="Y95" i="86"/>
  <c r="Y99" i="86" s="1"/>
  <c r="Y102" i="86" s="1"/>
  <c r="Y94" i="86"/>
  <c r="Y98" i="86" s="1"/>
  <c r="Y101" i="86" s="1"/>
  <c r="AA81" i="85"/>
  <c r="AB76" i="85"/>
  <c r="AB82" i="85" s="1"/>
  <c r="Z87" i="85"/>
  <c r="AB76" i="84"/>
  <c r="AB82" i="84" s="1"/>
  <c r="AB82" i="79"/>
  <c r="AA81" i="79"/>
  <c r="Z88" i="79"/>
  <c r="AA150" i="86"/>
  <c r="AB77" i="86"/>
  <c r="AB83" i="86" s="1"/>
  <c r="AB143" i="86" s="1"/>
  <c r="AA150" i="85"/>
  <c r="AB77" i="85"/>
  <c r="AB83" i="85" s="1"/>
  <c r="AB143" i="85" s="1"/>
  <c r="Z89" i="85"/>
  <c r="Z93" i="85" s="1"/>
  <c r="Z97" i="85" s="1"/>
  <c r="Z100" i="85" s="1"/>
  <c r="AB77" i="84"/>
  <c r="AB83" i="79"/>
  <c r="AB143" i="79" s="1"/>
  <c r="AB80" i="86"/>
  <c r="AA92" i="86"/>
  <c r="AB80" i="85"/>
  <c r="AA92" i="85"/>
  <c r="AA81" i="84"/>
  <c r="AA92" i="84"/>
  <c r="AB80" i="84"/>
  <c r="AA92" i="79"/>
  <c r="AC84" i="79"/>
  <c r="AC78" i="84"/>
  <c r="AC78" i="85"/>
  <c r="AC84" i="85" s="1"/>
  <c r="AA90" i="85"/>
  <c r="AA90" i="86"/>
  <c r="AC78" i="86"/>
  <c r="AC84" i="86" s="1"/>
  <c r="AY79" i="86"/>
  <c r="AX91" i="86"/>
  <c r="AV91" i="85"/>
  <c r="AW79" i="85"/>
  <c r="AX140" i="79"/>
  <c r="AW91" i="84"/>
  <c r="AX79" i="84"/>
  <c r="AW86" i="79"/>
  <c r="AY91" i="79"/>
  <c r="Y169" i="86" l="1"/>
  <c r="Y172" i="85"/>
  <c r="Y171" i="86"/>
  <c r="Z163" i="86"/>
  <c r="Z165" i="86" s="1"/>
  <c r="Y168" i="85"/>
  <c r="AI167" i="85"/>
  <c r="AH174" i="85"/>
  <c r="AI167" i="84"/>
  <c r="AH174" i="84"/>
  <c r="Y105" i="86"/>
  <c r="Z156" i="86"/>
  <c r="W172" i="86"/>
  <c r="AL170" i="86"/>
  <c r="AM167" i="86"/>
  <c r="AL174" i="86"/>
  <c r="AH170" i="85"/>
  <c r="AF170" i="79"/>
  <c r="AE177" i="86"/>
  <c r="AE177" i="85"/>
  <c r="AE177" i="84"/>
  <c r="Z163" i="85"/>
  <c r="Z165" i="85" s="1"/>
  <c r="Y171" i="85"/>
  <c r="AH170" i="84"/>
  <c r="Z156" i="85"/>
  <c r="AA149" i="85"/>
  <c r="AA154" i="85"/>
  <c r="AA161" i="85" s="1"/>
  <c r="AB90" i="85"/>
  <c r="AB145" i="85"/>
  <c r="AB152" i="85" s="1"/>
  <c r="AB159" i="85" s="1"/>
  <c r="AB147" i="85"/>
  <c r="AA157" i="85"/>
  <c r="AB145" i="86"/>
  <c r="AB152" i="86" s="1"/>
  <c r="AB159" i="86" s="1"/>
  <c r="AB147" i="86"/>
  <c r="AA157" i="86"/>
  <c r="Y168" i="86"/>
  <c r="AA149" i="86"/>
  <c r="AA154" i="86"/>
  <c r="AA161" i="86" s="1"/>
  <c r="Y104" i="86"/>
  <c r="Y95" i="85"/>
  <c r="Y99" i="85" s="1"/>
  <c r="Y102" i="85" s="1"/>
  <c r="Y105" i="85" s="1"/>
  <c r="Y97" i="85"/>
  <c r="Y100" i="85" s="1"/>
  <c r="Y103" i="85" s="1"/>
  <c r="Z103" i="85" s="1"/>
  <c r="Y94" i="85"/>
  <c r="Y98" i="85" s="1"/>
  <c r="Y101" i="85" s="1"/>
  <c r="Y104" i="85" s="1"/>
  <c r="Z93" i="86"/>
  <c r="Z94" i="86" s="1"/>
  <c r="Z98" i="86" s="1"/>
  <c r="Z101" i="86" s="1"/>
  <c r="AA89" i="86"/>
  <c r="AA93" i="86" s="1"/>
  <c r="AA97" i="86" s="1"/>
  <c r="AA100" i="86" s="1"/>
  <c r="AD78" i="86"/>
  <c r="AD84" i="86" s="1"/>
  <c r="AB90" i="86"/>
  <c r="AD78" i="85"/>
  <c r="AD84" i="85" s="1"/>
  <c r="AD78" i="84"/>
  <c r="AD84" i="79"/>
  <c r="AB92" i="79"/>
  <c r="AB81" i="84"/>
  <c r="AB92" i="84"/>
  <c r="AC80" i="84"/>
  <c r="AB92" i="85"/>
  <c r="AC80" i="85"/>
  <c r="AC80" i="86"/>
  <c r="AB92" i="86"/>
  <c r="AC83" i="79"/>
  <c r="AC143" i="79" s="1"/>
  <c r="AC77" i="84"/>
  <c r="Z95" i="85"/>
  <c r="Z99" i="85" s="1"/>
  <c r="Z102" i="85" s="1"/>
  <c r="Z94" i="85"/>
  <c r="Z98" i="85" s="1"/>
  <c r="Z101" i="85" s="1"/>
  <c r="AB150" i="85"/>
  <c r="AC77" i="85"/>
  <c r="AC83" i="85" s="1"/>
  <c r="AC143" i="85" s="1"/>
  <c r="AA89" i="85"/>
  <c r="AB150" i="86"/>
  <c r="AC77" i="86"/>
  <c r="AC83" i="86" s="1"/>
  <c r="AC143" i="86" s="1"/>
  <c r="AA88" i="79"/>
  <c r="AB81" i="79"/>
  <c r="AC82" i="79"/>
  <c r="AB88" i="84"/>
  <c r="AA88" i="84"/>
  <c r="AC76" i="84"/>
  <c r="AC82" i="84" s="1"/>
  <c r="AA88" i="85"/>
  <c r="AA87" i="85"/>
  <c r="AB81" i="85"/>
  <c r="AC76" i="85"/>
  <c r="AC82" i="85" s="1"/>
  <c r="AB81" i="86"/>
  <c r="AC76" i="86"/>
  <c r="AC82" i="86" s="1"/>
  <c r="AA87" i="86"/>
  <c r="AZ79" i="86"/>
  <c r="AY91" i="86"/>
  <c r="AW91" i="85"/>
  <c r="AX79" i="85"/>
  <c r="AY140" i="79"/>
  <c r="AX91" i="84"/>
  <c r="AY79" i="84"/>
  <c r="AX86" i="79"/>
  <c r="AZ91" i="79"/>
  <c r="Z169" i="86" l="1"/>
  <c r="Z172" i="85"/>
  <c r="Z171" i="86"/>
  <c r="Z168" i="86"/>
  <c r="AM170" i="86"/>
  <c r="AJ167" i="84"/>
  <c r="AI174" i="84"/>
  <c r="Z104" i="86"/>
  <c r="AA163" i="86"/>
  <c r="AA165" i="86" s="1"/>
  <c r="AG170" i="79"/>
  <c r="AF177" i="86"/>
  <c r="AF177" i="85"/>
  <c r="AF177" i="84"/>
  <c r="X172" i="86"/>
  <c r="AI170" i="85"/>
  <c r="Z171" i="85"/>
  <c r="AN167" i="86"/>
  <c r="AM174" i="86"/>
  <c r="AJ167" i="85"/>
  <c r="AI174" i="85"/>
  <c r="AI170" i="84"/>
  <c r="Z169" i="85"/>
  <c r="Z168" i="85"/>
  <c r="AC145" i="85"/>
  <c r="AC152" i="85" s="1"/>
  <c r="AC159" i="85" s="1"/>
  <c r="AC147" i="85"/>
  <c r="AA163" i="85"/>
  <c r="AA165" i="85" s="1"/>
  <c r="AA172" i="85" s="1"/>
  <c r="AB157" i="85"/>
  <c r="AB149" i="85"/>
  <c r="AB154" i="85"/>
  <c r="AB161" i="85" s="1"/>
  <c r="Z104" i="85"/>
  <c r="AA156" i="85"/>
  <c r="AB157" i="86"/>
  <c r="AB149" i="86"/>
  <c r="AB154" i="86"/>
  <c r="AB161" i="86" s="1"/>
  <c r="AA156" i="86"/>
  <c r="AC90" i="86"/>
  <c r="AC145" i="86"/>
  <c r="AC152" i="86" s="1"/>
  <c r="AC159" i="86" s="1"/>
  <c r="AC147" i="86"/>
  <c r="Z105" i="85"/>
  <c r="Z95" i="86"/>
  <c r="Z99" i="86" s="1"/>
  <c r="Z102" i="86" s="1"/>
  <c r="Z105" i="86" s="1"/>
  <c r="Z97" i="86"/>
  <c r="Z100" i="86" s="1"/>
  <c r="Z103" i="86" s="1"/>
  <c r="AA103" i="86" s="1"/>
  <c r="AB89" i="86"/>
  <c r="AA93" i="85"/>
  <c r="AA97" i="85" s="1"/>
  <c r="AA100" i="85" s="1"/>
  <c r="AA103" i="85" s="1"/>
  <c r="AC88" i="86"/>
  <c r="AB87" i="86"/>
  <c r="AB88" i="86"/>
  <c r="AC81" i="86"/>
  <c r="AD76" i="86"/>
  <c r="AD82" i="86" s="1"/>
  <c r="AA94" i="86"/>
  <c r="AA98" i="86" s="1"/>
  <c r="AA101" i="86" s="1"/>
  <c r="AA95" i="86"/>
  <c r="AA99" i="86" s="1"/>
  <c r="AA102" i="86" s="1"/>
  <c r="AC81" i="85"/>
  <c r="AD76" i="85"/>
  <c r="AD82" i="85" s="1"/>
  <c r="AB88" i="85"/>
  <c r="AB87" i="85"/>
  <c r="AD76" i="84"/>
  <c r="AD82" i="84" s="1"/>
  <c r="AC81" i="79"/>
  <c r="AD82" i="79"/>
  <c r="AB88" i="79"/>
  <c r="AC150" i="86"/>
  <c r="AD77" i="86"/>
  <c r="AD83" i="86" s="1"/>
  <c r="AD143" i="86" s="1"/>
  <c r="AC150" i="85"/>
  <c r="AD77" i="85"/>
  <c r="AD83" i="85" s="1"/>
  <c r="AD143" i="85" s="1"/>
  <c r="AB89" i="85"/>
  <c r="AD77" i="84"/>
  <c r="AD83" i="79"/>
  <c r="AD143" i="79" s="1"/>
  <c r="AC92" i="86"/>
  <c r="AD80" i="86"/>
  <c r="AD80" i="85"/>
  <c r="AC92" i="85"/>
  <c r="AC81" i="84"/>
  <c r="AC92" i="84"/>
  <c r="AD80" i="84"/>
  <c r="AC92" i="79"/>
  <c r="AE84" i="79"/>
  <c r="AE78" i="84"/>
  <c r="AE78" i="85"/>
  <c r="AE84" i="85" s="1"/>
  <c r="AC90" i="85"/>
  <c r="AE78" i="86"/>
  <c r="AE84" i="86" s="1"/>
  <c r="AZ91" i="86"/>
  <c r="BA79" i="86"/>
  <c r="AX91" i="85"/>
  <c r="AY79" i="85"/>
  <c r="AZ140" i="79"/>
  <c r="AZ79" i="84"/>
  <c r="AY91" i="84"/>
  <c r="AY86" i="79"/>
  <c r="BA91" i="79"/>
  <c r="AA169" i="86" l="1"/>
  <c r="AA104" i="86"/>
  <c r="AA171" i="86"/>
  <c r="AO167" i="86"/>
  <c r="AN174" i="86"/>
  <c r="Y172" i="86"/>
  <c r="AK167" i="85"/>
  <c r="AJ174" i="85"/>
  <c r="AK167" i="84"/>
  <c r="AJ174" i="84"/>
  <c r="AJ170" i="85"/>
  <c r="AH170" i="79"/>
  <c r="AG177" i="86"/>
  <c r="AG177" i="84"/>
  <c r="AG177" i="85"/>
  <c r="AN170" i="86"/>
  <c r="AB156" i="85"/>
  <c r="AA171" i="85"/>
  <c r="AB163" i="85"/>
  <c r="AB165" i="85" s="1"/>
  <c r="AB172" i="85" s="1"/>
  <c r="AJ170" i="84"/>
  <c r="AB163" i="86"/>
  <c r="AB165" i="86" s="1"/>
  <c r="AB156" i="86"/>
  <c r="AA169" i="85"/>
  <c r="AA168" i="85"/>
  <c r="AC149" i="85"/>
  <c r="AC154" i="85"/>
  <c r="AC161" i="85" s="1"/>
  <c r="AD90" i="85"/>
  <c r="AD145" i="85"/>
  <c r="AD152" i="85" s="1"/>
  <c r="AD159" i="85" s="1"/>
  <c r="AD147" i="85"/>
  <c r="AC157" i="85"/>
  <c r="AD90" i="86"/>
  <c r="AD145" i="86"/>
  <c r="AD152" i="86" s="1"/>
  <c r="AD159" i="86" s="1"/>
  <c r="AD147" i="86"/>
  <c r="AC149" i="86"/>
  <c r="AC154" i="86"/>
  <c r="AC161" i="86" s="1"/>
  <c r="AC157" i="86"/>
  <c r="AA168" i="86"/>
  <c r="AA105" i="86"/>
  <c r="AA94" i="85"/>
  <c r="AA98" i="85" s="1"/>
  <c r="AA101" i="85" s="1"/>
  <c r="AA104" i="85" s="1"/>
  <c r="AB93" i="86"/>
  <c r="AA95" i="85"/>
  <c r="AA99" i="85" s="1"/>
  <c r="AA102" i="85" s="1"/>
  <c r="AA105" i="85" s="1"/>
  <c r="AC89" i="85"/>
  <c r="AF78" i="86"/>
  <c r="AF84" i="86" s="1"/>
  <c r="AF78" i="85"/>
  <c r="AF84" i="85" s="1"/>
  <c r="AF78" i="84"/>
  <c r="AF84" i="79"/>
  <c r="AD92" i="79"/>
  <c r="AE80" i="84"/>
  <c r="AD92" i="84"/>
  <c r="AD92" i="85"/>
  <c r="AE80" i="85"/>
  <c r="AD92" i="86"/>
  <c r="AE80" i="86"/>
  <c r="AE83" i="79"/>
  <c r="AE143" i="79" s="1"/>
  <c r="AE77" i="84"/>
  <c r="AD150" i="85"/>
  <c r="AE77" i="85"/>
  <c r="AE83" i="85" s="1"/>
  <c r="AE143" i="85" s="1"/>
  <c r="AD150" i="86"/>
  <c r="AE77" i="86"/>
  <c r="AE83" i="86" s="1"/>
  <c r="AE143" i="86" s="1"/>
  <c r="AC89" i="86"/>
  <c r="AC93" i="86" s="1"/>
  <c r="AC97" i="86" s="1"/>
  <c r="AC100" i="86" s="1"/>
  <c r="AC88" i="79"/>
  <c r="AD81" i="79"/>
  <c r="AE82" i="79"/>
  <c r="AD88" i="84"/>
  <c r="AC88" i="84"/>
  <c r="AE76" i="84"/>
  <c r="AE82" i="84" s="1"/>
  <c r="AD81" i="84"/>
  <c r="AC87" i="85"/>
  <c r="AD88" i="85"/>
  <c r="AC88" i="85"/>
  <c r="AB93" i="85"/>
  <c r="AB97" i="85" s="1"/>
  <c r="AB100" i="85" s="1"/>
  <c r="AB103" i="85" s="1"/>
  <c r="AD81" i="85"/>
  <c r="AE76" i="85"/>
  <c r="AE82" i="85" s="1"/>
  <c r="AD81" i="86"/>
  <c r="AE76" i="86"/>
  <c r="AE82" i="86" s="1"/>
  <c r="AC87" i="86"/>
  <c r="BA91" i="86"/>
  <c r="BB79" i="86"/>
  <c r="AY91" i="85"/>
  <c r="AZ79" i="85"/>
  <c r="BA140" i="79"/>
  <c r="AZ91" i="84"/>
  <c r="BA79" i="84"/>
  <c r="AZ86" i="79"/>
  <c r="BB91" i="79"/>
  <c r="AB169" i="86" l="1"/>
  <c r="AC163" i="85"/>
  <c r="AC165" i="85" s="1"/>
  <c r="AC172" i="85" s="1"/>
  <c r="AB168" i="86"/>
  <c r="AL167" i="84"/>
  <c r="AK174" i="84"/>
  <c r="AP167" i="86"/>
  <c r="AO174" i="86"/>
  <c r="AB171" i="85"/>
  <c r="AB168" i="85"/>
  <c r="AO170" i="86"/>
  <c r="AI170" i="79"/>
  <c r="AH177" i="86"/>
  <c r="AH177" i="85"/>
  <c r="AH177" i="84"/>
  <c r="AK170" i="85"/>
  <c r="Z172" i="86"/>
  <c r="AC156" i="85"/>
  <c r="AB169" i="85"/>
  <c r="AL167" i="85"/>
  <c r="AK174" i="85"/>
  <c r="AK170" i="84"/>
  <c r="AC156" i="86"/>
  <c r="AB171" i="86"/>
  <c r="AD157" i="85"/>
  <c r="AE90" i="85"/>
  <c r="AE145" i="85"/>
  <c r="AE152" i="85" s="1"/>
  <c r="AE159" i="85" s="1"/>
  <c r="AE147" i="85"/>
  <c r="AD149" i="85"/>
  <c r="AD154" i="85"/>
  <c r="AD161" i="85" s="1"/>
  <c r="AD149" i="86"/>
  <c r="AD154" i="86"/>
  <c r="AD161" i="86" s="1"/>
  <c r="AD157" i="86"/>
  <c r="AE90" i="86"/>
  <c r="AE145" i="86"/>
  <c r="AE152" i="86" s="1"/>
  <c r="AE159" i="86" s="1"/>
  <c r="AE147" i="86"/>
  <c r="AC163" i="86"/>
  <c r="AC165" i="86" s="1"/>
  <c r="AB95" i="86"/>
  <c r="AB99" i="86" s="1"/>
  <c r="AB102" i="86" s="1"/>
  <c r="AB105" i="86" s="1"/>
  <c r="AB97" i="86"/>
  <c r="AB100" i="86" s="1"/>
  <c r="AB103" i="86" s="1"/>
  <c r="AC103" i="86" s="1"/>
  <c r="AB94" i="86"/>
  <c r="AB98" i="86" s="1"/>
  <c r="AB101" i="86" s="1"/>
  <c r="AB104" i="86" s="1"/>
  <c r="AC93" i="85"/>
  <c r="AD89" i="85"/>
  <c r="AD93" i="85" s="1"/>
  <c r="AD89" i="86"/>
  <c r="AD88" i="86"/>
  <c r="AD87" i="86"/>
  <c r="AF76" i="86"/>
  <c r="AF82" i="86" s="1"/>
  <c r="AE81" i="86"/>
  <c r="AE81" i="85"/>
  <c r="AF76" i="85"/>
  <c r="AF82" i="85" s="1"/>
  <c r="AB95" i="85"/>
  <c r="AB99" i="85" s="1"/>
  <c r="AB102" i="85" s="1"/>
  <c r="AB105" i="85" s="1"/>
  <c r="AB94" i="85"/>
  <c r="AB98" i="85" s="1"/>
  <c r="AB101" i="85" s="1"/>
  <c r="AB104" i="85" s="1"/>
  <c r="AD87" i="85"/>
  <c r="AF76" i="84"/>
  <c r="AF82" i="84" s="1"/>
  <c r="AE81" i="84"/>
  <c r="AE81" i="79"/>
  <c r="AF82" i="79"/>
  <c r="AD88" i="79"/>
  <c r="AC94" i="86"/>
  <c r="AC98" i="86" s="1"/>
  <c r="AC101" i="86" s="1"/>
  <c r="AC95" i="86"/>
  <c r="AC99" i="86" s="1"/>
  <c r="AC102" i="86" s="1"/>
  <c r="AE150" i="86"/>
  <c r="AF77" i="86"/>
  <c r="AF83" i="86" s="1"/>
  <c r="AF143" i="86" s="1"/>
  <c r="AE150" i="85"/>
  <c r="AF77" i="85"/>
  <c r="AF83" i="85" s="1"/>
  <c r="AF143" i="85" s="1"/>
  <c r="AF77" i="84"/>
  <c r="AF83" i="79"/>
  <c r="AF143" i="79" s="1"/>
  <c r="AE92" i="86"/>
  <c r="AF80" i="86"/>
  <c r="AF80" i="85"/>
  <c r="AE92" i="85"/>
  <c r="AF80" i="84"/>
  <c r="AE92" i="84"/>
  <c r="AE92" i="79"/>
  <c r="AG84" i="79"/>
  <c r="AG78" i="84"/>
  <c r="AG78" i="85"/>
  <c r="AG84" i="85" s="1"/>
  <c r="AG78" i="86"/>
  <c r="AG84" i="86" s="1"/>
  <c r="BB91" i="86"/>
  <c r="BC79" i="86"/>
  <c r="AZ91" i="85"/>
  <c r="BA79" i="85"/>
  <c r="BB140" i="79"/>
  <c r="BB79" i="84"/>
  <c r="BA91" i="84"/>
  <c r="BA86" i="79"/>
  <c r="BC91" i="79"/>
  <c r="AC169" i="86" l="1"/>
  <c r="AC168" i="85"/>
  <c r="AC171" i="85"/>
  <c r="AD163" i="86"/>
  <c r="AD165" i="86" s="1"/>
  <c r="AE15" i="24" s="1"/>
  <c r="AC169" i="85"/>
  <c r="AM167" i="84"/>
  <c r="AL174" i="84"/>
  <c r="AQ167" i="86"/>
  <c r="AP174" i="86"/>
  <c r="AP170" i="86"/>
  <c r="AM167" i="85"/>
  <c r="AL174" i="85"/>
  <c r="AC168" i="86"/>
  <c r="AD156" i="86"/>
  <c r="AA172" i="86"/>
  <c r="AL170" i="85"/>
  <c r="AJ170" i="79"/>
  <c r="AI177" i="86"/>
  <c r="AI177" i="85"/>
  <c r="AI177" i="84"/>
  <c r="AD156" i="85"/>
  <c r="AL170" i="84"/>
  <c r="AD163" i="85"/>
  <c r="AD165" i="85" s="1"/>
  <c r="AF145" i="85"/>
  <c r="AF152" i="85" s="1"/>
  <c r="AF159" i="85" s="1"/>
  <c r="AF147" i="85"/>
  <c r="AE157" i="85"/>
  <c r="AE149" i="85"/>
  <c r="AE154" i="85"/>
  <c r="AE161" i="85" s="1"/>
  <c r="AF145" i="86"/>
  <c r="AF152" i="86" s="1"/>
  <c r="AF159" i="86" s="1"/>
  <c r="AF147" i="86"/>
  <c r="AE149" i="86"/>
  <c r="AE154" i="86"/>
  <c r="AE161" i="86" s="1"/>
  <c r="AE157" i="86"/>
  <c r="AC171" i="86"/>
  <c r="AC95" i="85"/>
  <c r="AC99" i="85" s="1"/>
  <c r="AC102" i="85" s="1"/>
  <c r="AC105" i="85" s="1"/>
  <c r="AC97" i="85"/>
  <c r="AC100" i="85" s="1"/>
  <c r="AC103" i="85" s="1"/>
  <c r="AD94" i="85"/>
  <c r="AD98" i="85" s="1"/>
  <c r="AD101" i="85" s="1"/>
  <c r="AD97" i="85"/>
  <c r="AD100" i="85" s="1"/>
  <c r="AC104" i="86"/>
  <c r="AC105" i="86"/>
  <c r="AD95" i="85"/>
  <c r="AD99" i="85" s="1"/>
  <c r="AD102" i="85" s="1"/>
  <c r="AC94" i="85"/>
  <c r="AC98" i="85" s="1"/>
  <c r="AC101" i="85" s="1"/>
  <c r="AC104" i="85" s="1"/>
  <c r="AD93" i="86"/>
  <c r="AD97" i="86" s="1"/>
  <c r="AD100" i="86" s="1"/>
  <c r="AD103" i="86" s="1"/>
  <c r="AE89" i="86"/>
  <c r="AH78" i="86"/>
  <c r="AH84" i="86" s="1"/>
  <c r="AF90" i="86"/>
  <c r="AH78" i="85"/>
  <c r="AH84" i="85" s="1"/>
  <c r="AF90" i="85"/>
  <c r="AH78" i="84"/>
  <c r="AH84" i="79"/>
  <c r="AF92" i="79"/>
  <c r="AF81" i="84"/>
  <c r="AF92" i="84"/>
  <c r="AG80" i="84"/>
  <c r="AF92" i="85"/>
  <c r="AG80" i="85"/>
  <c r="AG80" i="86"/>
  <c r="AF92" i="86"/>
  <c r="AG83" i="79"/>
  <c r="AG143" i="79" s="1"/>
  <c r="AG77" i="84"/>
  <c r="AF150" i="85"/>
  <c r="AG77" i="85"/>
  <c r="AG83" i="85" s="1"/>
  <c r="AG143" i="85" s="1"/>
  <c r="AE89" i="85"/>
  <c r="AG77" i="86"/>
  <c r="AG83" i="86" s="1"/>
  <c r="AG143" i="86" s="1"/>
  <c r="AF150" i="86"/>
  <c r="AF88" i="79"/>
  <c r="AE88" i="79"/>
  <c r="AF81" i="79"/>
  <c r="AG82" i="79"/>
  <c r="AF88" i="84"/>
  <c r="AE88" i="84"/>
  <c r="AG76" i="84"/>
  <c r="AG82" i="84" s="1"/>
  <c r="AE87" i="85"/>
  <c r="AE88" i="85"/>
  <c r="AG76" i="85"/>
  <c r="AG82" i="85" s="1"/>
  <c r="AF81" i="85"/>
  <c r="AF88" i="85"/>
  <c r="AG76" i="86"/>
  <c r="AG82" i="86" s="1"/>
  <c r="AF81" i="86"/>
  <c r="AE88" i="86"/>
  <c r="AE87" i="86"/>
  <c r="BD79" i="86"/>
  <c r="BC91" i="86"/>
  <c r="BA91" i="85"/>
  <c r="BB79" i="85"/>
  <c r="BC140" i="79"/>
  <c r="BC79" i="84"/>
  <c r="BB91" i="84"/>
  <c r="BB86" i="79"/>
  <c r="BD91" i="79"/>
  <c r="AD169" i="86" l="1"/>
  <c r="AD172" i="85"/>
  <c r="AE14" i="24"/>
  <c r="AD169" i="85"/>
  <c r="AD104" i="85"/>
  <c r="AM170" i="85"/>
  <c r="AN167" i="85"/>
  <c r="AM174" i="85"/>
  <c r="AN167" i="84"/>
  <c r="AM174" i="84"/>
  <c r="AK170" i="79"/>
  <c r="AJ177" i="86"/>
  <c r="AJ177" i="84"/>
  <c r="AJ177" i="85"/>
  <c r="AD168" i="86"/>
  <c r="AR167" i="86"/>
  <c r="AQ174" i="86"/>
  <c r="AD171" i="86"/>
  <c r="AQ170" i="86"/>
  <c r="AB172" i="86"/>
  <c r="AE163" i="85"/>
  <c r="AE165" i="85" s="1"/>
  <c r="AD168" i="85"/>
  <c r="AE156" i="85"/>
  <c r="AM170" i="84"/>
  <c r="AE156" i="86"/>
  <c r="AE169" i="86" s="1"/>
  <c r="AD171" i="85"/>
  <c r="AG145" i="85"/>
  <c r="AG152" i="85" s="1"/>
  <c r="AG159" i="85" s="1"/>
  <c r="AG147" i="85"/>
  <c r="AF149" i="85"/>
  <c r="AF154" i="85"/>
  <c r="AF161" i="85" s="1"/>
  <c r="AF157" i="85"/>
  <c r="AD105" i="85"/>
  <c r="AF157" i="86"/>
  <c r="AG145" i="86"/>
  <c r="AG152" i="86" s="1"/>
  <c r="AG159" i="86" s="1"/>
  <c r="AG147" i="86"/>
  <c r="AE163" i="86"/>
  <c r="AE165" i="86" s="1"/>
  <c r="AF149" i="86"/>
  <c r="AF154" i="86"/>
  <c r="AF161" i="86" s="1"/>
  <c r="AD103" i="85"/>
  <c r="AD95" i="86"/>
  <c r="AD99" i="86" s="1"/>
  <c r="AD102" i="86" s="1"/>
  <c r="AD105" i="86" s="1"/>
  <c r="AD94" i="86"/>
  <c r="AD98" i="86" s="1"/>
  <c r="AD101" i="86" s="1"/>
  <c r="AD104" i="86" s="1"/>
  <c r="AE93" i="86"/>
  <c r="AE94" i="86" s="1"/>
  <c r="AE98" i="86" s="1"/>
  <c r="AE101" i="86" s="1"/>
  <c r="AE93" i="85"/>
  <c r="AE97" i="85" s="1"/>
  <c r="AE100" i="85" s="1"/>
  <c r="AF89" i="85"/>
  <c r="AF93" i="85" s="1"/>
  <c r="AF97" i="85" s="1"/>
  <c r="AF100" i="85" s="1"/>
  <c r="AF87" i="86"/>
  <c r="AF88" i="86"/>
  <c r="AG81" i="86"/>
  <c r="AH76" i="86"/>
  <c r="AH82" i="86" s="1"/>
  <c r="AG81" i="85"/>
  <c r="AH76" i="85"/>
  <c r="AH82" i="85" s="1"/>
  <c r="AF87" i="85"/>
  <c r="AH76" i="84"/>
  <c r="AH82" i="84" s="1"/>
  <c r="AH82" i="79"/>
  <c r="AG81" i="79"/>
  <c r="AF89" i="86"/>
  <c r="AH77" i="86"/>
  <c r="AH83" i="86" s="1"/>
  <c r="AH143" i="86" s="1"/>
  <c r="AG150" i="86"/>
  <c r="AH77" i="85"/>
  <c r="AH83" i="85" s="1"/>
  <c r="AH143" i="85" s="1"/>
  <c r="AG150" i="85"/>
  <c r="AH77" i="84"/>
  <c r="AH83" i="79"/>
  <c r="AH143" i="79" s="1"/>
  <c r="AG92" i="86"/>
  <c r="AH80" i="86"/>
  <c r="AH80" i="85"/>
  <c r="AG92" i="85"/>
  <c r="AG81" i="84"/>
  <c r="AG92" i="84"/>
  <c r="AH80" i="84"/>
  <c r="AG92" i="79"/>
  <c r="AI84" i="79"/>
  <c r="AI78" i="84"/>
  <c r="AI78" i="85"/>
  <c r="AI84" i="85" s="1"/>
  <c r="AG90" i="85"/>
  <c r="AG90" i="86"/>
  <c r="AI78" i="86"/>
  <c r="AI84" i="86" s="1"/>
  <c r="BD91" i="86"/>
  <c r="BE79" i="86"/>
  <c r="BB91" i="85"/>
  <c r="BC79" i="85"/>
  <c r="BD140" i="79"/>
  <c r="BC91" i="84"/>
  <c r="BD79" i="84"/>
  <c r="BC86" i="79"/>
  <c r="BE91" i="79"/>
  <c r="AE172" i="85" l="1"/>
  <c r="AE169" i="85"/>
  <c r="AE168" i="86"/>
  <c r="AN170" i="85"/>
  <c r="AR170" i="86"/>
  <c r="AS167" i="86"/>
  <c r="AR174" i="86"/>
  <c r="AC172" i="86"/>
  <c r="AO167" i="84"/>
  <c r="AN174" i="84"/>
  <c r="AO167" i="85"/>
  <c r="AN174" i="85"/>
  <c r="AE171" i="86"/>
  <c r="AL170" i="79"/>
  <c r="AK177" i="86"/>
  <c r="AK177" i="85"/>
  <c r="AK177" i="84"/>
  <c r="AE168" i="85"/>
  <c r="AE171" i="85"/>
  <c r="AN170" i="84"/>
  <c r="AF163" i="86"/>
  <c r="AF165" i="86" s="1"/>
  <c r="AF163" i="85"/>
  <c r="AF165" i="85" s="1"/>
  <c r="AH145" i="85"/>
  <c r="AH152" i="85" s="1"/>
  <c r="AH159" i="85" s="1"/>
  <c r="AH147" i="85"/>
  <c r="AG157" i="85"/>
  <c r="AF156" i="85"/>
  <c r="AG149" i="85"/>
  <c r="AG154" i="85"/>
  <c r="AG161" i="85" s="1"/>
  <c r="AG149" i="86"/>
  <c r="AG154" i="86"/>
  <c r="AG161" i="86" s="1"/>
  <c r="AG157" i="86"/>
  <c r="AF156" i="86"/>
  <c r="AF169" i="86" s="1"/>
  <c r="AH145" i="86"/>
  <c r="AH152" i="86" s="1"/>
  <c r="AH159" i="86" s="1"/>
  <c r="AH147" i="86"/>
  <c r="AE104" i="86"/>
  <c r="AE103" i="85"/>
  <c r="AF103" i="85" s="1"/>
  <c r="AE95" i="86"/>
  <c r="AE99" i="86" s="1"/>
  <c r="AE102" i="86" s="1"/>
  <c r="AE105" i="86" s="1"/>
  <c r="AE97" i="86"/>
  <c r="AE100" i="86" s="1"/>
  <c r="AE103" i="86" s="1"/>
  <c r="AE94" i="85"/>
  <c r="AE98" i="85" s="1"/>
  <c r="AE101" i="85" s="1"/>
  <c r="AE104" i="85" s="1"/>
  <c r="AE95" i="85"/>
  <c r="AE99" i="85" s="1"/>
  <c r="AE102" i="85" s="1"/>
  <c r="AE105" i="85" s="1"/>
  <c r="AF94" i="85"/>
  <c r="AF98" i="85" s="1"/>
  <c r="AF101" i="85" s="1"/>
  <c r="AF95" i="85"/>
  <c r="AF99" i="85" s="1"/>
  <c r="AF102" i="85" s="1"/>
  <c r="AG89" i="85"/>
  <c r="AH90" i="86"/>
  <c r="AJ78" i="86"/>
  <c r="AJ84" i="86" s="1"/>
  <c r="AJ78" i="85"/>
  <c r="AJ84" i="85" s="1"/>
  <c r="AH90" i="85"/>
  <c r="AJ78" i="84"/>
  <c r="AJ84" i="79"/>
  <c r="AH92" i="79"/>
  <c r="AH92" i="84"/>
  <c r="AI80" i="84"/>
  <c r="AH92" i="85"/>
  <c r="AI80" i="85"/>
  <c r="AI80" i="86"/>
  <c r="AH92" i="86"/>
  <c r="AI83" i="79"/>
  <c r="AI143" i="79" s="1"/>
  <c r="AI77" i="84"/>
  <c r="AH150" i="85"/>
  <c r="AI77" i="85"/>
  <c r="AI83" i="85" s="1"/>
  <c r="AI143" i="85" s="1"/>
  <c r="AG89" i="86"/>
  <c r="AH150" i="86"/>
  <c r="AI77" i="86"/>
  <c r="AI83" i="86" s="1"/>
  <c r="AI143" i="86" s="1"/>
  <c r="AH88" i="79"/>
  <c r="AG88" i="79"/>
  <c r="AH81" i="79"/>
  <c r="AI82" i="79"/>
  <c r="AH88" i="84"/>
  <c r="AG88" i="84"/>
  <c r="AI76" i="84"/>
  <c r="AI82" i="84" s="1"/>
  <c r="AH81" i="84"/>
  <c r="AG88" i="85"/>
  <c r="AG87" i="85"/>
  <c r="AI76" i="85"/>
  <c r="AI82" i="85" s="1"/>
  <c r="AH81" i="85"/>
  <c r="AH81" i="86"/>
  <c r="AI76" i="86"/>
  <c r="AI82" i="86" s="1"/>
  <c r="AF93" i="86"/>
  <c r="AF97" i="86" s="1"/>
  <c r="AF100" i="86" s="1"/>
  <c r="AG88" i="86"/>
  <c r="AG87" i="86"/>
  <c r="BF79" i="86"/>
  <c r="BE91" i="86"/>
  <c r="BC91" i="85"/>
  <c r="BD79" i="85"/>
  <c r="BE140" i="79"/>
  <c r="BD91" i="84"/>
  <c r="BE79" i="84"/>
  <c r="BD86" i="79"/>
  <c r="BF91" i="79"/>
  <c r="AF172" i="85" l="1"/>
  <c r="AF169" i="85"/>
  <c r="AF171" i="86"/>
  <c r="AT167" i="86"/>
  <c r="AS174" i="86"/>
  <c r="AF168" i="86"/>
  <c r="AM170" i="79"/>
  <c r="AL177" i="86"/>
  <c r="AL177" i="85"/>
  <c r="AL177" i="84"/>
  <c r="AP167" i="85"/>
  <c r="AO174" i="85"/>
  <c r="AP167" i="84"/>
  <c r="AO174" i="84"/>
  <c r="AD172" i="86"/>
  <c r="AS170" i="86"/>
  <c r="AO170" i="85"/>
  <c r="AO170" i="84"/>
  <c r="AF171" i="85"/>
  <c r="AG163" i="85"/>
  <c r="AH157" i="85"/>
  <c r="AF168" i="85"/>
  <c r="AH149" i="85"/>
  <c r="AH154" i="85"/>
  <c r="AH161" i="85" s="1"/>
  <c r="AI145" i="85"/>
  <c r="AI152" i="85" s="1"/>
  <c r="AI159" i="85" s="1"/>
  <c r="AI147" i="85"/>
  <c r="AG156" i="85"/>
  <c r="AI90" i="86"/>
  <c r="AI145" i="86"/>
  <c r="AI152" i="86" s="1"/>
  <c r="AI159" i="86" s="1"/>
  <c r="AI147" i="86"/>
  <c r="AH157" i="86"/>
  <c r="AG163" i="86"/>
  <c r="AG165" i="86" s="1"/>
  <c r="AH149" i="86"/>
  <c r="AH154" i="86"/>
  <c r="AH161" i="86" s="1"/>
  <c r="AG156" i="86"/>
  <c r="AG169" i="86" s="1"/>
  <c r="AF104" i="85"/>
  <c r="AF105" i="85"/>
  <c r="AF103" i="86"/>
  <c r="AG93" i="85"/>
  <c r="AH89" i="85"/>
  <c r="AG93" i="86"/>
  <c r="AG97" i="86" s="1"/>
  <c r="AG100" i="86" s="1"/>
  <c r="AG103" i="86" s="1"/>
  <c r="AH87" i="86"/>
  <c r="AI88" i="86"/>
  <c r="AH88" i="86"/>
  <c r="AF94" i="86"/>
  <c r="AF98" i="86" s="1"/>
  <c r="AF101" i="86" s="1"/>
  <c r="AF104" i="86" s="1"/>
  <c r="AF95" i="86"/>
  <c r="AF99" i="86" s="1"/>
  <c r="AF102" i="86" s="1"/>
  <c r="AF105" i="86" s="1"/>
  <c r="AI81" i="86"/>
  <c r="AJ76" i="86"/>
  <c r="AJ82" i="86" s="1"/>
  <c r="AI81" i="85"/>
  <c r="AJ76" i="85"/>
  <c r="AJ82" i="85" s="1"/>
  <c r="AH88" i="85"/>
  <c r="AH87" i="85"/>
  <c r="AJ76" i="84"/>
  <c r="AJ82" i="84" s="1"/>
  <c r="AJ82" i="79"/>
  <c r="AI81" i="79"/>
  <c r="AI150" i="86"/>
  <c r="AJ77" i="86"/>
  <c r="AJ83" i="86" s="1"/>
  <c r="AJ143" i="86" s="1"/>
  <c r="AH89" i="86"/>
  <c r="AJ77" i="85"/>
  <c r="AJ83" i="85" s="1"/>
  <c r="AJ143" i="85" s="1"/>
  <c r="AI150" i="85"/>
  <c r="AJ77" i="84"/>
  <c r="AJ83" i="79"/>
  <c r="AJ143" i="79" s="1"/>
  <c r="AJ80" i="86"/>
  <c r="AI92" i="86"/>
  <c r="AI92" i="85"/>
  <c r="AJ80" i="85"/>
  <c r="AI81" i="84"/>
  <c r="AI92" i="84"/>
  <c r="AJ80" i="84"/>
  <c r="AI92" i="79"/>
  <c r="AK84" i="79"/>
  <c r="AK78" i="84"/>
  <c r="AK78" i="85"/>
  <c r="AK84" i="85" s="1"/>
  <c r="AI90" i="85"/>
  <c r="AK78" i="86"/>
  <c r="AK84" i="86" s="1"/>
  <c r="BG79" i="86"/>
  <c r="BF91" i="86"/>
  <c r="BD91" i="85"/>
  <c r="BE79" i="85"/>
  <c r="BF140" i="79"/>
  <c r="BE91" i="84"/>
  <c r="BF79" i="84"/>
  <c r="BE86" i="79"/>
  <c r="BG91" i="79"/>
  <c r="AG169" i="85" l="1"/>
  <c r="AQ167" i="85"/>
  <c r="AP174" i="85"/>
  <c r="AN170" i="79"/>
  <c r="AM177" i="86"/>
  <c r="AM177" i="85"/>
  <c r="AM177" i="84"/>
  <c r="AP174" i="84"/>
  <c r="AQ167" i="84"/>
  <c r="AP170" i="85"/>
  <c r="AE172" i="86"/>
  <c r="AU167" i="86"/>
  <c r="AT174" i="86"/>
  <c r="AT170" i="86"/>
  <c r="AP170" i="84"/>
  <c r="AH163" i="85"/>
  <c r="AH165" i="85" s="1"/>
  <c r="AI157" i="85"/>
  <c r="AI149" i="85"/>
  <c r="AI154" i="85"/>
  <c r="AI161" i="85" s="1"/>
  <c r="AG168" i="85"/>
  <c r="AJ90" i="85"/>
  <c r="AJ145" i="85"/>
  <c r="AJ152" i="85" s="1"/>
  <c r="AJ159" i="85" s="1"/>
  <c r="AJ147" i="85"/>
  <c r="AH156" i="85"/>
  <c r="AG165" i="85"/>
  <c r="AG172" i="85" s="1"/>
  <c r="AG171" i="85"/>
  <c r="AJ145" i="86"/>
  <c r="AJ152" i="86" s="1"/>
  <c r="AJ159" i="86" s="1"/>
  <c r="AJ147" i="86"/>
  <c r="AG168" i="86"/>
  <c r="AI149" i="86"/>
  <c r="AI154" i="86"/>
  <c r="AI161" i="86" s="1"/>
  <c r="AG171" i="86"/>
  <c r="AH156" i="86"/>
  <c r="AH169" i="86" s="1"/>
  <c r="AI157" i="86"/>
  <c r="AH163" i="86"/>
  <c r="AH165" i="86" s="1"/>
  <c r="AG95" i="85"/>
  <c r="AG99" i="85" s="1"/>
  <c r="AG102" i="85" s="1"/>
  <c r="AG105" i="85" s="1"/>
  <c r="AG97" i="85"/>
  <c r="AG100" i="85" s="1"/>
  <c r="AG103" i="85" s="1"/>
  <c r="AG94" i="85"/>
  <c r="AG98" i="85" s="1"/>
  <c r="AG101" i="85" s="1"/>
  <c r="AG104" i="85" s="1"/>
  <c r="AG95" i="86"/>
  <c r="AG99" i="86" s="1"/>
  <c r="AG102" i="86" s="1"/>
  <c r="AG105" i="86" s="1"/>
  <c r="AH93" i="85"/>
  <c r="AG94" i="86"/>
  <c r="AG98" i="86" s="1"/>
  <c r="AG101" i="86" s="1"/>
  <c r="AG104" i="86" s="1"/>
  <c r="AI89" i="86"/>
  <c r="AI93" i="86" s="1"/>
  <c r="AI97" i="86" s="1"/>
  <c r="AI100" i="86" s="1"/>
  <c r="AI89" i="85"/>
  <c r="AL78" i="86"/>
  <c r="AL84" i="86" s="1"/>
  <c r="AJ90" i="86"/>
  <c r="AL78" i="85"/>
  <c r="AL84" i="85" s="1"/>
  <c r="AL78" i="84"/>
  <c r="AL84" i="79"/>
  <c r="AJ92" i="79"/>
  <c r="AK80" i="84"/>
  <c r="AJ92" i="84"/>
  <c r="AJ92" i="85"/>
  <c r="AK80" i="85"/>
  <c r="AK80" i="86"/>
  <c r="AJ92" i="86"/>
  <c r="AK83" i="79"/>
  <c r="AK143" i="79" s="1"/>
  <c r="AK77" i="84"/>
  <c r="AJ150" i="85"/>
  <c r="AK77" i="85"/>
  <c r="AK83" i="85" s="1"/>
  <c r="AK143" i="85" s="1"/>
  <c r="AJ150" i="86"/>
  <c r="AK77" i="86"/>
  <c r="AK83" i="86" s="1"/>
  <c r="AK143" i="86" s="1"/>
  <c r="AI88" i="79"/>
  <c r="AK82" i="79"/>
  <c r="AJ81" i="79"/>
  <c r="AJ88" i="84"/>
  <c r="AI88" i="84"/>
  <c r="AK76" i="84"/>
  <c r="AK82" i="84" s="1"/>
  <c r="AJ81" i="84"/>
  <c r="AI87" i="85"/>
  <c r="AI88" i="85"/>
  <c r="AJ81" i="85"/>
  <c r="AK76" i="85"/>
  <c r="AK82" i="85" s="1"/>
  <c r="AJ81" i="86"/>
  <c r="AK76" i="86"/>
  <c r="AK82" i="86" s="1"/>
  <c r="AH93" i="86"/>
  <c r="AH97" i="86" s="1"/>
  <c r="AH100" i="86" s="1"/>
  <c r="AH103" i="86" s="1"/>
  <c r="AI87" i="86"/>
  <c r="BH79" i="86"/>
  <c r="BG91" i="86"/>
  <c r="BE91" i="85"/>
  <c r="BF79" i="85"/>
  <c r="BG140" i="79"/>
  <c r="BF91" i="84"/>
  <c r="BG79" i="84"/>
  <c r="BF86" i="79"/>
  <c r="BH91" i="79"/>
  <c r="AI156" i="86" l="1"/>
  <c r="AI169" i="86" s="1"/>
  <c r="AH169" i="85"/>
  <c r="AI103" i="86"/>
  <c r="AV167" i="86"/>
  <c r="AU174" i="86"/>
  <c r="AF172" i="86"/>
  <c r="AO170" i="79"/>
  <c r="AN177" i="86"/>
  <c r="AN177" i="85"/>
  <c r="AN177" i="84"/>
  <c r="AQ170" i="85"/>
  <c r="AU170" i="86"/>
  <c r="AQ174" i="84"/>
  <c r="AR167" i="84"/>
  <c r="AQ174" i="85"/>
  <c r="AR167" i="85"/>
  <c r="AI93" i="85"/>
  <c r="AI97" i="85" s="1"/>
  <c r="AI100" i="85" s="1"/>
  <c r="AH171" i="85"/>
  <c r="AI156" i="85"/>
  <c r="AQ170" i="84"/>
  <c r="AH168" i="86"/>
  <c r="AH172" i="85"/>
  <c r="AI163" i="85"/>
  <c r="AI165" i="85" s="1"/>
  <c r="AJ149" i="85"/>
  <c r="AJ154" i="85"/>
  <c r="AJ161" i="85" s="1"/>
  <c r="AJ157" i="85"/>
  <c r="AK145" i="85"/>
  <c r="AK152" i="85" s="1"/>
  <c r="AK159" i="85" s="1"/>
  <c r="AK147" i="85"/>
  <c r="AH168" i="85"/>
  <c r="AH171" i="86"/>
  <c r="AK90" i="86"/>
  <c r="AK145" i="86"/>
  <c r="AK152" i="86" s="1"/>
  <c r="AK159" i="86" s="1"/>
  <c r="AK147" i="86"/>
  <c r="AI163" i="86"/>
  <c r="AI165" i="86" s="1"/>
  <c r="AJ149" i="86"/>
  <c r="AJ154" i="86"/>
  <c r="AJ161" i="86" s="1"/>
  <c r="AJ157" i="86"/>
  <c r="AH94" i="85"/>
  <c r="AH98" i="85" s="1"/>
  <c r="AH101" i="85" s="1"/>
  <c r="AH104" i="85" s="1"/>
  <c r="AH97" i="85"/>
  <c r="AH100" i="85" s="1"/>
  <c r="AH103" i="85" s="1"/>
  <c r="AH95" i="85"/>
  <c r="AH99" i="85" s="1"/>
  <c r="AH102" i="85" s="1"/>
  <c r="AH105" i="85" s="1"/>
  <c r="AJ89" i="86"/>
  <c r="AJ87" i="86"/>
  <c r="AJ88" i="86"/>
  <c r="AH95" i="86"/>
  <c r="AH99" i="86" s="1"/>
  <c r="AH102" i="86" s="1"/>
  <c r="AH105" i="86" s="1"/>
  <c r="AH94" i="86"/>
  <c r="AH98" i="86" s="1"/>
  <c r="AH101" i="86" s="1"/>
  <c r="AH104" i="86" s="1"/>
  <c r="AK81" i="86"/>
  <c r="AL76" i="86"/>
  <c r="AL82" i="86" s="1"/>
  <c r="AI94" i="86"/>
  <c r="AI98" i="86" s="1"/>
  <c r="AI101" i="86" s="1"/>
  <c r="AI95" i="86"/>
  <c r="AI99" i="86" s="1"/>
  <c r="AI102" i="86" s="1"/>
  <c r="AL76" i="85"/>
  <c r="AL82" i="85" s="1"/>
  <c r="AK81" i="85"/>
  <c r="AJ88" i="85"/>
  <c r="AJ87" i="85"/>
  <c r="AL76" i="84"/>
  <c r="AL82" i="84" s="1"/>
  <c r="AK81" i="84"/>
  <c r="AL82" i="79"/>
  <c r="AK81" i="79"/>
  <c r="AJ88" i="79"/>
  <c r="AK150" i="86"/>
  <c r="AL77" i="86"/>
  <c r="AL83" i="86" s="1"/>
  <c r="AL143" i="86" s="1"/>
  <c r="AK150" i="85"/>
  <c r="AL77" i="85"/>
  <c r="AL83" i="85" s="1"/>
  <c r="AL143" i="85" s="1"/>
  <c r="AJ89" i="85"/>
  <c r="AL77" i="84"/>
  <c r="AL83" i="79"/>
  <c r="AL143" i="79" s="1"/>
  <c r="AK92" i="86"/>
  <c r="AL80" i="86"/>
  <c r="AL80" i="85"/>
  <c r="AK92" i="85"/>
  <c r="AK92" i="84"/>
  <c r="AL80" i="84"/>
  <c r="AK92" i="79"/>
  <c r="AM84" i="79"/>
  <c r="AM78" i="84"/>
  <c r="AM78" i="85"/>
  <c r="AM84" i="85" s="1"/>
  <c r="AK90" i="85"/>
  <c r="AM78" i="86"/>
  <c r="AM84" i="86" s="1"/>
  <c r="BH91" i="86"/>
  <c r="BI79" i="86"/>
  <c r="BF91" i="85"/>
  <c r="BG79" i="85"/>
  <c r="BH140" i="79"/>
  <c r="BG91" i="84"/>
  <c r="BH79" i="84"/>
  <c r="BG86" i="79"/>
  <c r="BI91" i="79"/>
  <c r="AI169" i="85" l="1"/>
  <c r="AI94" i="85"/>
  <c r="AI98" i="85" s="1"/>
  <c r="AI101" i="85" s="1"/>
  <c r="AI104" i="85" s="1"/>
  <c r="AI95" i="85"/>
  <c r="AI99" i="85" s="1"/>
  <c r="AI102" i="85" s="1"/>
  <c r="AI105" i="85" s="1"/>
  <c r="AI105" i="86"/>
  <c r="AR170" i="85"/>
  <c r="AP170" i="79"/>
  <c r="AO177" i="86"/>
  <c r="AO177" i="85"/>
  <c r="AO177" i="84"/>
  <c r="AV170" i="86"/>
  <c r="AG172" i="86"/>
  <c r="AI168" i="85"/>
  <c r="AS167" i="85"/>
  <c r="AR174" i="85"/>
  <c r="AI168" i="86"/>
  <c r="AS167" i="84"/>
  <c r="AR174" i="84"/>
  <c r="AW167" i="86"/>
  <c r="AV174" i="86"/>
  <c r="AI103" i="85"/>
  <c r="AJ163" i="85"/>
  <c r="AJ165" i="85" s="1"/>
  <c r="AI172" i="85"/>
  <c r="AJ156" i="85"/>
  <c r="AI171" i="85"/>
  <c r="AR170" i="84"/>
  <c r="AJ163" i="86"/>
  <c r="AJ165" i="86" s="1"/>
  <c r="AK157" i="85"/>
  <c r="AK149" i="85"/>
  <c r="AK154" i="85"/>
  <c r="AK161" i="85" s="1"/>
  <c r="AL145" i="85"/>
  <c r="AL152" i="85" s="1"/>
  <c r="AL159" i="85" s="1"/>
  <c r="AL147" i="85"/>
  <c r="AL90" i="86"/>
  <c r="AL145" i="86"/>
  <c r="AL152" i="86" s="1"/>
  <c r="AL159" i="86" s="1"/>
  <c r="AL147" i="86"/>
  <c r="AJ156" i="86"/>
  <c r="AI171" i="86"/>
  <c r="AK157" i="86"/>
  <c r="AK149" i="86"/>
  <c r="AK154" i="86"/>
  <c r="AK161" i="86" s="1"/>
  <c r="AI104" i="86"/>
  <c r="AJ93" i="86"/>
  <c r="AJ97" i="86" s="1"/>
  <c r="AJ100" i="86" s="1"/>
  <c r="AJ103" i="86" s="1"/>
  <c r="AK89" i="85"/>
  <c r="AN78" i="86"/>
  <c r="AN84" i="86" s="1"/>
  <c r="AN78" i="85"/>
  <c r="AN84" i="85" s="1"/>
  <c r="AL90" i="85"/>
  <c r="AN78" i="84"/>
  <c r="AN84" i="79"/>
  <c r="AL92" i="79"/>
  <c r="AL81" i="84"/>
  <c r="AM80" i="84"/>
  <c r="AL92" i="84"/>
  <c r="AL92" i="85"/>
  <c r="AM80" i="85"/>
  <c r="AL92" i="86"/>
  <c r="AM80" i="86"/>
  <c r="AM83" i="79"/>
  <c r="AM143" i="79" s="1"/>
  <c r="AM77" i="84"/>
  <c r="AL150" i="85"/>
  <c r="AM77" i="85"/>
  <c r="AM83" i="85" s="1"/>
  <c r="AM143" i="85" s="1"/>
  <c r="AL150" i="86"/>
  <c r="AM77" i="86"/>
  <c r="AM83" i="86" s="1"/>
  <c r="AM143" i="86" s="1"/>
  <c r="AK89" i="86"/>
  <c r="AK88" i="79"/>
  <c r="AM82" i="79"/>
  <c r="AL81" i="79"/>
  <c r="AL88" i="84"/>
  <c r="AK88" i="84"/>
  <c r="AM76" i="84"/>
  <c r="AM82" i="84" s="1"/>
  <c r="AK88" i="85"/>
  <c r="AL88" i="85"/>
  <c r="AK87" i="85"/>
  <c r="AJ93" i="85"/>
  <c r="AJ97" i="85" s="1"/>
  <c r="AJ100" i="85" s="1"/>
  <c r="AL81" i="85"/>
  <c r="AM76" i="85"/>
  <c r="AM82" i="85" s="1"/>
  <c r="AL81" i="86"/>
  <c r="AM76" i="86"/>
  <c r="AM82" i="86" s="1"/>
  <c r="AK88" i="86"/>
  <c r="AK87" i="86"/>
  <c r="BI91" i="86"/>
  <c r="BJ79" i="86"/>
  <c r="BG91" i="85"/>
  <c r="BH79" i="85"/>
  <c r="BI140" i="79"/>
  <c r="BH91" i="84"/>
  <c r="BI79" i="84"/>
  <c r="BH86" i="79"/>
  <c r="BJ91" i="79"/>
  <c r="AJ169" i="85" l="1"/>
  <c r="AJ103" i="85"/>
  <c r="AJ171" i="86"/>
  <c r="AH172" i="86"/>
  <c r="AJ171" i="85"/>
  <c r="AS174" i="84"/>
  <c r="AT167" i="84"/>
  <c r="AS170" i="85"/>
  <c r="AX167" i="86"/>
  <c r="AW174" i="86"/>
  <c r="AS174" i="85"/>
  <c r="AT167" i="85"/>
  <c r="AQ170" i="79"/>
  <c r="AP177" i="86"/>
  <c r="AP177" i="84"/>
  <c r="AP177" i="85"/>
  <c r="AW170" i="86"/>
  <c r="AJ172" i="85"/>
  <c r="AJ168" i="85"/>
  <c r="AS170" i="84"/>
  <c r="AJ94" i="86"/>
  <c r="AJ98" i="86" s="1"/>
  <c r="AJ101" i="86" s="1"/>
  <c r="AJ104" i="86" s="1"/>
  <c r="AK156" i="86"/>
  <c r="AK163" i="85"/>
  <c r="AK165" i="85" s="1"/>
  <c r="AK156" i="85"/>
  <c r="AL149" i="85"/>
  <c r="AL154" i="85"/>
  <c r="AL161" i="85" s="1"/>
  <c r="AL157" i="85"/>
  <c r="AM90" i="85"/>
  <c r="AM145" i="85"/>
  <c r="AM152" i="85" s="1"/>
  <c r="AM159" i="85" s="1"/>
  <c r="AM147" i="85"/>
  <c r="AJ169" i="86"/>
  <c r="AJ168" i="86"/>
  <c r="AK163" i="86"/>
  <c r="AK165" i="86" s="1"/>
  <c r="AL149" i="86"/>
  <c r="AL154" i="86"/>
  <c r="AL161" i="86" s="1"/>
  <c r="AL157" i="86"/>
  <c r="AM145" i="86"/>
  <c r="AM152" i="86" s="1"/>
  <c r="AM159" i="86" s="1"/>
  <c r="AM147" i="86"/>
  <c r="AJ95" i="86"/>
  <c r="AJ99" i="86" s="1"/>
  <c r="AJ102" i="86" s="1"/>
  <c r="AJ105" i="86" s="1"/>
  <c r="AK93" i="86"/>
  <c r="AK93" i="85"/>
  <c r="AL89" i="86"/>
  <c r="AM88" i="86"/>
  <c r="AL87" i="86"/>
  <c r="AL88" i="86"/>
  <c r="AN76" i="86"/>
  <c r="AN82" i="86" s="1"/>
  <c r="AM81" i="86"/>
  <c r="AM81" i="85"/>
  <c r="AN76" i="85"/>
  <c r="AN82" i="85" s="1"/>
  <c r="AJ95" i="85"/>
  <c r="AJ99" i="85" s="1"/>
  <c r="AJ102" i="85" s="1"/>
  <c r="AJ105" i="85" s="1"/>
  <c r="AJ94" i="85"/>
  <c r="AJ98" i="85" s="1"/>
  <c r="AJ101" i="85" s="1"/>
  <c r="AJ104" i="85" s="1"/>
  <c r="AL87" i="85"/>
  <c r="AN76" i="84"/>
  <c r="AN82" i="84" s="1"/>
  <c r="AM81" i="84"/>
  <c r="AM81" i="79"/>
  <c r="AN82" i="79"/>
  <c r="AL88" i="79"/>
  <c r="AM150" i="86"/>
  <c r="AN77" i="86"/>
  <c r="AN83" i="86" s="1"/>
  <c r="AN143" i="86" s="1"/>
  <c r="AM150" i="85"/>
  <c r="AN77" i="85"/>
  <c r="AN83" i="85" s="1"/>
  <c r="AN143" i="85" s="1"/>
  <c r="AL89" i="85"/>
  <c r="AL93" i="85" s="1"/>
  <c r="AL97" i="85" s="1"/>
  <c r="AL100" i="85" s="1"/>
  <c r="AN77" i="84"/>
  <c r="AN83" i="79"/>
  <c r="AN143" i="79" s="1"/>
  <c r="AM92" i="86"/>
  <c r="AN80" i="86"/>
  <c r="AN80" i="85"/>
  <c r="AM92" i="85"/>
  <c r="AN80" i="84"/>
  <c r="AM92" i="84"/>
  <c r="AM92" i="79"/>
  <c r="AO84" i="79"/>
  <c r="AO78" i="84"/>
  <c r="AO78" i="85"/>
  <c r="AO84" i="85" s="1"/>
  <c r="AO78" i="86"/>
  <c r="AO84" i="86" s="1"/>
  <c r="AM90" i="86"/>
  <c r="BJ91" i="86"/>
  <c r="BK79" i="86"/>
  <c r="BL79" i="86" s="1"/>
  <c r="BH91" i="85"/>
  <c r="BI79" i="85"/>
  <c r="BJ140" i="79"/>
  <c r="BJ79" i="84"/>
  <c r="BK79" i="84" s="1"/>
  <c r="BI91" i="84"/>
  <c r="BI86" i="79"/>
  <c r="BK91" i="79"/>
  <c r="AK169" i="85" l="1"/>
  <c r="BM79" i="86"/>
  <c r="BM91" i="86" s="1"/>
  <c r="BL91" i="86"/>
  <c r="BL79" i="84"/>
  <c r="BK91" i="84"/>
  <c r="AI172" i="86"/>
  <c r="AK172" i="85"/>
  <c r="AT170" i="85"/>
  <c r="AX170" i="86"/>
  <c r="AR170" i="79"/>
  <c r="AQ177" i="86"/>
  <c r="AQ177" i="85"/>
  <c r="AQ177" i="84"/>
  <c r="AY167" i="86"/>
  <c r="AX174" i="86"/>
  <c r="AU167" i="85"/>
  <c r="AT174" i="85"/>
  <c r="AT174" i="84"/>
  <c r="AU167" i="84"/>
  <c r="AK168" i="85"/>
  <c r="AK171" i="85"/>
  <c r="AT170" i="84"/>
  <c r="AK171" i="86"/>
  <c r="AK169" i="86"/>
  <c r="AK168" i="86"/>
  <c r="AL156" i="85"/>
  <c r="AM149" i="85"/>
  <c r="AM154" i="85"/>
  <c r="AM161" i="85" s="1"/>
  <c r="AM157" i="85"/>
  <c r="AL163" i="85"/>
  <c r="AL165" i="85" s="1"/>
  <c r="AN90" i="85"/>
  <c r="AN145" i="85"/>
  <c r="AN152" i="85" s="1"/>
  <c r="AN159" i="85" s="1"/>
  <c r="AN147" i="85"/>
  <c r="AN145" i="86"/>
  <c r="AN152" i="86" s="1"/>
  <c r="AN159" i="86" s="1"/>
  <c r="AN147" i="86"/>
  <c r="AL156" i="86"/>
  <c r="AM157" i="86"/>
  <c r="AM149" i="86"/>
  <c r="AM154" i="86"/>
  <c r="AM161" i="86" s="1"/>
  <c r="AL163" i="86"/>
  <c r="AL165" i="86" s="1"/>
  <c r="AK94" i="85"/>
  <c r="AK98" i="85" s="1"/>
  <c r="AK101" i="85" s="1"/>
  <c r="AK104" i="85" s="1"/>
  <c r="AK97" i="85"/>
  <c r="AK100" i="85" s="1"/>
  <c r="AK103" i="85" s="1"/>
  <c r="AL103" i="85" s="1"/>
  <c r="AK94" i="86"/>
  <c r="AK98" i="86" s="1"/>
  <c r="AK101" i="86" s="1"/>
  <c r="AK104" i="86" s="1"/>
  <c r="AK97" i="86"/>
  <c r="AK100" i="86" s="1"/>
  <c r="AK103" i="86" s="1"/>
  <c r="AK95" i="86"/>
  <c r="AK99" i="86" s="1"/>
  <c r="AK102" i="86" s="1"/>
  <c r="AK105" i="86" s="1"/>
  <c r="AK95" i="85"/>
  <c r="AK99" i="85" s="1"/>
  <c r="AK102" i="85" s="1"/>
  <c r="AK105" i="85" s="1"/>
  <c r="AL93" i="86"/>
  <c r="AM89" i="86"/>
  <c r="AM93" i="86" s="1"/>
  <c r="AM97" i="86" s="1"/>
  <c r="AM100" i="86" s="1"/>
  <c r="AM89" i="85"/>
  <c r="AP78" i="86"/>
  <c r="AP84" i="86" s="1"/>
  <c r="AN90" i="86"/>
  <c r="AP78" i="85"/>
  <c r="AP84" i="85" s="1"/>
  <c r="AP78" i="84"/>
  <c r="AP84" i="79"/>
  <c r="AN92" i="79"/>
  <c r="AN81" i="84"/>
  <c r="AN92" i="84"/>
  <c r="AO80" i="84"/>
  <c r="AN92" i="85"/>
  <c r="AO80" i="85"/>
  <c r="AO80" i="86"/>
  <c r="AN92" i="86"/>
  <c r="AO83" i="79"/>
  <c r="AO143" i="79" s="1"/>
  <c r="AO77" i="84"/>
  <c r="AL95" i="85"/>
  <c r="AL99" i="85" s="1"/>
  <c r="AL102" i="85" s="1"/>
  <c r="AL94" i="85"/>
  <c r="AL98" i="85" s="1"/>
  <c r="AL101" i="85" s="1"/>
  <c r="AN150" i="85"/>
  <c r="AO77" i="85"/>
  <c r="AO83" i="85" s="1"/>
  <c r="AO143" i="85" s="1"/>
  <c r="AO77" i="86"/>
  <c r="AO83" i="86" s="1"/>
  <c r="AO143" i="86" s="1"/>
  <c r="AN150" i="86"/>
  <c r="AN88" i="79"/>
  <c r="AM88" i="79"/>
  <c r="AO82" i="79"/>
  <c r="AN81" i="79"/>
  <c r="AN88" i="84"/>
  <c r="AM88" i="84"/>
  <c r="AO76" i="84"/>
  <c r="AO82" i="84" s="1"/>
  <c r="AM88" i="85"/>
  <c r="AN88" i="85"/>
  <c r="AM87" i="85"/>
  <c r="AO76" i="85"/>
  <c r="AO82" i="85" s="1"/>
  <c r="AN81" i="85"/>
  <c r="AO76" i="86"/>
  <c r="AO82" i="86" s="1"/>
  <c r="AN81" i="86"/>
  <c r="AM87" i="86"/>
  <c r="BK91" i="86"/>
  <c r="BJ79" i="85"/>
  <c r="BI91" i="85"/>
  <c r="BK140" i="79"/>
  <c r="BL140" i="79" s="1"/>
  <c r="BM140" i="79" s="1"/>
  <c r="BJ91" i="84"/>
  <c r="BJ86" i="79"/>
  <c r="AL169" i="85" l="1"/>
  <c r="BL91" i="84"/>
  <c r="BM79" i="84"/>
  <c r="BM91" i="84" s="1"/>
  <c r="AL169" i="86"/>
  <c r="AL168" i="86"/>
  <c r="AU174" i="85"/>
  <c r="AV167" i="85"/>
  <c r="AZ167" i="86"/>
  <c r="AY174" i="86"/>
  <c r="AJ172" i="86"/>
  <c r="AU174" i="84"/>
  <c r="AV167" i="84"/>
  <c r="AS170" i="79"/>
  <c r="AR177" i="86"/>
  <c r="AR177" i="84"/>
  <c r="AR177" i="85"/>
  <c r="AM163" i="86"/>
  <c r="AM165" i="86" s="1"/>
  <c r="AL172" i="85"/>
  <c r="AY170" i="86"/>
  <c r="AU170" i="85"/>
  <c r="AL168" i="85"/>
  <c r="AM156" i="85"/>
  <c r="AU170" i="84"/>
  <c r="AL171" i="86"/>
  <c r="AL104" i="85"/>
  <c r="AL171" i="85"/>
  <c r="AL105" i="85"/>
  <c r="AN149" i="85"/>
  <c r="AN154" i="85"/>
  <c r="AN161" i="85" s="1"/>
  <c r="AM163" i="85"/>
  <c r="AM165" i="85" s="1"/>
  <c r="AM172" i="85" s="1"/>
  <c r="AO145" i="85"/>
  <c r="AO152" i="85" s="1"/>
  <c r="AO159" i="85" s="1"/>
  <c r="AO147" i="85"/>
  <c r="AN157" i="85"/>
  <c r="AO145" i="86"/>
  <c r="AO152" i="86" s="1"/>
  <c r="AO159" i="86" s="1"/>
  <c r="AO147" i="86"/>
  <c r="AM156" i="86"/>
  <c r="AN149" i="86"/>
  <c r="AN154" i="86"/>
  <c r="AN161" i="86" s="1"/>
  <c r="AN157" i="86"/>
  <c r="AM93" i="85"/>
  <c r="AM97" i="85" s="1"/>
  <c r="AM100" i="85" s="1"/>
  <c r="AM103" i="85" s="1"/>
  <c r="AL95" i="86"/>
  <c r="AL99" i="86" s="1"/>
  <c r="AL102" i="86" s="1"/>
  <c r="AL105" i="86" s="1"/>
  <c r="AL97" i="86"/>
  <c r="AL100" i="86" s="1"/>
  <c r="AL103" i="86" s="1"/>
  <c r="AM103" i="86" s="1"/>
  <c r="AL94" i="86"/>
  <c r="AL98" i="86" s="1"/>
  <c r="AL101" i="86" s="1"/>
  <c r="AL104" i="86" s="1"/>
  <c r="AN89" i="86"/>
  <c r="AN88" i="86"/>
  <c r="AN87" i="86"/>
  <c r="AO81" i="86"/>
  <c r="AP76" i="86"/>
  <c r="AP82" i="86" s="1"/>
  <c r="AM94" i="86"/>
  <c r="AM98" i="86" s="1"/>
  <c r="AM101" i="86" s="1"/>
  <c r="AM95" i="86"/>
  <c r="AM99" i="86" s="1"/>
  <c r="AM102" i="86" s="1"/>
  <c r="AO81" i="85"/>
  <c r="AP76" i="85"/>
  <c r="AP82" i="85" s="1"/>
  <c r="AN87" i="85"/>
  <c r="AP76" i="84"/>
  <c r="AP82" i="84" s="1"/>
  <c r="AP82" i="79"/>
  <c r="AO81" i="79"/>
  <c r="AP77" i="86"/>
  <c r="AP83" i="86" s="1"/>
  <c r="AP143" i="86" s="1"/>
  <c r="AO150" i="86"/>
  <c r="AO150" i="85"/>
  <c r="AP77" i="85"/>
  <c r="AP83" i="85" s="1"/>
  <c r="AP143" i="85" s="1"/>
  <c r="AN89" i="85"/>
  <c r="AN93" i="85" s="1"/>
  <c r="AN97" i="85" s="1"/>
  <c r="AN100" i="85" s="1"/>
  <c r="AP77" i="84"/>
  <c r="AP83" i="79"/>
  <c r="AP143" i="79" s="1"/>
  <c r="AO92" i="86"/>
  <c r="AP80" i="86"/>
  <c r="AP80" i="85"/>
  <c r="AO92" i="85"/>
  <c r="AO81" i="84"/>
  <c r="AO92" i="84"/>
  <c r="AP80" i="84"/>
  <c r="AO92" i="79"/>
  <c r="AQ84" i="79"/>
  <c r="AQ78" i="84"/>
  <c r="AQ78" i="85"/>
  <c r="AQ84" i="85" s="1"/>
  <c r="AO90" i="85"/>
  <c r="AO90" i="86"/>
  <c r="AQ78" i="86"/>
  <c r="AQ84" i="86" s="1"/>
  <c r="BJ91" i="85"/>
  <c r="BK79" i="85"/>
  <c r="BL79" i="85" s="1"/>
  <c r="BK86" i="79"/>
  <c r="BL86" i="79" s="1"/>
  <c r="AM169" i="85" l="1"/>
  <c r="BM86" i="79"/>
  <c r="BM92" i="79" s="1"/>
  <c r="BL92" i="79"/>
  <c r="BL91" i="85"/>
  <c r="BM79" i="85"/>
  <c r="BM91" i="85" s="1"/>
  <c r="AM169" i="86"/>
  <c r="AM168" i="85"/>
  <c r="AM171" i="86"/>
  <c r="BA167" i="86"/>
  <c r="AZ174" i="86"/>
  <c r="AV170" i="85"/>
  <c r="AZ170" i="86"/>
  <c r="AV174" i="84"/>
  <c r="AW167" i="84"/>
  <c r="AW167" i="85"/>
  <c r="AV174" i="85"/>
  <c r="AT170" i="79"/>
  <c r="AS177" i="86"/>
  <c r="AS177" i="84"/>
  <c r="AS177" i="85"/>
  <c r="AK172" i="86"/>
  <c r="AN156" i="85"/>
  <c r="AV170" i="84"/>
  <c r="AM94" i="85"/>
  <c r="AM98" i="85" s="1"/>
  <c r="AM101" i="85" s="1"/>
  <c r="AM104" i="85" s="1"/>
  <c r="AM95" i="85"/>
  <c r="AM99" i="85" s="1"/>
  <c r="AM102" i="85" s="1"/>
  <c r="AM105" i="85" s="1"/>
  <c r="AN163" i="85"/>
  <c r="AN165" i="85" s="1"/>
  <c r="AN172" i="85" s="1"/>
  <c r="AP145" i="85"/>
  <c r="AP152" i="85" s="1"/>
  <c r="AP159" i="85" s="1"/>
  <c r="AP147" i="85"/>
  <c r="AO157" i="85"/>
  <c r="AN103" i="85"/>
  <c r="AO149" i="85"/>
  <c r="AO154" i="85"/>
  <c r="AO161" i="85" s="1"/>
  <c r="AM171" i="85"/>
  <c r="AP90" i="86"/>
  <c r="AP145" i="86"/>
  <c r="AP152" i="86" s="1"/>
  <c r="AP159" i="86" s="1"/>
  <c r="AP147" i="86"/>
  <c r="AM104" i="86"/>
  <c r="AM168" i="86"/>
  <c r="AO157" i="86"/>
  <c r="AN156" i="86"/>
  <c r="AO149" i="86"/>
  <c r="AO154" i="86"/>
  <c r="AO161" i="86" s="1"/>
  <c r="AN163" i="86"/>
  <c r="AM105" i="86"/>
  <c r="AN93" i="86"/>
  <c r="AO89" i="86"/>
  <c r="AR78" i="86"/>
  <c r="AR84" i="86" s="1"/>
  <c r="AR78" i="85"/>
  <c r="AR84" i="85" s="1"/>
  <c r="AP90" i="85"/>
  <c r="AR78" i="84"/>
  <c r="AR84" i="79"/>
  <c r="AP92" i="79"/>
  <c r="AP92" i="84"/>
  <c r="AQ80" i="84"/>
  <c r="AP92" i="85"/>
  <c r="AQ80" i="85"/>
  <c r="AQ80" i="86"/>
  <c r="AP92" i="86"/>
  <c r="AQ83" i="79"/>
  <c r="AQ143" i="79" s="1"/>
  <c r="AQ77" i="84"/>
  <c r="AN95" i="85"/>
  <c r="AN99" i="85" s="1"/>
  <c r="AN102" i="85" s="1"/>
  <c r="AN94" i="85"/>
  <c r="AN98" i="85" s="1"/>
  <c r="AN101" i="85" s="1"/>
  <c r="AP150" i="85"/>
  <c r="AQ77" i="85"/>
  <c r="AQ83" i="85" s="1"/>
  <c r="AQ143" i="85" s="1"/>
  <c r="AO89" i="85"/>
  <c r="AQ77" i="86"/>
  <c r="AQ83" i="86" s="1"/>
  <c r="AQ143" i="86" s="1"/>
  <c r="AP150" i="86"/>
  <c r="AO88" i="79"/>
  <c r="AP88" i="79"/>
  <c r="AP81" i="79"/>
  <c r="AQ82" i="79"/>
  <c r="AP88" i="84"/>
  <c r="AO88" i="84"/>
  <c r="AQ76" i="84"/>
  <c r="AQ82" i="84" s="1"/>
  <c r="AP81" i="84"/>
  <c r="AO88" i="85"/>
  <c r="AO87" i="85"/>
  <c r="AP81" i="85"/>
  <c r="AQ76" i="85"/>
  <c r="AQ82" i="85" s="1"/>
  <c r="AP81" i="86"/>
  <c r="AQ76" i="86"/>
  <c r="AQ82" i="86" s="1"/>
  <c r="AO88" i="86"/>
  <c r="AO87" i="86"/>
  <c r="BK91" i="85"/>
  <c r="E91" i="79"/>
  <c r="E79" i="79"/>
  <c r="AN169" i="85" l="1"/>
  <c r="AN169" i="86"/>
  <c r="AN105" i="85"/>
  <c r="AO163" i="86"/>
  <c r="AO165" i="86" s="1"/>
  <c r="AO156" i="86"/>
  <c r="AL172" i="86"/>
  <c r="AW174" i="85"/>
  <c r="AX167" i="85"/>
  <c r="AO163" i="85"/>
  <c r="AO165" i="85" s="1"/>
  <c r="AO172" i="85" s="1"/>
  <c r="BA170" i="86"/>
  <c r="AW170" i="85"/>
  <c r="AU170" i="79"/>
  <c r="AT177" i="86"/>
  <c r="AT177" i="84"/>
  <c r="AT177" i="85"/>
  <c r="BB167" i="86"/>
  <c r="BA174" i="86"/>
  <c r="AX167" i="84"/>
  <c r="AW174" i="84"/>
  <c r="AN168" i="85"/>
  <c r="AN104" i="85"/>
  <c r="AW170" i="84"/>
  <c r="AN168" i="86"/>
  <c r="AN171" i="85"/>
  <c r="AQ145" i="85"/>
  <c r="AQ152" i="85" s="1"/>
  <c r="AQ159" i="85" s="1"/>
  <c r="AQ147" i="85"/>
  <c r="AO156" i="85"/>
  <c r="AP157" i="85"/>
  <c r="AP149" i="85"/>
  <c r="AP154" i="85"/>
  <c r="AP161" i="85" s="1"/>
  <c r="AN165" i="86"/>
  <c r="AN171" i="86"/>
  <c r="AP157" i="86"/>
  <c r="AP149" i="86"/>
  <c r="AP154" i="86"/>
  <c r="AP161" i="86" s="1"/>
  <c r="AQ90" i="86"/>
  <c r="AQ145" i="86"/>
  <c r="AQ152" i="86" s="1"/>
  <c r="AQ159" i="86" s="1"/>
  <c r="AQ147" i="86"/>
  <c r="AN94" i="86"/>
  <c r="AN98" i="86" s="1"/>
  <c r="AN101" i="86" s="1"/>
  <c r="AN104" i="86" s="1"/>
  <c r="AN97" i="86"/>
  <c r="AN100" i="86" s="1"/>
  <c r="AN103" i="86" s="1"/>
  <c r="AN95" i="86"/>
  <c r="AN99" i="86" s="1"/>
  <c r="AN102" i="86" s="1"/>
  <c r="AN105" i="86" s="1"/>
  <c r="AP89" i="85"/>
  <c r="AO93" i="86"/>
  <c r="AO95" i="86" s="1"/>
  <c r="AO99" i="86" s="1"/>
  <c r="AO102" i="86" s="1"/>
  <c r="AP89" i="86"/>
  <c r="AO93" i="85"/>
  <c r="AP87" i="86"/>
  <c r="AP88" i="86"/>
  <c r="AQ81" i="86"/>
  <c r="AR76" i="86"/>
  <c r="AR82" i="86" s="1"/>
  <c r="AQ81" i="85"/>
  <c r="AR76" i="85"/>
  <c r="AR82" i="85" s="1"/>
  <c r="AP88" i="85"/>
  <c r="AP87" i="85"/>
  <c r="AR76" i="84"/>
  <c r="AR82" i="84" s="1"/>
  <c r="AQ81" i="84"/>
  <c r="AR82" i="79"/>
  <c r="AQ81" i="79"/>
  <c r="AQ150" i="86"/>
  <c r="AR77" i="86"/>
  <c r="AR83" i="86" s="1"/>
  <c r="AR143" i="86" s="1"/>
  <c r="AQ150" i="85"/>
  <c r="AR77" i="85"/>
  <c r="AR83" i="85" s="1"/>
  <c r="AR143" i="85" s="1"/>
  <c r="AR77" i="84"/>
  <c r="AR83" i="79"/>
  <c r="AR143" i="79" s="1"/>
  <c r="AR80" i="86"/>
  <c r="AQ92" i="86"/>
  <c r="AR80" i="85"/>
  <c r="AQ92" i="85"/>
  <c r="AQ92" i="84"/>
  <c r="AR80" i="84"/>
  <c r="AQ92" i="79"/>
  <c r="AS84" i="79"/>
  <c r="AS78" i="84"/>
  <c r="AS78" i="85"/>
  <c r="AS84" i="85" s="1"/>
  <c r="AQ90" i="85"/>
  <c r="AS78" i="86"/>
  <c r="AS84" i="86" s="1"/>
  <c r="E91" i="86"/>
  <c r="E79" i="86"/>
  <c r="E140" i="79"/>
  <c r="AO169" i="85" l="1"/>
  <c r="AO169" i="86"/>
  <c r="AO168" i="86"/>
  <c r="AP156" i="86"/>
  <c r="AP163" i="86"/>
  <c r="AP165" i="86" s="1"/>
  <c r="AO171" i="85"/>
  <c r="AX170" i="85"/>
  <c r="BB170" i="86"/>
  <c r="AX174" i="85"/>
  <c r="AY167" i="85"/>
  <c r="BC167" i="86"/>
  <c r="BB174" i="86"/>
  <c r="AV170" i="79"/>
  <c r="AU177" i="86"/>
  <c r="AU177" i="84"/>
  <c r="AU177" i="85"/>
  <c r="AO171" i="86"/>
  <c r="AX174" i="84"/>
  <c r="AY167" i="84"/>
  <c r="AM172" i="86"/>
  <c r="AP163" i="85"/>
  <c r="AP165" i="85" s="1"/>
  <c r="AP172" i="85" s="1"/>
  <c r="AO168" i="85"/>
  <c r="AX170" i="84"/>
  <c r="AQ157" i="85"/>
  <c r="AR90" i="85"/>
  <c r="AR145" i="85"/>
  <c r="AR152" i="85" s="1"/>
  <c r="AR159" i="85" s="1"/>
  <c r="AR147" i="85"/>
  <c r="AQ149" i="85"/>
  <c r="AQ154" i="85"/>
  <c r="AQ161" i="85" s="1"/>
  <c r="AP156" i="85"/>
  <c r="AQ157" i="86"/>
  <c r="AR145" i="86"/>
  <c r="AR152" i="86" s="1"/>
  <c r="AR159" i="86" s="1"/>
  <c r="AR147" i="86"/>
  <c r="AQ149" i="86"/>
  <c r="AQ154" i="86"/>
  <c r="AQ161" i="86" s="1"/>
  <c r="AO94" i="85"/>
  <c r="AO98" i="85" s="1"/>
  <c r="AO101" i="85" s="1"/>
  <c r="AO104" i="85" s="1"/>
  <c r="AO97" i="85"/>
  <c r="AO100" i="85" s="1"/>
  <c r="AO103" i="85" s="1"/>
  <c r="AO105" i="86"/>
  <c r="AO94" i="86"/>
  <c r="AO98" i="86" s="1"/>
  <c r="AO101" i="86" s="1"/>
  <c r="AO104" i="86" s="1"/>
  <c r="AO97" i="86"/>
  <c r="AO100" i="86" s="1"/>
  <c r="AO103" i="86" s="1"/>
  <c r="AP93" i="85"/>
  <c r="AP93" i="86"/>
  <c r="AP97" i="86" s="1"/>
  <c r="AP100" i="86" s="1"/>
  <c r="AQ89" i="86"/>
  <c r="AQ89" i="85"/>
  <c r="AO95" i="85"/>
  <c r="AO99" i="85" s="1"/>
  <c r="AO102" i="85" s="1"/>
  <c r="AO105" i="85" s="1"/>
  <c r="AT78" i="86"/>
  <c r="AT84" i="86" s="1"/>
  <c r="AR90" i="86"/>
  <c r="AT78" i="85"/>
  <c r="AT84" i="85" s="1"/>
  <c r="AT78" i="84"/>
  <c r="AT84" i="79"/>
  <c r="AR92" i="79"/>
  <c r="AR81" i="84"/>
  <c r="AR92" i="84"/>
  <c r="AS80" i="84"/>
  <c r="AR92" i="85"/>
  <c r="AS80" i="85"/>
  <c r="AS80" i="86"/>
  <c r="AR92" i="86"/>
  <c r="AS83" i="79"/>
  <c r="AS143" i="79" s="1"/>
  <c r="AS77" i="84"/>
  <c r="AR150" i="85"/>
  <c r="AS77" i="85"/>
  <c r="AS83" i="85" s="1"/>
  <c r="AS143" i="85" s="1"/>
  <c r="AR150" i="86"/>
  <c r="AS77" i="86"/>
  <c r="AS83" i="86" s="1"/>
  <c r="AS143" i="86" s="1"/>
  <c r="AQ88" i="79"/>
  <c r="AR81" i="79"/>
  <c r="AS82" i="79"/>
  <c r="AR88" i="84"/>
  <c r="AQ88" i="84"/>
  <c r="AS76" i="84"/>
  <c r="AS82" i="84" s="1"/>
  <c r="AQ87" i="85"/>
  <c r="AQ88" i="85"/>
  <c r="AR81" i="85"/>
  <c r="AS76" i="85"/>
  <c r="AS82" i="85" s="1"/>
  <c r="AR81" i="86"/>
  <c r="AS76" i="86"/>
  <c r="AS82" i="86" s="1"/>
  <c r="AQ88" i="86"/>
  <c r="AQ87" i="86"/>
  <c r="E91" i="84"/>
  <c r="E79" i="84"/>
  <c r="E138" i="79"/>
  <c r="E136" i="79"/>
  <c r="BN81" i="79"/>
  <c r="AP169" i="85" l="1"/>
  <c r="AP169" i="86"/>
  <c r="AP171" i="86"/>
  <c r="AP168" i="86"/>
  <c r="AP171" i="85"/>
  <c r="BC170" i="86"/>
  <c r="BD167" i="86"/>
  <c r="BC174" i="86"/>
  <c r="AY174" i="85"/>
  <c r="AZ167" i="85"/>
  <c r="AY174" i="84"/>
  <c r="AZ167" i="84"/>
  <c r="AW170" i="79"/>
  <c r="AV177" i="86"/>
  <c r="AV177" i="84"/>
  <c r="AV177" i="85"/>
  <c r="AY170" i="85"/>
  <c r="AN172" i="86"/>
  <c r="AQ163" i="85"/>
  <c r="AQ165" i="85" s="1"/>
  <c r="AQ172" i="85" s="1"/>
  <c r="AY170" i="84"/>
  <c r="AP168" i="85"/>
  <c r="AS145" i="85"/>
  <c r="AS152" i="85" s="1"/>
  <c r="AS159" i="85" s="1"/>
  <c r="AS147" i="85"/>
  <c r="AQ156" i="85"/>
  <c r="AR157" i="85"/>
  <c r="AR149" i="85"/>
  <c r="AR154" i="85"/>
  <c r="AR161" i="85" s="1"/>
  <c r="AS90" i="86"/>
  <c r="AS145" i="86"/>
  <c r="AS152" i="86" s="1"/>
  <c r="AS159" i="86" s="1"/>
  <c r="AS147" i="86"/>
  <c r="AQ156" i="86"/>
  <c r="AR157" i="86"/>
  <c r="AR149" i="86"/>
  <c r="AR154" i="86"/>
  <c r="AR161" i="86" s="1"/>
  <c r="AQ163" i="86"/>
  <c r="AP95" i="85"/>
  <c r="AP99" i="85" s="1"/>
  <c r="AP102" i="85" s="1"/>
  <c r="AP105" i="85" s="1"/>
  <c r="AP97" i="85"/>
  <c r="AP100" i="85" s="1"/>
  <c r="AP103" i="85" s="1"/>
  <c r="AP103" i="86"/>
  <c r="AP94" i="85"/>
  <c r="AP98" i="85" s="1"/>
  <c r="AP101" i="85" s="1"/>
  <c r="AP104" i="85" s="1"/>
  <c r="AQ93" i="86"/>
  <c r="AQ97" i="86" s="1"/>
  <c r="AQ100" i="86" s="1"/>
  <c r="AP95" i="86"/>
  <c r="AP99" i="86" s="1"/>
  <c r="AP102" i="86" s="1"/>
  <c r="AP105" i="86" s="1"/>
  <c r="AP94" i="86"/>
  <c r="AP98" i="86" s="1"/>
  <c r="AP101" i="86" s="1"/>
  <c r="AP104" i="86" s="1"/>
  <c r="AQ93" i="85"/>
  <c r="AR89" i="86"/>
  <c r="AR89" i="85"/>
  <c r="AR88" i="86"/>
  <c r="AR87" i="86"/>
  <c r="AS81" i="86"/>
  <c r="AT76" i="86"/>
  <c r="AT82" i="86" s="1"/>
  <c r="AS81" i="85"/>
  <c r="AT76" i="85"/>
  <c r="AT82" i="85" s="1"/>
  <c r="AR88" i="85"/>
  <c r="AR87" i="85"/>
  <c r="AT76" i="84"/>
  <c r="AT82" i="84" s="1"/>
  <c r="AS81" i="79"/>
  <c r="AT82" i="79"/>
  <c r="AR88" i="79"/>
  <c r="AS150" i="86"/>
  <c r="AT77" i="86"/>
  <c r="AT83" i="86" s="1"/>
  <c r="AT143" i="86" s="1"/>
  <c r="AS150" i="85"/>
  <c r="AT77" i="85"/>
  <c r="AT83" i="85" s="1"/>
  <c r="AT143" i="85" s="1"/>
  <c r="AT77" i="84"/>
  <c r="AT83" i="79"/>
  <c r="AT143" i="79" s="1"/>
  <c r="AS92" i="86"/>
  <c r="AT80" i="86"/>
  <c r="AT80" i="85"/>
  <c r="AS92" i="85"/>
  <c r="AS81" i="84"/>
  <c r="AS92" i="84"/>
  <c r="AT80" i="84"/>
  <c r="AS92" i="79"/>
  <c r="AU84" i="79"/>
  <c r="AU78" i="84"/>
  <c r="AU78" i="85"/>
  <c r="AU84" i="85" s="1"/>
  <c r="AS90" i="85"/>
  <c r="AU78" i="86"/>
  <c r="AU84" i="86" s="1"/>
  <c r="E91" i="85"/>
  <c r="E79" i="85"/>
  <c r="E86" i="79"/>
  <c r="AQ169" i="85" l="1"/>
  <c r="AQ169" i="86"/>
  <c r="AR156" i="86"/>
  <c r="AZ170" i="85"/>
  <c r="AX170" i="79"/>
  <c r="AW177" i="86"/>
  <c r="AW177" i="84"/>
  <c r="AW177" i="85"/>
  <c r="BE167" i="86"/>
  <c r="BD174" i="86"/>
  <c r="BA167" i="85"/>
  <c r="AZ174" i="85"/>
  <c r="AO172" i="86"/>
  <c r="BA167" i="84"/>
  <c r="AZ174" i="84"/>
  <c r="BD170" i="86"/>
  <c r="AQ171" i="85"/>
  <c r="AZ170" i="84"/>
  <c r="AR163" i="86"/>
  <c r="AR165" i="86" s="1"/>
  <c r="AS149" i="85"/>
  <c r="AS154" i="85"/>
  <c r="AS161" i="85" s="1"/>
  <c r="AT90" i="85"/>
  <c r="AT145" i="85"/>
  <c r="AT152" i="85" s="1"/>
  <c r="AT159" i="85" s="1"/>
  <c r="AT147" i="85"/>
  <c r="AR156" i="85"/>
  <c r="AR169" i="85" s="1"/>
  <c r="AR163" i="85"/>
  <c r="AR165" i="85" s="1"/>
  <c r="AR172" i="85" s="1"/>
  <c r="AS157" i="85"/>
  <c r="AQ168" i="85"/>
  <c r="AS157" i="86"/>
  <c r="AQ165" i="86"/>
  <c r="AQ171" i="86"/>
  <c r="AS149" i="86"/>
  <c r="AS154" i="86"/>
  <c r="AS161" i="86" s="1"/>
  <c r="AT90" i="86"/>
  <c r="AT145" i="86"/>
  <c r="AT152" i="86" s="1"/>
  <c r="AT159" i="86" s="1"/>
  <c r="AT147" i="86"/>
  <c r="AQ168" i="86"/>
  <c r="AQ103" i="86"/>
  <c r="AQ94" i="86"/>
  <c r="AQ98" i="86" s="1"/>
  <c r="AQ101" i="86" s="1"/>
  <c r="AQ104" i="86" s="1"/>
  <c r="AQ94" i="85"/>
  <c r="AQ98" i="85" s="1"/>
  <c r="AQ101" i="85" s="1"/>
  <c r="AQ104" i="85" s="1"/>
  <c r="AQ97" i="85"/>
  <c r="AQ100" i="85" s="1"/>
  <c r="AQ103" i="85" s="1"/>
  <c r="AQ95" i="86"/>
  <c r="AQ99" i="86" s="1"/>
  <c r="AQ102" i="86" s="1"/>
  <c r="AQ105" i="86" s="1"/>
  <c r="AR93" i="86"/>
  <c r="AR97" i="86" s="1"/>
  <c r="AR100" i="86" s="1"/>
  <c r="AQ95" i="85"/>
  <c r="AQ99" i="85" s="1"/>
  <c r="AQ102" i="85" s="1"/>
  <c r="AQ105" i="85" s="1"/>
  <c r="AR93" i="85"/>
  <c r="AS89" i="85"/>
  <c r="AV78" i="86"/>
  <c r="AV84" i="86" s="1"/>
  <c r="AV78" i="85"/>
  <c r="AV84" i="85" s="1"/>
  <c r="AV78" i="84"/>
  <c r="AV84" i="79"/>
  <c r="AT92" i="79"/>
  <c r="AT81" i="84"/>
  <c r="AU80" i="84"/>
  <c r="AT92" i="84"/>
  <c r="AT92" i="85"/>
  <c r="AU80" i="85"/>
  <c r="AT92" i="86"/>
  <c r="AU80" i="86"/>
  <c r="AU83" i="79"/>
  <c r="AU143" i="79" s="1"/>
  <c r="AU77" i="84"/>
  <c r="AU77" i="85"/>
  <c r="AU83" i="85" s="1"/>
  <c r="AU143" i="85" s="1"/>
  <c r="AU77" i="86"/>
  <c r="AU83" i="86" s="1"/>
  <c r="AU143" i="86" s="1"/>
  <c r="AS89" i="86"/>
  <c r="AS88" i="79"/>
  <c r="AT88" i="79"/>
  <c r="AU82" i="79"/>
  <c r="AT81" i="79"/>
  <c r="AT88" i="84"/>
  <c r="AS88" i="84"/>
  <c r="AU76" i="84"/>
  <c r="AU82" i="84" s="1"/>
  <c r="AS87" i="85"/>
  <c r="AT88" i="85"/>
  <c r="AS88" i="85"/>
  <c r="AT81" i="85"/>
  <c r="AU76" i="85"/>
  <c r="AU82" i="85" s="1"/>
  <c r="AT81" i="86"/>
  <c r="AU76" i="86"/>
  <c r="AU82" i="86" s="1"/>
  <c r="AS88" i="86"/>
  <c r="AS87" i="86"/>
  <c r="AR169" i="86" l="1"/>
  <c r="BB167" i="84"/>
  <c r="BA174" i="84"/>
  <c r="BA170" i="85"/>
  <c r="AP172" i="86"/>
  <c r="AQ172" i="86" s="1"/>
  <c r="BB167" i="85"/>
  <c r="BA174" i="85"/>
  <c r="BF167" i="86"/>
  <c r="BE174" i="86"/>
  <c r="AY170" i="79"/>
  <c r="AX177" i="86"/>
  <c r="AX177" i="85"/>
  <c r="AX177" i="84"/>
  <c r="AR168" i="85"/>
  <c r="BE170" i="86"/>
  <c r="AR168" i="86"/>
  <c r="AR171" i="86"/>
  <c r="AS156" i="85"/>
  <c r="AS169" i="85" s="1"/>
  <c r="BA170" i="84"/>
  <c r="AS163" i="85"/>
  <c r="AS165" i="85" s="1"/>
  <c r="AS172" i="85" s="1"/>
  <c r="AT89" i="85"/>
  <c r="AT93" i="85" s="1"/>
  <c r="AT150" i="85"/>
  <c r="AT154" i="85"/>
  <c r="AT161" i="85" s="1"/>
  <c r="AU90" i="85"/>
  <c r="AU145" i="85"/>
  <c r="AU152" i="85" s="1"/>
  <c r="AU159" i="85" s="1"/>
  <c r="AU147" i="85"/>
  <c r="AR171" i="85"/>
  <c r="AT89" i="86"/>
  <c r="AT150" i="86"/>
  <c r="AU145" i="86"/>
  <c r="AU152" i="86" s="1"/>
  <c r="AU159" i="86" s="1"/>
  <c r="AU147" i="86"/>
  <c r="AT154" i="86"/>
  <c r="AT161" i="86" s="1"/>
  <c r="AS156" i="86"/>
  <c r="AS169" i="86" s="1"/>
  <c r="AR103" i="86"/>
  <c r="AS163" i="86"/>
  <c r="AS165" i="86" s="1"/>
  <c r="AR95" i="85"/>
  <c r="AR99" i="85" s="1"/>
  <c r="AR102" i="85" s="1"/>
  <c r="AR105" i="85" s="1"/>
  <c r="AR97" i="85"/>
  <c r="AR100" i="85" s="1"/>
  <c r="AR103" i="85" s="1"/>
  <c r="AR94" i="86"/>
  <c r="AR98" i="86" s="1"/>
  <c r="AR101" i="86" s="1"/>
  <c r="AR104" i="86" s="1"/>
  <c r="AR95" i="86"/>
  <c r="AR99" i="86" s="1"/>
  <c r="AR102" i="86" s="1"/>
  <c r="AR105" i="86" s="1"/>
  <c r="AS93" i="85"/>
  <c r="AR94" i="85"/>
  <c r="AR98" i="85" s="1"/>
  <c r="AR101" i="85" s="1"/>
  <c r="AR104" i="85" s="1"/>
  <c r="AS93" i="86"/>
  <c r="AS97" i="86" s="1"/>
  <c r="AS100" i="86" s="1"/>
  <c r="AS103" i="86" s="1"/>
  <c r="AT87" i="86"/>
  <c r="AU88" i="86"/>
  <c r="AT88" i="86"/>
  <c r="AV76" i="86"/>
  <c r="AV82" i="86" s="1"/>
  <c r="AU81" i="86"/>
  <c r="AU81" i="85"/>
  <c r="AV76" i="85"/>
  <c r="AV82" i="85" s="1"/>
  <c r="AT87" i="85"/>
  <c r="AV76" i="84"/>
  <c r="AV82" i="84" s="1"/>
  <c r="AU81" i="79"/>
  <c r="AV82" i="79"/>
  <c r="AU150" i="86"/>
  <c r="AV77" i="86"/>
  <c r="AV83" i="86" s="1"/>
  <c r="AV143" i="86" s="1"/>
  <c r="AU150" i="85"/>
  <c r="AV77" i="85"/>
  <c r="AV83" i="85" s="1"/>
  <c r="AV143" i="85" s="1"/>
  <c r="AV77" i="84"/>
  <c r="AV83" i="79"/>
  <c r="AV143" i="79" s="1"/>
  <c r="AU92" i="86"/>
  <c r="AV80" i="86"/>
  <c r="AV80" i="85"/>
  <c r="AU92" i="85"/>
  <c r="AU81" i="84"/>
  <c r="AV80" i="84"/>
  <c r="AU92" i="84"/>
  <c r="AU92" i="79"/>
  <c r="AW84" i="79"/>
  <c r="AW78" i="84"/>
  <c r="AW78" i="85"/>
  <c r="AW84" i="85" s="1"/>
  <c r="AW78" i="86"/>
  <c r="AW84" i="86" s="1"/>
  <c r="AU90" i="86"/>
  <c r="AT93" i="86" l="1"/>
  <c r="AT97" i="86" s="1"/>
  <c r="AT100" i="86" s="1"/>
  <c r="AR172" i="86"/>
  <c r="AZ170" i="79"/>
  <c r="AY177" i="86"/>
  <c r="AY177" i="84"/>
  <c r="AY177" i="85"/>
  <c r="AT149" i="86"/>
  <c r="BB170" i="85"/>
  <c r="BC167" i="84"/>
  <c r="BB174" i="84"/>
  <c r="BC167" i="85"/>
  <c r="BB174" i="85"/>
  <c r="BF170" i="86"/>
  <c r="AS171" i="85"/>
  <c r="BG167" i="86"/>
  <c r="BF174" i="86"/>
  <c r="AS168" i="85"/>
  <c r="BB170" i="84"/>
  <c r="AU157" i="85"/>
  <c r="AT157" i="85"/>
  <c r="AT163" i="85" s="1"/>
  <c r="AT165" i="85" s="1"/>
  <c r="AT172" i="85" s="1"/>
  <c r="AT156" i="85"/>
  <c r="AV90" i="85"/>
  <c r="AV145" i="85"/>
  <c r="AV152" i="85" s="1"/>
  <c r="AV159" i="85" s="1"/>
  <c r="AV147" i="85"/>
  <c r="AU149" i="85"/>
  <c r="AU154" i="85"/>
  <c r="AU161" i="85" s="1"/>
  <c r="AT149" i="85"/>
  <c r="AU149" i="86"/>
  <c r="AU154" i="86"/>
  <c r="AU161" i="86" s="1"/>
  <c r="AU157" i="86"/>
  <c r="AS168" i="86"/>
  <c r="AV145" i="86"/>
  <c r="AV152" i="86" s="1"/>
  <c r="AV159" i="86" s="1"/>
  <c r="AV147" i="86"/>
  <c r="AT157" i="86"/>
  <c r="AT163" i="86" s="1"/>
  <c r="AT165" i="86" s="1"/>
  <c r="AT156" i="86"/>
  <c r="AT169" i="86" s="1"/>
  <c r="AS171" i="86"/>
  <c r="AS95" i="85"/>
  <c r="AS99" i="85" s="1"/>
  <c r="AS102" i="85" s="1"/>
  <c r="AS105" i="85" s="1"/>
  <c r="AS97" i="85"/>
  <c r="AS100" i="85" s="1"/>
  <c r="AS103" i="85" s="1"/>
  <c r="AT94" i="85"/>
  <c r="AT98" i="85" s="1"/>
  <c r="AT101" i="85" s="1"/>
  <c r="AT97" i="85"/>
  <c r="AT100" i="85" s="1"/>
  <c r="AT103" i="86"/>
  <c r="AS94" i="85"/>
  <c r="AS98" i="85" s="1"/>
  <c r="AS101" i="85" s="1"/>
  <c r="AS104" i="85" s="1"/>
  <c r="AS95" i="86"/>
  <c r="AS99" i="86" s="1"/>
  <c r="AS102" i="86" s="1"/>
  <c r="AS105" i="86" s="1"/>
  <c r="AT95" i="85"/>
  <c r="AT99" i="85" s="1"/>
  <c r="AT102" i="85" s="1"/>
  <c r="AS94" i="86"/>
  <c r="AS98" i="86" s="1"/>
  <c r="AS101" i="86" s="1"/>
  <c r="AS104" i="86" s="1"/>
  <c r="AU89" i="86"/>
  <c r="AU93" i="86" s="1"/>
  <c r="AU97" i="86" s="1"/>
  <c r="AU100" i="86" s="1"/>
  <c r="AX78" i="86"/>
  <c r="AX84" i="86" s="1"/>
  <c r="AV90" i="86"/>
  <c r="AX78" i="85"/>
  <c r="AX84" i="85" s="1"/>
  <c r="AX78" i="84"/>
  <c r="AX84" i="79"/>
  <c r="AV92" i="79"/>
  <c r="AV81" i="84"/>
  <c r="AV92" i="84"/>
  <c r="AW80" i="84"/>
  <c r="AV92" i="85"/>
  <c r="AW80" i="85"/>
  <c r="AW80" i="86"/>
  <c r="AV92" i="86"/>
  <c r="AW83" i="79"/>
  <c r="AW143" i="79" s="1"/>
  <c r="AW77" i="84"/>
  <c r="AV150" i="85"/>
  <c r="AW77" i="85"/>
  <c r="AW83" i="85" s="1"/>
  <c r="AW143" i="85" s="1"/>
  <c r="AU89" i="85"/>
  <c r="AW77" i="86"/>
  <c r="AW83" i="86" s="1"/>
  <c r="AW143" i="86" s="1"/>
  <c r="AU88" i="79"/>
  <c r="AV88" i="79"/>
  <c r="AV81" i="79"/>
  <c r="AW82" i="79"/>
  <c r="AV88" i="84"/>
  <c r="AU88" i="84"/>
  <c r="AW76" i="84"/>
  <c r="AW82" i="84" s="1"/>
  <c r="AU88" i="85"/>
  <c r="AU87" i="85"/>
  <c r="AV88" i="85"/>
  <c r="AW76" i="85"/>
  <c r="AW82" i="85" s="1"/>
  <c r="AV81" i="85"/>
  <c r="AW76" i="86"/>
  <c r="AW82" i="86" s="1"/>
  <c r="AV81" i="86"/>
  <c r="AU87" i="86"/>
  <c r="AT95" i="86" l="1"/>
  <c r="AT99" i="86" s="1"/>
  <c r="AT102" i="86" s="1"/>
  <c r="AT94" i="86"/>
  <c r="AT98" i="86" s="1"/>
  <c r="AT101" i="86" s="1"/>
  <c r="AT104" i="86" s="1"/>
  <c r="BD167" i="85"/>
  <c r="BC174" i="85"/>
  <c r="BC170" i="85"/>
  <c r="AU156" i="86"/>
  <c r="AU169" i="86" s="1"/>
  <c r="BD167" i="84"/>
  <c r="BC174" i="84"/>
  <c r="BG170" i="86"/>
  <c r="BA170" i="79"/>
  <c r="AZ177" i="86"/>
  <c r="AZ177" i="84"/>
  <c r="AZ177" i="85"/>
  <c r="BH167" i="86"/>
  <c r="BG174" i="86"/>
  <c r="AS172" i="86"/>
  <c r="AU163" i="85"/>
  <c r="AU165" i="85" s="1"/>
  <c r="AU172" i="85" s="1"/>
  <c r="AT104" i="85"/>
  <c r="AT171" i="85"/>
  <c r="BC170" i="84"/>
  <c r="AV157" i="85"/>
  <c r="AW145" i="85"/>
  <c r="AW152" i="85" s="1"/>
  <c r="AW159" i="85" s="1"/>
  <c r="AW147" i="85"/>
  <c r="AT103" i="85"/>
  <c r="AV149" i="85"/>
  <c r="AV154" i="85"/>
  <c r="AV161" i="85" s="1"/>
  <c r="AT169" i="85"/>
  <c r="AT168" i="85"/>
  <c r="AT105" i="85"/>
  <c r="AU156" i="85"/>
  <c r="AW145" i="86"/>
  <c r="AW152" i="86" s="1"/>
  <c r="AW159" i="86" s="1"/>
  <c r="AW147" i="86"/>
  <c r="AT171" i="86"/>
  <c r="AV154" i="86"/>
  <c r="AV161" i="86" s="1"/>
  <c r="AU163" i="86"/>
  <c r="AU165" i="86" s="1"/>
  <c r="AV89" i="86"/>
  <c r="AV150" i="86"/>
  <c r="AU103" i="86"/>
  <c r="AT168" i="86"/>
  <c r="AT105" i="86"/>
  <c r="AV87" i="86"/>
  <c r="AV88" i="86"/>
  <c r="AW81" i="86"/>
  <c r="AX76" i="86"/>
  <c r="AX82" i="86" s="1"/>
  <c r="AU94" i="86"/>
  <c r="AU98" i="86" s="1"/>
  <c r="AU101" i="86" s="1"/>
  <c r="AU95" i="86"/>
  <c r="AU99" i="86" s="1"/>
  <c r="AU102" i="86" s="1"/>
  <c r="AW81" i="85"/>
  <c r="AX76" i="85"/>
  <c r="AX82" i="85" s="1"/>
  <c r="AV87" i="85"/>
  <c r="AU93" i="85"/>
  <c r="AU97" i="85" s="1"/>
  <c r="AU100" i="85" s="1"/>
  <c r="AX76" i="84"/>
  <c r="AX82" i="84" s="1"/>
  <c r="AW81" i="79"/>
  <c r="AX82" i="79"/>
  <c r="AX77" i="86"/>
  <c r="AX83" i="86" s="1"/>
  <c r="AX143" i="86" s="1"/>
  <c r="AX77" i="85"/>
  <c r="AX83" i="85" s="1"/>
  <c r="AX143" i="85" s="1"/>
  <c r="AW150" i="85"/>
  <c r="AV89" i="85"/>
  <c r="AV93" i="85" s="1"/>
  <c r="AV97" i="85" s="1"/>
  <c r="AV100" i="85" s="1"/>
  <c r="AX77" i="84"/>
  <c r="AX83" i="79"/>
  <c r="AX143" i="79" s="1"/>
  <c r="AW92" i="86"/>
  <c r="AX80" i="86"/>
  <c r="AX80" i="85"/>
  <c r="AW92" i="85"/>
  <c r="AW81" i="84"/>
  <c r="AW92" i="84"/>
  <c r="AX80" i="84"/>
  <c r="AW92" i="79"/>
  <c r="AY84" i="79"/>
  <c r="AY78" i="84"/>
  <c r="AY78" i="85"/>
  <c r="AY84" i="85" s="1"/>
  <c r="AW90" i="85"/>
  <c r="AW90" i="86"/>
  <c r="AY78" i="86"/>
  <c r="AY84" i="86" s="1"/>
  <c r="AU105" i="86" l="1"/>
  <c r="AU168" i="86"/>
  <c r="AT172" i="86"/>
  <c r="AU172" i="86" s="1"/>
  <c r="BD170" i="85"/>
  <c r="BE167" i="85"/>
  <c r="BD174" i="85"/>
  <c r="AU171" i="85"/>
  <c r="BH170" i="86"/>
  <c r="BB170" i="79"/>
  <c r="BA177" i="86"/>
  <c r="BA177" i="85"/>
  <c r="BA177" i="84"/>
  <c r="BI167" i="86"/>
  <c r="BH174" i="86"/>
  <c r="BE167" i="84"/>
  <c r="BD174" i="84"/>
  <c r="AV156" i="85"/>
  <c r="AU103" i="85"/>
  <c r="AV103" i="85" s="1"/>
  <c r="BD170" i="84"/>
  <c r="AU171" i="86"/>
  <c r="AU169" i="85"/>
  <c r="AX145" i="85"/>
  <c r="AX152" i="85" s="1"/>
  <c r="AX159" i="85" s="1"/>
  <c r="AX147" i="85"/>
  <c r="AW157" i="85"/>
  <c r="AW149" i="85"/>
  <c r="AW154" i="85"/>
  <c r="AW161" i="85" s="1"/>
  <c r="AU168" i="85"/>
  <c r="AV163" i="85"/>
  <c r="AV165" i="85" s="1"/>
  <c r="AV172" i="85" s="1"/>
  <c r="AX90" i="86"/>
  <c r="AX145" i="86"/>
  <c r="AX152" i="86" s="1"/>
  <c r="AX159" i="86" s="1"/>
  <c r="AX147" i="86"/>
  <c r="AW89" i="86"/>
  <c r="AW150" i="86"/>
  <c r="AW154" i="86"/>
  <c r="AW161" i="86" s="1"/>
  <c r="AV157" i="86"/>
  <c r="AV163" i="86" s="1"/>
  <c r="AV165" i="86" s="1"/>
  <c r="AV156" i="86"/>
  <c r="AV169" i="86" s="1"/>
  <c r="AV149" i="86"/>
  <c r="AU104" i="86"/>
  <c r="AW89" i="85"/>
  <c r="AZ78" i="86"/>
  <c r="AZ84" i="86" s="1"/>
  <c r="AZ78" i="85"/>
  <c r="AZ84" i="85" s="1"/>
  <c r="AX90" i="85"/>
  <c r="AZ78" i="84"/>
  <c r="AZ84" i="79"/>
  <c r="AX92" i="79"/>
  <c r="AX81" i="84"/>
  <c r="AX92" i="84"/>
  <c r="AY80" i="84"/>
  <c r="AX92" i="85"/>
  <c r="AY80" i="85"/>
  <c r="AY80" i="86"/>
  <c r="AX92" i="86"/>
  <c r="AY83" i="79"/>
  <c r="AY143" i="79" s="1"/>
  <c r="AY77" i="84"/>
  <c r="AV94" i="85"/>
  <c r="AV98" i="85" s="1"/>
  <c r="AV101" i="85" s="1"/>
  <c r="AV95" i="85"/>
  <c r="AV99" i="85" s="1"/>
  <c r="AV102" i="85" s="1"/>
  <c r="AX150" i="85"/>
  <c r="AY77" i="85"/>
  <c r="AY83" i="85" s="1"/>
  <c r="AY143" i="85" s="1"/>
  <c r="AY77" i="86"/>
  <c r="AY83" i="86" s="1"/>
  <c r="AY143" i="86" s="1"/>
  <c r="AW88" i="79"/>
  <c r="AX81" i="79"/>
  <c r="AY82" i="79"/>
  <c r="AX88" i="84"/>
  <c r="AW88" i="84"/>
  <c r="AY76" i="84"/>
  <c r="AY82" i="84" s="1"/>
  <c r="AU95" i="85"/>
  <c r="AU99" i="85" s="1"/>
  <c r="AU102" i="85" s="1"/>
  <c r="AU105" i="85" s="1"/>
  <c r="AU94" i="85"/>
  <c r="AU98" i="85" s="1"/>
  <c r="AU101" i="85" s="1"/>
  <c r="AU104" i="85" s="1"/>
  <c r="AW88" i="85"/>
  <c r="AW87" i="85"/>
  <c r="AY76" i="85"/>
  <c r="AY82" i="85" s="1"/>
  <c r="AX81" i="85"/>
  <c r="AX81" i="86"/>
  <c r="AY76" i="86"/>
  <c r="AY82" i="86" s="1"/>
  <c r="AV93" i="86"/>
  <c r="AV97" i="86" s="1"/>
  <c r="AV100" i="86" s="1"/>
  <c r="AV103" i="86" s="1"/>
  <c r="AW88" i="86"/>
  <c r="AW87" i="86"/>
  <c r="AV172" i="86" l="1"/>
  <c r="BC170" i="79"/>
  <c r="BB177" i="86"/>
  <c r="BB177" i="85"/>
  <c r="BB177" i="84"/>
  <c r="AV168" i="85"/>
  <c r="BF167" i="84"/>
  <c r="BE174" i="84"/>
  <c r="BI170" i="86"/>
  <c r="BF167" i="85"/>
  <c r="BE174" i="85"/>
  <c r="BJ167" i="86"/>
  <c r="BI174" i="86"/>
  <c r="AV169" i="85"/>
  <c r="BE170" i="85"/>
  <c r="AW163" i="85"/>
  <c r="AW165" i="85" s="1"/>
  <c r="AW172" i="85" s="1"/>
  <c r="AW156" i="85"/>
  <c r="BE170" i="84"/>
  <c r="AY90" i="85"/>
  <c r="AY145" i="85"/>
  <c r="AY152" i="85" s="1"/>
  <c r="AY159" i="85" s="1"/>
  <c r="AY147" i="85"/>
  <c r="AV171" i="85"/>
  <c r="AV105" i="85"/>
  <c r="AX157" i="85"/>
  <c r="AX149" i="85"/>
  <c r="AX154" i="85"/>
  <c r="AX161" i="85" s="1"/>
  <c r="AW157" i="86"/>
  <c r="AW163" i="86" s="1"/>
  <c r="AW165" i="86" s="1"/>
  <c r="AW156" i="86"/>
  <c r="AW169" i="86" s="1"/>
  <c r="AV171" i="86"/>
  <c r="AX89" i="86"/>
  <c r="AX150" i="86"/>
  <c r="AX154" i="86"/>
  <c r="AX161" i="86" s="1"/>
  <c r="AV168" i="86"/>
  <c r="AY145" i="86"/>
  <c r="AY152" i="86" s="1"/>
  <c r="AY159" i="86" s="1"/>
  <c r="AY147" i="86"/>
  <c r="AW149" i="86"/>
  <c r="AV104" i="85"/>
  <c r="AX87" i="86"/>
  <c r="AY88" i="86"/>
  <c r="AX88" i="86"/>
  <c r="AW93" i="86"/>
  <c r="AW97" i="86" s="1"/>
  <c r="AW100" i="86" s="1"/>
  <c r="AW103" i="86" s="1"/>
  <c r="AV94" i="86"/>
  <c r="AV98" i="86" s="1"/>
  <c r="AV101" i="86" s="1"/>
  <c r="AV104" i="86" s="1"/>
  <c r="AV95" i="86"/>
  <c r="AV99" i="86" s="1"/>
  <c r="AV102" i="86" s="1"/>
  <c r="AV105" i="86" s="1"/>
  <c r="AY81" i="86"/>
  <c r="AZ76" i="86"/>
  <c r="AZ82" i="86" s="1"/>
  <c r="AY81" i="85"/>
  <c r="AZ76" i="85"/>
  <c r="AZ82" i="85" s="1"/>
  <c r="AX88" i="85"/>
  <c r="AX87" i="85"/>
  <c r="AW93" i="85"/>
  <c r="AW97" i="85" s="1"/>
  <c r="AW100" i="85" s="1"/>
  <c r="AW103" i="85" s="1"/>
  <c r="AZ76" i="84"/>
  <c r="AZ82" i="84" s="1"/>
  <c r="AY81" i="84"/>
  <c r="AY81" i="79"/>
  <c r="AZ82" i="79"/>
  <c r="AX88" i="79"/>
  <c r="AY150" i="86"/>
  <c r="AZ77" i="86"/>
  <c r="AZ83" i="86" s="1"/>
  <c r="AZ143" i="86" s="1"/>
  <c r="AZ77" i="85"/>
  <c r="AZ83" i="85" s="1"/>
  <c r="AZ143" i="85" s="1"/>
  <c r="AY150" i="85"/>
  <c r="AX89" i="85"/>
  <c r="AZ77" i="84"/>
  <c r="AZ83" i="79"/>
  <c r="AZ143" i="79" s="1"/>
  <c r="AZ80" i="86"/>
  <c r="AY92" i="86"/>
  <c r="AY92" i="85"/>
  <c r="AZ80" i="85"/>
  <c r="AY92" i="84"/>
  <c r="AZ80" i="84"/>
  <c r="AY92" i="79"/>
  <c r="BA84" i="79"/>
  <c r="BA78" i="84"/>
  <c r="BA78" i="85"/>
  <c r="BA84" i="85" s="1"/>
  <c r="BA78" i="86"/>
  <c r="BA84" i="86" s="1"/>
  <c r="AY90" i="86"/>
  <c r="AX93" i="86" l="1"/>
  <c r="AX97" i="86" s="1"/>
  <c r="AX100" i="86" s="1"/>
  <c r="AW172" i="86"/>
  <c r="AW169" i="85"/>
  <c r="BJ170" i="86"/>
  <c r="BF170" i="85"/>
  <c r="BK167" i="86"/>
  <c r="BL167" i="86" s="1"/>
  <c r="BL174" i="86" s="1"/>
  <c r="BJ174" i="86"/>
  <c r="BG167" i="84"/>
  <c r="BF174" i="84"/>
  <c r="BD170" i="79"/>
  <c r="BC177" i="86"/>
  <c r="BC177" i="85"/>
  <c r="BC177" i="84"/>
  <c r="BG167" i="85"/>
  <c r="BF174" i="85"/>
  <c r="AW171" i="85"/>
  <c r="AX156" i="85"/>
  <c r="AW168" i="85"/>
  <c r="AX163" i="85"/>
  <c r="AX165" i="85" s="1"/>
  <c r="AX172" i="85" s="1"/>
  <c r="BF170" i="84"/>
  <c r="AW168" i="86"/>
  <c r="AW171" i="86"/>
  <c r="AZ145" i="85"/>
  <c r="AZ152" i="85" s="1"/>
  <c r="AZ159" i="85" s="1"/>
  <c r="AZ147" i="85"/>
  <c r="AY157" i="85"/>
  <c r="AY149" i="85"/>
  <c r="AY154" i="85"/>
  <c r="AY161" i="85" s="1"/>
  <c r="AY149" i="86"/>
  <c r="AY154" i="86"/>
  <c r="AY161" i="86" s="1"/>
  <c r="AX149" i="86"/>
  <c r="AY157" i="86"/>
  <c r="AX157" i="86"/>
  <c r="AX163" i="86" s="1"/>
  <c r="AX156" i="86"/>
  <c r="AX169" i="86" s="1"/>
  <c r="AZ145" i="86"/>
  <c r="AZ152" i="86" s="1"/>
  <c r="AZ159" i="86" s="1"/>
  <c r="AZ147" i="86"/>
  <c r="AX103" i="86"/>
  <c r="AY89" i="86"/>
  <c r="AY93" i="86" s="1"/>
  <c r="AY97" i="86" s="1"/>
  <c r="AY100" i="86" s="1"/>
  <c r="AY89" i="85"/>
  <c r="BB78" i="86"/>
  <c r="BB84" i="86" s="1"/>
  <c r="AZ90" i="86"/>
  <c r="BB78" i="85"/>
  <c r="BB84" i="85" s="1"/>
  <c r="AZ90" i="85"/>
  <c r="BB78" i="84"/>
  <c r="BB84" i="79"/>
  <c r="AZ92" i="79"/>
  <c r="AZ81" i="84"/>
  <c r="BA80" i="84"/>
  <c r="AZ92" i="84"/>
  <c r="AZ92" i="85"/>
  <c r="BA80" i="85"/>
  <c r="BA80" i="86"/>
  <c r="AZ92" i="86"/>
  <c r="BA83" i="79"/>
  <c r="BA143" i="79" s="1"/>
  <c r="BA77" i="84"/>
  <c r="BA77" i="85"/>
  <c r="BA83" i="85" s="1"/>
  <c r="BA143" i="85" s="1"/>
  <c r="BA77" i="86"/>
  <c r="BA83" i="86" s="1"/>
  <c r="BA143" i="86" s="1"/>
  <c r="AY88" i="79"/>
  <c r="AZ88" i="79"/>
  <c r="BA82" i="79"/>
  <c r="AZ81" i="79"/>
  <c r="AZ88" i="84"/>
  <c r="AY88" i="84"/>
  <c r="BA76" i="84"/>
  <c r="BA82" i="84" s="1"/>
  <c r="AW94" i="85"/>
  <c r="AW98" i="85" s="1"/>
  <c r="AW101" i="85" s="1"/>
  <c r="AW104" i="85" s="1"/>
  <c r="AW95" i="85"/>
  <c r="AW99" i="85" s="1"/>
  <c r="AW102" i="85" s="1"/>
  <c r="AW105" i="85" s="1"/>
  <c r="AY87" i="85"/>
  <c r="AZ88" i="85"/>
  <c r="AY88" i="85"/>
  <c r="AX93" i="85"/>
  <c r="AX97" i="85" s="1"/>
  <c r="AX100" i="85" s="1"/>
  <c r="AX103" i="85" s="1"/>
  <c r="AZ81" i="85"/>
  <c r="BA76" i="85"/>
  <c r="BA82" i="85" s="1"/>
  <c r="AZ81" i="86"/>
  <c r="BA76" i="86"/>
  <c r="BA82" i="86" s="1"/>
  <c r="AW95" i="86"/>
  <c r="AW99" i="86" s="1"/>
  <c r="AW102" i="86" s="1"/>
  <c r="AW105" i="86" s="1"/>
  <c r="AW94" i="86"/>
  <c r="AW98" i="86" s="1"/>
  <c r="AW101" i="86" s="1"/>
  <c r="AW104" i="86" s="1"/>
  <c r="AX94" i="86"/>
  <c r="AX98" i="86" s="1"/>
  <c r="AX101" i="86" s="1"/>
  <c r="AX95" i="86"/>
  <c r="AX99" i="86" s="1"/>
  <c r="AX102" i="86" s="1"/>
  <c r="AY87" i="86"/>
  <c r="BM167" i="86" l="1"/>
  <c r="BM174" i="86" s="1"/>
  <c r="AX169" i="85"/>
  <c r="AX168" i="86"/>
  <c r="AY103" i="86"/>
  <c r="BH167" i="84"/>
  <c r="BG174" i="84"/>
  <c r="BG170" i="85"/>
  <c r="BK170" i="86"/>
  <c r="BL170" i="86" s="1"/>
  <c r="BH167" i="85"/>
  <c r="BG174" i="85"/>
  <c r="BE170" i="79"/>
  <c r="BD177" i="86"/>
  <c r="BD177" i="85"/>
  <c r="BD177" i="84"/>
  <c r="BK174" i="86"/>
  <c r="AX168" i="85"/>
  <c r="AX171" i="85"/>
  <c r="AY163" i="85"/>
  <c r="AY165" i="85" s="1"/>
  <c r="AY172" i="85" s="1"/>
  <c r="BG170" i="84"/>
  <c r="AY156" i="85"/>
  <c r="AZ89" i="85"/>
  <c r="AZ93" i="85" s="1"/>
  <c r="AZ97" i="85" s="1"/>
  <c r="AZ100" i="85" s="1"/>
  <c r="AZ150" i="85"/>
  <c r="AZ154" i="85"/>
  <c r="AZ161" i="85" s="1"/>
  <c r="BA145" i="85"/>
  <c r="BA152" i="85" s="1"/>
  <c r="BA159" i="85" s="1"/>
  <c r="BA147" i="85"/>
  <c r="AX165" i="86"/>
  <c r="AX172" i="86" s="1"/>
  <c r="AX171" i="86"/>
  <c r="BA90" i="86"/>
  <c r="BA145" i="86"/>
  <c r="BA152" i="86" s="1"/>
  <c r="BA159" i="86" s="1"/>
  <c r="BA147" i="86"/>
  <c r="AZ154" i="86"/>
  <c r="AZ161" i="86" s="1"/>
  <c r="AY156" i="86"/>
  <c r="AY169" i="86" s="1"/>
  <c r="AY163" i="86"/>
  <c r="AY165" i="86" s="1"/>
  <c r="AX104" i="86"/>
  <c r="AZ89" i="86"/>
  <c r="AZ150" i="86"/>
  <c r="AX105" i="86"/>
  <c r="BA88" i="86"/>
  <c r="AZ87" i="86"/>
  <c r="AZ88" i="86"/>
  <c r="BA81" i="86"/>
  <c r="BB76" i="86"/>
  <c r="BB82" i="86" s="1"/>
  <c r="AY94" i="86"/>
  <c r="AY98" i="86" s="1"/>
  <c r="AY101" i="86" s="1"/>
  <c r="AY95" i="86"/>
  <c r="AY99" i="86" s="1"/>
  <c r="AY102" i="86" s="1"/>
  <c r="BB76" i="85"/>
  <c r="BB82" i="85" s="1"/>
  <c r="BA81" i="85"/>
  <c r="AX95" i="85"/>
  <c r="AX99" i="85" s="1"/>
  <c r="AX102" i="85" s="1"/>
  <c r="AX105" i="85" s="1"/>
  <c r="AX94" i="85"/>
  <c r="AX98" i="85" s="1"/>
  <c r="AX101" i="85" s="1"/>
  <c r="AX104" i="85" s="1"/>
  <c r="AY93" i="85"/>
  <c r="AY97" i="85" s="1"/>
  <c r="AY100" i="85" s="1"/>
  <c r="AY103" i="85" s="1"/>
  <c r="AZ87" i="85"/>
  <c r="BB76" i="84"/>
  <c r="BB82" i="84" s="1"/>
  <c r="BA81" i="84"/>
  <c r="BA81" i="79"/>
  <c r="BB82" i="79"/>
  <c r="BA150" i="86"/>
  <c r="BB77" i="86"/>
  <c r="BB83" i="86" s="1"/>
  <c r="BB143" i="86" s="1"/>
  <c r="BA150" i="85"/>
  <c r="BB77" i="85"/>
  <c r="BB83" i="85" s="1"/>
  <c r="BB143" i="85" s="1"/>
  <c r="BB77" i="84"/>
  <c r="BB83" i="79"/>
  <c r="BB143" i="79" s="1"/>
  <c r="BA92" i="86"/>
  <c r="BB80" i="86"/>
  <c r="BB80" i="85"/>
  <c r="BA92" i="85"/>
  <c r="BA92" i="84"/>
  <c r="BB80" i="84"/>
  <c r="BA92" i="79"/>
  <c r="BC84" i="79"/>
  <c r="BC78" i="84"/>
  <c r="BC78" i="85"/>
  <c r="BC84" i="85" s="1"/>
  <c r="BA90" i="85"/>
  <c r="BC78" i="86"/>
  <c r="BC84" i="86" s="1"/>
  <c r="BM170" i="86" l="1"/>
  <c r="AY169" i="85"/>
  <c r="BH170" i="85"/>
  <c r="BI167" i="85"/>
  <c r="BH174" i="85"/>
  <c r="AY104" i="86"/>
  <c r="AY171" i="85"/>
  <c r="BF170" i="79"/>
  <c r="BE177" i="86"/>
  <c r="BE177" i="84"/>
  <c r="BE177" i="85"/>
  <c r="AY168" i="85"/>
  <c r="BI167" i="84"/>
  <c r="BH174" i="84"/>
  <c r="BH170" i="84"/>
  <c r="AZ103" i="85"/>
  <c r="BA157" i="85"/>
  <c r="AZ149" i="85"/>
  <c r="BB90" i="85"/>
  <c r="BB145" i="85"/>
  <c r="BB152" i="85" s="1"/>
  <c r="BB159" i="85" s="1"/>
  <c r="BB147" i="85"/>
  <c r="BA149" i="85"/>
  <c r="BA154" i="85"/>
  <c r="BA161" i="85" s="1"/>
  <c r="AZ157" i="85"/>
  <c r="AZ163" i="85" s="1"/>
  <c r="AZ156" i="85"/>
  <c r="BA157" i="86"/>
  <c r="AY171" i="86"/>
  <c r="AZ149" i="86"/>
  <c r="AY168" i="86"/>
  <c r="BA149" i="86"/>
  <c r="BA154" i="86"/>
  <c r="BA161" i="86" s="1"/>
  <c r="BB145" i="86"/>
  <c r="BB152" i="86" s="1"/>
  <c r="BB159" i="86" s="1"/>
  <c r="BB147" i="86"/>
  <c r="AY105" i="86"/>
  <c r="AZ157" i="86"/>
  <c r="AZ163" i="86" s="1"/>
  <c r="AZ165" i="86" s="1"/>
  <c r="AZ156" i="86"/>
  <c r="AZ169" i="86" s="1"/>
  <c r="AY172" i="86"/>
  <c r="AZ95" i="85"/>
  <c r="AZ99" i="85" s="1"/>
  <c r="AZ102" i="85" s="1"/>
  <c r="AZ94" i="85"/>
  <c r="AZ98" i="85" s="1"/>
  <c r="AZ101" i="85" s="1"/>
  <c r="BA89" i="85"/>
  <c r="BA89" i="86"/>
  <c r="BA93" i="86" s="1"/>
  <c r="BD78" i="86"/>
  <c r="BD84" i="86" s="1"/>
  <c r="BB90" i="86"/>
  <c r="BD78" i="85"/>
  <c r="BD84" i="85" s="1"/>
  <c r="BD78" i="84"/>
  <c r="BD84" i="79"/>
  <c r="BB92" i="79"/>
  <c r="BB81" i="84"/>
  <c r="BC80" i="84"/>
  <c r="BB92" i="84"/>
  <c r="BB92" i="85"/>
  <c r="BC80" i="85"/>
  <c r="BB92" i="86"/>
  <c r="BC80" i="86"/>
  <c r="BC83" i="79"/>
  <c r="BC143" i="79" s="1"/>
  <c r="BC77" i="84"/>
  <c r="BC77" i="85"/>
  <c r="BC83" i="85" s="1"/>
  <c r="BC143" i="85" s="1"/>
  <c r="BC77" i="86"/>
  <c r="BC83" i="86" s="1"/>
  <c r="BC143" i="86" s="1"/>
  <c r="BA88" i="79"/>
  <c r="BB88" i="79"/>
  <c r="BB81" i="79"/>
  <c r="BC82" i="79"/>
  <c r="BB88" i="84"/>
  <c r="BA88" i="84"/>
  <c r="BC76" i="84"/>
  <c r="BC82" i="84" s="1"/>
  <c r="BA88" i="85"/>
  <c r="BA87" i="85"/>
  <c r="BB88" i="85"/>
  <c r="AY95" i="85"/>
  <c r="AY99" i="85" s="1"/>
  <c r="AY102" i="85" s="1"/>
  <c r="AY105" i="85" s="1"/>
  <c r="AY94" i="85"/>
  <c r="AY98" i="85" s="1"/>
  <c r="AY101" i="85" s="1"/>
  <c r="AY104" i="85" s="1"/>
  <c r="BB81" i="85"/>
  <c r="BC76" i="85"/>
  <c r="BC82" i="85" s="1"/>
  <c r="BB81" i="86"/>
  <c r="BC76" i="86"/>
  <c r="BC82" i="86" s="1"/>
  <c r="AZ93" i="86"/>
  <c r="AZ97" i="86" s="1"/>
  <c r="AZ100" i="86" s="1"/>
  <c r="AZ103" i="86" s="1"/>
  <c r="BA87" i="86"/>
  <c r="AZ169" i="85" l="1"/>
  <c r="AZ105" i="85"/>
  <c r="BA163" i="86"/>
  <c r="BA165" i="86" s="1"/>
  <c r="BA163" i="85"/>
  <c r="BA165" i="85" s="1"/>
  <c r="BG170" i="79"/>
  <c r="BF177" i="86"/>
  <c r="BF177" i="84"/>
  <c r="BF177" i="85"/>
  <c r="BJ167" i="85"/>
  <c r="BI174" i="85"/>
  <c r="BI170" i="85"/>
  <c r="BJ167" i="84"/>
  <c r="BK167" i="84" s="1"/>
  <c r="BI174" i="84"/>
  <c r="BI170" i="84"/>
  <c r="AZ165" i="85"/>
  <c r="AZ172" i="85" s="1"/>
  <c r="AZ171" i="85"/>
  <c r="BC145" i="85"/>
  <c r="BC152" i="85" s="1"/>
  <c r="BC159" i="85" s="1"/>
  <c r="BC147" i="85"/>
  <c r="AZ168" i="85"/>
  <c r="BB89" i="85"/>
  <c r="BB93" i="85" s="1"/>
  <c r="BB150" i="85"/>
  <c r="BB154" i="85"/>
  <c r="BB161" i="85" s="1"/>
  <c r="BA156" i="85"/>
  <c r="AZ104" i="85"/>
  <c r="AZ171" i="86"/>
  <c r="BC90" i="86"/>
  <c r="BC145" i="86"/>
  <c r="BC152" i="86" s="1"/>
  <c r="BC159" i="86" s="1"/>
  <c r="BC147" i="86"/>
  <c r="BA156" i="86"/>
  <c r="BA169" i="86" s="1"/>
  <c r="AZ172" i="86"/>
  <c r="BB154" i="86"/>
  <c r="BB161" i="86" s="1"/>
  <c r="AZ168" i="86"/>
  <c r="BB89" i="86"/>
  <c r="BB150" i="86"/>
  <c r="BA94" i="86"/>
  <c r="BA98" i="86" s="1"/>
  <c r="BA101" i="86" s="1"/>
  <c r="BA97" i="86"/>
  <c r="BA100" i="86" s="1"/>
  <c r="BA103" i="86" s="1"/>
  <c r="BA95" i="86"/>
  <c r="BA99" i="86" s="1"/>
  <c r="BA102" i="86" s="1"/>
  <c r="BB87" i="86"/>
  <c r="BC88" i="86"/>
  <c r="BB88" i="86"/>
  <c r="AZ94" i="86"/>
  <c r="AZ98" i="86" s="1"/>
  <c r="AZ101" i="86" s="1"/>
  <c r="AZ104" i="86" s="1"/>
  <c r="AZ95" i="86"/>
  <c r="AZ99" i="86" s="1"/>
  <c r="AZ102" i="86" s="1"/>
  <c r="AZ105" i="86" s="1"/>
  <c r="BD76" i="86"/>
  <c r="BD82" i="86" s="1"/>
  <c r="BC81" i="86"/>
  <c r="BC81" i="85"/>
  <c r="BD76" i="85"/>
  <c r="BD82" i="85" s="1"/>
  <c r="BB87" i="85"/>
  <c r="BA93" i="85"/>
  <c r="BA97" i="85" s="1"/>
  <c r="BA100" i="85" s="1"/>
  <c r="BA103" i="85" s="1"/>
  <c r="BD76" i="84"/>
  <c r="BD82" i="84" s="1"/>
  <c r="BC81" i="84"/>
  <c r="BC81" i="79"/>
  <c r="BD82" i="79"/>
  <c r="BC150" i="86"/>
  <c r="BD77" i="86"/>
  <c r="BD83" i="86" s="1"/>
  <c r="BD143" i="86" s="1"/>
  <c r="BC150" i="85"/>
  <c r="BD77" i="85"/>
  <c r="BD83" i="85" s="1"/>
  <c r="BD143" i="85" s="1"/>
  <c r="BD77" i="84"/>
  <c r="BD83" i="79"/>
  <c r="BD143" i="79" s="1"/>
  <c r="BC92" i="86"/>
  <c r="BD80" i="86"/>
  <c r="BD80" i="85"/>
  <c r="BC92" i="85"/>
  <c r="BD80" i="84"/>
  <c r="BC92" i="84"/>
  <c r="BC92" i="79"/>
  <c r="BE84" i="79"/>
  <c r="BE78" i="84"/>
  <c r="BE78" i="85"/>
  <c r="BE84" i="85" s="1"/>
  <c r="BC90" i="85"/>
  <c r="BE78" i="86"/>
  <c r="BE84" i="86" s="1"/>
  <c r="BL167" i="84" l="1"/>
  <c r="BK174" i="84"/>
  <c r="BA169" i="85"/>
  <c r="BA172" i="85"/>
  <c r="BA171" i="85"/>
  <c r="E167" i="86"/>
  <c r="E174" i="86"/>
  <c r="BA172" i="86"/>
  <c r="BJ170" i="85"/>
  <c r="BH170" i="79"/>
  <c r="BG177" i="86"/>
  <c r="BG177" i="85"/>
  <c r="BG177" i="84"/>
  <c r="BA105" i="86"/>
  <c r="BA168" i="86"/>
  <c r="BK167" i="85"/>
  <c r="BL167" i="85" s="1"/>
  <c r="BL174" i="85" s="1"/>
  <c r="BJ174" i="85"/>
  <c r="BJ174" i="84"/>
  <c r="BA171" i="86"/>
  <c r="BB149" i="85"/>
  <c r="BJ170" i="84"/>
  <c r="BK170" i="84" s="1"/>
  <c r="BD145" i="85"/>
  <c r="BD152" i="85" s="1"/>
  <c r="BD159" i="85" s="1"/>
  <c r="BD147" i="85"/>
  <c r="BC149" i="85"/>
  <c r="BC154" i="85"/>
  <c r="BC161" i="85" s="1"/>
  <c r="BC157" i="85"/>
  <c r="BB157" i="85"/>
  <c r="BB163" i="85" s="1"/>
  <c r="BB165" i="85" s="1"/>
  <c r="BB156" i="85"/>
  <c r="BA168" i="85"/>
  <c r="BD145" i="86"/>
  <c r="BD152" i="86" s="1"/>
  <c r="BD159" i="86" s="1"/>
  <c r="BD147" i="86"/>
  <c r="BC157" i="86"/>
  <c r="BA104" i="86"/>
  <c r="BB157" i="86"/>
  <c r="BB163" i="86" s="1"/>
  <c r="BB165" i="86" s="1"/>
  <c r="BB156" i="86"/>
  <c r="BB169" i="86" s="1"/>
  <c r="BB149" i="86"/>
  <c r="BC149" i="86"/>
  <c r="BC154" i="86"/>
  <c r="BC161" i="86" s="1"/>
  <c r="BB94" i="85"/>
  <c r="BB98" i="85" s="1"/>
  <c r="BB101" i="85" s="1"/>
  <c r="BB97" i="85"/>
  <c r="BB100" i="85" s="1"/>
  <c r="BB103" i="85" s="1"/>
  <c r="BC89" i="85"/>
  <c r="BC89" i="86"/>
  <c r="BC93" i="86" s="1"/>
  <c r="BC97" i="86" s="1"/>
  <c r="BC100" i="86" s="1"/>
  <c r="BB95" i="85"/>
  <c r="BB99" i="85" s="1"/>
  <c r="BB102" i="85" s="1"/>
  <c r="BF78" i="86"/>
  <c r="BF84" i="86" s="1"/>
  <c r="BD90" i="86"/>
  <c r="BF78" i="85"/>
  <c r="BF84" i="85" s="1"/>
  <c r="BD90" i="85"/>
  <c r="BF78" i="84"/>
  <c r="BF84" i="79"/>
  <c r="BD92" i="79"/>
  <c r="BD92" i="84"/>
  <c r="BE80" i="84"/>
  <c r="BD92" i="85"/>
  <c r="BE80" i="85"/>
  <c r="BE80" i="86"/>
  <c r="BD92" i="86"/>
  <c r="BE83" i="79"/>
  <c r="BE143" i="79" s="1"/>
  <c r="BE77" i="84"/>
  <c r="BE77" i="85"/>
  <c r="BE83" i="85" s="1"/>
  <c r="BE143" i="85" s="1"/>
  <c r="BE77" i="86"/>
  <c r="BE83" i="86" s="1"/>
  <c r="BE143" i="86" s="1"/>
  <c r="BC88" i="79"/>
  <c r="BD88" i="79"/>
  <c r="BD81" i="79"/>
  <c r="BE82" i="79"/>
  <c r="BD88" i="84"/>
  <c r="BC88" i="84"/>
  <c r="BE76" i="84"/>
  <c r="BE82" i="84" s="1"/>
  <c r="BD81" i="84"/>
  <c r="BA94" i="85"/>
  <c r="BA98" i="85" s="1"/>
  <c r="BA101" i="85" s="1"/>
  <c r="BA104" i="85" s="1"/>
  <c r="BA95" i="85"/>
  <c r="BA99" i="85" s="1"/>
  <c r="BA102" i="85" s="1"/>
  <c r="BA105" i="85" s="1"/>
  <c r="BC87" i="85"/>
  <c r="BD88" i="85"/>
  <c r="BC88" i="85"/>
  <c r="BE76" i="85"/>
  <c r="BE82" i="85" s="1"/>
  <c r="BD81" i="85"/>
  <c r="BE76" i="86"/>
  <c r="BE82" i="86" s="1"/>
  <c r="BD81" i="86"/>
  <c r="BB93" i="86"/>
  <c r="BB97" i="86" s="1"/>
  <c r="BB100" i="86" s="1"/>
  <c r="BB103" i="86" s="1"/>
  <c r="BC87" i="86"/>
  <c r="BM167" i="85" l="1"/>
  <c r="BM174" i="85" s="1"/>
  <c r="BL170" i="84"/>
  <c r="BL174" i="84"/>
  <c r="BM167" i="84"/>
  <c r="BM174" i="84" s="1"/>
  <c r="BB172" i="85"/>
  <c r="BB169" i="85"/>
  <c r="BB172" i="86"/>
  <c r="BK174" i="85"/>
  <c r="E170" i="86"/>
  <c r="BI170" i="79"/>
  <c r="BH177" i="86"/>
  <c r="BH177" i="85"/>
  <c r="BH177" i="84"/>
  <c r="BK170" i="85"/>
  <c r="BL170" i="85" s="1"/>
  <c r="BC163" i="85"/>
  <c r="BC165" i="85" s="1"/>
  <c r="BC156" i="85"/>
  <c r="BB171" i="86"/>
  <c r="BB105" i="85"/>
  <c r="BE145" i="85"/>
  <c r="BE152" i="85" s="1"/>
  <c r="BE159" i="85" s="1"/>
  <c r="BE147" i="85"/>
  <c r="BB168" i="85"/>
  <c r="BD89" i="85"/>
  <c r="BD93" i="85" s="1"/>
  <c r="BD97" i="85" s="1"/>
  <c r="BD100" i="85" s="1"/>
  <c r="BD150" i="85"/>
  <c r="BD154" i="85"/>
  <c r="BD161" i="85" s="1"/>
  <c r="BB171" i="85"/>
  <c r="BE90" i="86"/>
  <c r="BE145" i="86"/>
  <c r="BE152" i="86" s="1"/>
  <c r="BE159" i="86" s="1"/>
  <c r="BE147" i="86"/>
  <c r="BD154" i="86"/>
  <c r="BD161" i="86" s="1"/>
  <c r="BD89" i="86"/>
  <c r="BD150" i="86"/>
  <c r="BC163" i="86"/>
  <c r="BC165" i="86" s="1"/>
  <c r="BB168" i="86"/>
  <c r="BC156" i="86"/>
  <c r="BC169" i="86" s="1"/>
  <c r="BB104" i="85"/>
  <c r="BC103" i="86"/>
  <c r="BC95" i="86"/>
  <c r="BC99" i="86" s="1"/>
  <c r="BC102" i="86" s="1"/>
  <c r="BC94" i="86"/>
  <c r="BC98" i="86" s="1"/>
  <c r="BC101" i="86" s="1"/>
  <c r="BD88" i="86"/>
  <c r="BD87" i="86"/>
  <c r="BE88" i="86"/>
  <c r="BB94" i="86"/>
  <c r="BB98" i="86" s="1"/>
  <c r="BB101" i="86" s="1"/>
  <c r="BB104" i="86" s="1"/>
  <c r="BB95" i="86"/>
  <c r="BB99" i="86" s="1"/>
  <c r="BB102" i="86" s="1"/>
  <c r="BB105" i="86" s="1"/>
  <c r="BE81" i="86"/>
  <c r="BF76" i="86"/>
  <c r="BF82" i="86" s="1"/>
  <c r="BE81" i="85"/>
  <c r="BF76" i="85"/>
  <c r="BF82" i="85" s="1"/>
  <c r="BC93" i="85"/>
  <c r="BC97" i="85" s="1"/>
  <c r="BC100" i="85" s="1"/>
  <c r="BC103" i="85" s="1"/>
  <c r="BD87" i="85"/>
  <c r="BF76" i="84"/>
  <c r="BF82" i="84" s="1"/>
  <c r="BE81" i="79"/>
  <c r="BF82" i="79"/>
  <c r="BF77" i="86"/>
  <c r="BF83" i="86" s="1"/>
  <c r="BF143" i="86" s="1"/>
  <c r="BE150" i="85"/>
  <c r="BF77" i="85"/>
  <c r="BF83" i="85" s="1"/>
  <c r="BF143" i="85" s="1"/>
  <c r="BF77" i="84"/>
  <c r="BF83" i="79"/>
  <c r="BF143" i="79" s="1"/>
  <c r="BF80" i="86"/>
  <c r="BE92" i="86"/>
  <c r="BF80" i="85"/>
  <c r="BE92" i="85"/>
  <c r="BE81" i="84"/>
  <c r="BE92" i="84"/>
  <c r="BF80" i="84"/>
  <c r="BE92" i="79"/>
  <c r="BG84" i="79"/>
  <c r="BG78" i="84"/>
  <c r="BG78" i="85"/>
  <c r="BG84" i="85" s="1"/>
  <c r="BE90" i="85"/>
  <c r="BG78" i="86"/>
  <c r="BG84" i="86" s="1"/>
  <c r="BM170" i="85" l="1"/>
  <c r="BM170" i="84"/>
  <c r="BC172" i="85"/>
  <c r="BC172" i="86"/>
  <c r="BC169" i="85"/>
  <c r="BC105" i="86"/>
  <c r="BJ170" i="79"/>
  <c r="BI177" i="86"/>
  <c r="BI177" i="84"/>
  <c r="BI177" i="85"/>
  <c r="BD103" i="85"/>
  <c r="BC171" i="85"/>
  <c r="BC168" i="85"/>
  <c r="BD149" i="86"/>
  <c r="BE157" i="85"/>
  <c r="BD149" i="85"/>
  <c r="BE149" i="85"/>
  <c r="BE154" i="85"/>
  <c r="BE161" i="85" s="1"/>
  <c r="BD157" i="85"/>
  <c r="BD163" i="85" s="1"/>
  <c r="BD156" i="85"/>
  <c r="BF145" i="85"/>
  <c r="BF152" i="85" s="1"/>
  <c r="BF159" i="85" s="1"/>
  <c r="BF147" i="85"/>
  <c r="BE154" i="86"/>
  <c r="BE161" i="86" s="1"/>
  <c r="BE89" i="86"/>
  <c r="BE93" i="86" s="1"/>
  <c r="BE97" i="86" s="1"/>
  <c r="BE100" i="86" s="1"/>
  <c r="BE150" i="86"/>
  <c r="BC168" i="86"/>
  <c r="BF90" i="86"/>
  <c r="BF145" i="86"/>
  <c r="BF152" i="86" s="1"/>
  <c r="BF159" i="86" s="1"/>
  <c r="BF147" i="86"/>
  <c r="BD157" i="86"/>
  <c r="BD163" i="86" s="1"/>
  <c r="BD165" i="86" s="1"/>
  <c r="BD156" i="86"/>
  <c r="BD169" i="86" s="1"/>
  <c r="BC171" i="86"/>
  <c r="BC104" i="86"/>
  <c r="BD95" i="85"/>
  <c r="BD99" i="85" s="1"/>
  <c r="BD102" i="85" s="1"/>
  <c r="BD94" i="85"/>
  <c r="BD98" i="85" s="1"/>
  <c r="BD101" i="85" s="1"/>
  <c r="BE89" i="85"/>
  <c r="BH78" i="86"/>
  <c r="BH84" i="86" s="1"/>
  <c r="BF90" i="85"/>
  <c r="BH78" i="85"/>
  <c r="BH84" i="85" s="1"/>
  <c r="BH78" i="84"/>
  <c r="BH84" i="79"/>
  <c r="BF92" i="79"/>
  <c r="BF81" i="84"/>
  <c r="BF92" i="84"/>
  <c r="BG80" i="84"/>
  <c r="BF92" i="85"/>
  <c r="BG80" i="85"/>
  <c r="BG80" i="86"/>
  <c r="BF92" i="86"/>
  <c r="BG83" i="79"/>
  <c r="BG143" i="79" s="1"/>
  <c r="BG77" i="84"/>
  <c r="BG77" i="85"/>
  <c r="BG83" i="85" s="1"/>
  <c r="BG143" i="85" s="1"/>
  <c r="BF150" i="86"/>
  <c r="BG77" i="86"/>
  <c r="BG83" i="86" s="1"/>
  <c r="BG143" i="86" s="1"/>
  <c r="BE88" i="79"/>
  <c r="BF81" i="79"/>
  <c r="BG82" i="79"/>
  <c r="BF88" i="84"/>
  <c r="BE88" i="84"/>
  <c r="BG76" i="84"/>
  <c r="BG82" i="84" s="1"/>
  <c r="BE87" i="85"/>
  <c r="BF88" i="85"/>
  <c r="BE88" i="85"/>
  <c r="BC95" i="85"/>
  <c r="BC99" i="85" s="1"/>
  <c r="BC102" i="85" s="1"/>
  <c r="BC105" i="85" s="1"/>
  <c r="BC94" i="85"/>
  <c r="BC98" i="85" s="1"/>
  <c r="BC101" i="85" s="1"/>
  <c r="BC104" i="85" s="1"/>
  <c r="BF81" i="85"/>
  <c r="BG76" i="85"/>
  <c r="BG82" i="85" s="1"/>
  <c r="BF81" i="86"/>
  <c r="BG76" i="86"/>
  <c r="BG82" i="86" s="1"/>
  <c r="BE87" i="86"/>
  <c r="BD93" i="86"/>
  <c r="BD97" i="86" s="1"/>
  <c r="BD100" i="86" s="1"/>
  <c r="BD103" i="86" s="1"/>
  <c r="BD104" i="85" l="1"/>
  <c r="BD169" i="85"/>
  <c r="BD172" i="86"/>
  <c r="BE149" i="86"/>
  <c r="BD171" i="86"/>
  <c r="BK170" i="79"/>
  <c r="BJ177" i="86"/>
  <c r="BJ177" i="85"/>
  <c r="BJ177" i="84"/>
  <c r="BE163" i="85"/>
  <c r="BE165" i="85" s="1"/>
  <c r="BD168" i="85"/>
  <c r="BE156" i="85"/>
  <c r="BD165" i="85"/>
  <c r="BD172" i="85" s="1"/>
  <c r="BD171" i="85"/>
  <c r="BG145" i="85"/>
  <c r="BG152" i="85" s="1"/>
  <c r="BG159" i="85" s="1"/>
  <c r="BG147" i="85"/>
  <c r="BD105" i="85"/>
  <c r="BF89" i="85"/>
  <c r="BF93" i="85" s="1"/>
  <c r="BF97" i="85" s="1"/>
  <c r="BF100" i="85" s="1"/>
  <c r="BF150" i="85"/>
  <c r="BF154" i="85"/>
  <c r="BF161" i="85" s="1"/>
  <c r="BG90" i="86"/>
  <c r="BG145" i="86"/>
  <c r="BG152" i="86" s="1"/>
  <c r="BG159" i="86" s="1"/>
  <c r="BG147" i="86"/>
  <c r="BF149" i="86"/>
  <c r="BF154" i="86"/>
  <c r="BF161" i="86" s="1"/>
  <c r="BD168" i="86"/>
  <c r="BF157" i="86"/>
  <c r="BE157" i="86"/>
  <c r="BE163" i="86" s="1"/>
  <c r="BE165" i="86" s="1"/>
  <c r="BE156" i="86"/>
  <c r="BE169" i="86" s="1"/>
  <c r="BE103" i="86"/>
  <c r="BD94" i="86"/>
  <c r="BD98" i="86" s="1"/>
  <c r="BD101" i="86" s="1"/>
  <c r="BD104" i="86" s="1"/>
  <c r="BD95" i="86"/>
  <c r="BD99" i="86" s="1"/>
  <c r="BD102" i="86" s="1"/>
  <c r="BD105" i="86" s="1"/>
  <c r="BF87" i="86"/>
  <c r="BG88" i="86"/>
  <c r="BF88" i="86"/>
  <c r="BG81" i="86"/>
  <c r="BH76" i="86"/>
  <c r="BH82" i="86" s="1"/>
  <c r="BE95" i="86"/>
  <c r="BE99" i="86" s="1"/>
  <c r="BE102" i="86" s="1"/>
  <c r="BE94" i="86"/>
  <c r="BE98" i="86" s="1"/>
  <c r="BE101" i="86" s="1"/>
  <c r="BG81" i="85"/>
  <c r="BH76" i="85"/>
  <c r="BH82" i="85" s="1"/>
  <c r="BE93" i="85"/>
  <c r="BE97" i="85" s="1"/>
  <c r="BE100" i="85" s="1"/>
  <c r="BE103" i="85" s="1"/>
  <c r="BF87" i="85"/>
  <c r="BH76" i="84"/>
  <c r="BH82" i="84" s="1"/>
  <c r="BG81" i="79"/>
  <c r="BH82" i="79"/>
  <c r="BF88" i="79"/>
  <c r="BG150" i="86"/>
  <c r="BH77" i="86"/>
  <c r="BH83" i="86" s="1"/>
  <c r="BH143" i="86" s="1"/>
  <c r="BF89" i="86"/>
  <c r="BG150" i="85"/>
  <c r="BH77" i="85"/>
  <c r="BH83" i="85" s="1"/>
  <c r="BH143" i="85" s="1"/>
  <c r="BH77" i="84"/>
  <c r="BH83" i="79"/>
  <c r="BH143" i="79" s="1"/>
  <c r="BH80" i="86"/>
  <c r="BG92" i="86"/>
  <c r="BH80" i="85"/>
  <c r="BG92" i="85"/>
  <c r="BG81" i="84"/>
  <c r="BG92" i="84"/>
  <c r="BH80" i="84"/>
  <c r="BG92" i="79"/>
  <c r="BI84" i="79"/>
  <c r="BI78" i="84"/>
  <c r="BI78" i="85"/>
  <c r="BI84" i="85" s="1"/>
  <c r="BG90" i="85"/>
  <c r="BI78" i="86"/>
  <c r="BI84" i="86" s="1"/>
  <c r="BE172" i="86" l="1"/>
  <c r="BE169" i="85"/>
  <c r="BL170" i="79"/>
  <c r="BK177" i="84"/>
  <c r="E167" i="84"/>
  <c r="E174" i="84"/>
  <c r="BK177" i="86"/>
  <c r="BK177" i="85"/>
  <c r="BE171" i="85"/>
  <c r="E167" i="85"/>
  <c r="E174" i="85"/>
  <c r="BE172" i="85"/>
  <c r="BE168" i="86"/>
  <c r="BF156" i="86"/>
  <c r="BF169" i="86" s="1"/>
  <c r="BF149" i="85"/>
  <c r="BE168" i="85"/>
  <c r="BG157" i="85"/>
  <c r="BG149" i="85"/>
  <c r="BG154" i="85"/>
  <c r="BG161" i="85" s="1"/>
  <c r="BH90" i="85"/>
  <c r="BH145" i="85"/>
  <c r="BH152" i="85" s="1"/>
  <c r="BH159" i="85" s="1"/>
  <c r="BH147" i="85"/>
  <c r="BF157" i="85"/>
  <c r="BF163" i="85" s="1"/>
  <c r="BF165" i="85" s="1"/>
  <c r="BF156" i="85"/>
  <c r="BF103" i="85"/>
  <c r="BG157" i="86"/>
  <c r="BE171" i="86"/>
  <c r="BF163" i="86"/>
  <c r="BF165" i="86" s="1"/>
  <c r="BF172" i="86" s="1"/>
  <c r="BH90" i="86"/>
  <c r="BH145" i="86"/>
  <c r="BH152" i="86" s="1"/>
  <c r="BH159" i="86" s="1"/>
  <c r="BH147" i="86"/>
  <c r="BG149" i="86"/>
  <c r="BG154" i="86"/>
  <c r="BG161" i="86" s="1"/>
  <c r="BE105" i="86"/>
  <c r="BE104" i="86"/>
  <c r="BF94" i="85"/>
  <c r="BF98" i="85" s="1"/>
  <c r="BF101" i="85" s="1"/>
  <c r="BF95" i="85"/>
  <c r="BF99" i="85" s="1"/>
  <c r="BF102" i="85" s="1"/>
  <c r="BJ78" i="86"/>
  <c r="BJ84" i="86" s="1"/>
  <c r="BJ78" i="85"/>
  <c r="BJ84" i="85" s="1"/>
  <c r="BJ78" i="84"/>
  <c r="BJ84" i="79"/>
  <c r="BH92" i="79"/>
  <c r="BH92" i="84"/>
  <c r="BI80" i="84"/>
  <c r="BH92" i="85"/>
  <c r="BI80" i="85"/>
  <c r="BI80" i="86"/>
  <c r="BH92" i="86"/>
  <c r="BI83" i="79"/>
  <c r="BI143" i="79" s="1"/>
  <c r="BI77" i="84"/>
  <c r="BH150" i="85"/>
  <c r="BI77" i="85"/>
  <c r="BI83" i="85" s="1"/>
  <c r="BI143" i="85" s="1"/>
  <c r="BG89" i="85"/>
  <c r="BI77" i="86"/>
  <c r="BI83" i="86" s="1"/>
  <c r="BI143" i="86" s="1"/>
  <c r="BG89" i="86"/>
  <c r="BG93" i="86" s="1"/>
  <c r="BG97" i="86" s="1"/>
  <c r="BG100" i="86" s="1"/>
  <c r="BG88" i="79"/>
  <c r="BH81" i="79"/>
  <c r="BI82" i="79"/>
  <c r="BH88" i="84"/>
  <c r="BG88" i="84"/>
  <c r="BI76" i="84"/>
  <c r="BI82" i="84" s="1"/>
  <c r="BH81" i="84"/>
  <c r="BG88" i="85"/>
  <c r="BG87" i="85"/>
  <c r="BH88" i="85"/>
  <c r="BE94" i="85"/>
  <c r="BE98" i="85" s="1"/>
  <c r="BE101" i="85" s="1"/>
  <c r="BE104" i="85" s="1"/>
  <c r="BE95" i="85"/>
  <c r="BE99" i="85" s="1"/>
  <c r="BE102" i="85" s="1"/>
  <c r="BE105" i="85" s="1"/>
  <c r="BH81" i="85"/>
  <c r="BI76" i="85"/>
  <c r="BI82" i="85" s="1"/>
  <c r="BH81" i="86"/>
  <c r="BI76" i="86"/>
  <c r="BI82" i="86" s="1"/>
  <c r="BF93" i="86"/>
  <c r="BF97" i="86" s="1"/>
  <c r="BF100" i="86" s="1"/>
  <c r="BF103" i="86" s="1"/>
  <c r="BG87" i="86"/>
  <c r="BL177" i="86" l="1"/>
  <c r="BL177" i="85"/>
  <c r="BF105" i="85"/>
  <c r="BK78" i="84"/>
  <c r="BL78" i="84" s="1"/>
  <c r="BM78" i="84" s="1"/>
  <c r="BM170" i="79"/>
  <c r="BL177" i="84"/>
  <c r="BF172" i="85"/>
  <c r="BG163" i="86"/>
  <c r="BG165" i="86" s="1"/>
  <c r="BG172" i="86" s="1"/>
  <c r="BG156" i="86"/>
  <c r="BG169" i="86" s="1"/>
  <c r="E170" i="85"/>
  <c r="BG163" i="85"/>
  <c r="BG165" i="85" s="1"/>
  <c r="E170" i="84"/>
  <c r="BF168" i="86"/>
  <c r="BH157" i="85"/>
  <c r="BF104" i="85"/>
  <c r="BH149" i="85"/>
  <c r="BH154" i="85"/>
  <c r="BH161" i="85" s="1"/>
  <c r="BI145" i="85"/>
  <c r="BI152" i="85" s="1"/>
  <c r="BI159" i="85" s="1"/>
  <c r="BI147" i="85"/>
  <c r="BF171" i="85"/>
  <c r="BG156" i="85"/>
  <c r="BF169" i="85"/>
  <c r="BF168" i="85"/>
  <c r="BH89" i="86"/>
  <c r="BH150" i="86"/>
  <c r="BF171" i="86"/>
  <c r="BI90" i="86"/>
  <c r="BI145" i="86"/>
  <c r="BI152" i="86" s="1"/>
  <c r="BI159" i="86" s="1"/>
  <c r="BI147" i="86"/>
  <c r="BH154" i="86"/>
  <c r="BH161" i="86" s="1"/>
  <c r="BG103" i="86"/>
  <c r="BI88" i="86"/>
  <c r="BH87" i="86"/>
  <c r="BH88" i="86"/>
  <c r="BF94" i="86"/>
  <c r="BF98" i="86" s="1"/>
  <c r="BF101" i="86" s="1"/>
  <c r="BF104" i="86" s="1"/>
  <c r="BF95" i="86"/>
  <c r="BF99" i="86" s="1"/>
  <c r="BF102" i="86" s="1"/>
  <c r="BF105" i="86" s="1"/>
  <c r="BI81" i="86"/>
  <c r="BJ76" i="86"/>
  <c r="BJ82" i="86" s="1"/>
  <c r="BG94" i="86"/>
  <c r="BG98" i="86" s="1"/>
  <c r="BG101" i="86" s="1"/>
  <c r="BG95" i="86"/>
  <c r="BG99" i="86" s="1"/>
  <c r="BG102" i="86" s="1"/>
  <c r="BI81" i="85"/>
  <c r="BJ76" i="85"/>
  <c r="BJ82" i="85" s="1"/>
  <c r="BH87" i="85"/>
  <c r="BG93" i="85"/>
  <c r="BG97" i="85" s="1"/>
  <c r="BG100" i="85" s="1"/>
  <c r="BG103" i="85" s="1"/>
  <c r="BJ76" i="84"/>
  <c r="BI81" i="79"/>
  <c r="BJ82" i="79"/>
  <c r="BH88" i="79"/>
  <c r="BI150" i="86"/>
  <c r="BJ77" i="86"/>
  <c r="BJ83" i="86" s="1"/>
  <c r="BJ143" i="86" s="1"/>
  <c r="BI150" i="85"/>
  <c r="BJ77" i="85"/>
  <c r="BJ83" i="85" s="1"/>
  <c r="BJ143" i="85" s="1"/>
  <c r="BH89" i="85"/>
  <c r="BH93" i="85" s="1"/>
  <c r="BH97" i="85" s="1"/>
  <c r="BH100" i="85" s="1"/>
  <c r="BJ77" i="84"/>
  <c r="BJ83" i="79"/>
  <c r="BJ143" i="79" s="1"/>
  <c r="BI92" i="86"/>
  <c r="BJ80" i="86"/>
  <c r="BJ80" i="85"/>
  <c r="BI92" i="85"/>
  <c r="BI81" i="84"/>
  <c r="BI92" i="84"/>
  <c r="BJ80" i="84"/>
  <c r="BK80" i="84" s="1"/>
  <c r="BI92" i="79"/>
  <c r="BK84" i="79"/>
  <c r="BL84" i="79" s="1"/>
  <c r="BK78" i="85"/>
  <c r="BI90" i="85"/>
  <c r="BK78" i="86"/>
  <c r="BL78" i="86" s="1"/>
  <c r="BM78" i="86" s="1"/>
  <c r="BM177" i="84" l="1"/>
  <c r="BM177" i="86"/>
  <c r="BM177" i="85"/>
  <c r="BK84" i="85"/>
  <c r="BL84" i="85" s="1"/>
  <c r="BL145" i="85" s="1"/>
  <c r="BL152" i="85" s="1"/>
  <c r="BL159" i="85" s="1"/>
  <c r="BL78" i="85"/>
  <c r="BM78" i="85" s="1"/>
  <c r="BL80" i="84"/>
  <c r="BK92" i="84"/>
  <c r="BK84" i="86"/>
  <c r="BL84" i="86" s="1"/>
  <c r="BM84" i="86" s="1"/>
  <c r="BJ82" i="84"/>
  <c r="BJ88" i="84" s="1"/>
  <c r="BK76" i="84"/>
  <c r="BK77" i="84"/>
  <c r="BL77" i="84" s="1"/>
  <c r="BM77" i="84" s="1"/>
  <c r="BL147" i="79"/>
  <c r="BL154" i="79" s="1"/>
  <c r="BL161" i="79" s="1"/>
  <c r="BL90" i="79"/>
  <c r="BL145" i="79"/>
  <c r="BL152" i="79" s="1"/>
  <c r="BL159" i="79" s="1"/>
  <c r="BM84" i="79"/>
  <c r="BL90" i="85"/>
  <c r="BM84" i="85"/>
  <c r="BL147" i="85"/>
  <c r="BL154" i="85" s="1"/>
  <c r="BL161" i="85" s="1"/>
  <c r="BH149" i="86"/>
  <c r="BG172" i="85"/>
  <c r="BG171" i="86"/>
  <c r="BG168" i="86"/>
  <c r="BG171" i="85"/>
  <c r="BH163" i="85"/>
  <c r="BH165" i="85" s="1"/>
  <c r="BG169" i="85"/>
  <c r="BG168" i="85"/>
  <c r="BI149" i="85"/>
  <c r="BI154" i="85"/>
  <c r="BI161" i="85" s="1"/>
  <c r="BI157" i="85"/>
  <c r="BH156" i="85"/>
  <c r="BJ90" i="85"/>
  <c r="BJ145" i="85"/>
  <c r="BJ152" i="85" s="1"/>
  <c r="BJ159" i="85" s="1"/>
  <c r="BJ147" i="85"/>
  <c r="BI149" i="86"/>
  <c r="BI154" i="86"/>
  <c r="BI161" i="86" s="1"/>
  <c r="BI157" i="86"/>
  <c r="BH157" i="86"/>
  <c r="BH163" i="86" s="1"/>
  <c r="BH165" i="86" s="1"/>
  <c r="BH172" i="86" s="1"/>
  <c r="BH156" i="86"/>
  <c r="BJ90" i="86"/>
  <c r="BJ145" i="86"/>
  <c r="BJ152" i="86" s="1"/>
  <c r="BJ159" i="86" s="1"/>
  <c r="BJ147" i="86"/>
  <c r="BG105" i="86"/>
  <c r="BH103" i="85"/>
  <c r="BG104" i="86"/>
  <c r="BI89" i="86"/>
  <c r="BI93" i="86" s="1"/>
  <c r="BI89" i="85"/>
  <c r="BJ92" i="79"/>
  <c r="BJ81" i="84"/>
  <c r="BJ92" i="84"/>
  <c r="BJ92" i="85"/>
  <c r="BK80" i="85"/>
  <c r="BL80" i="85" s="1"/>
  <c r="BJ92" i="86"/>
  <c r="BK80" i="86"/>
  <c r="BL80" i="86" s="1"/>
  <c r="BK83" i="79"/>
  <c r="BH95" i="85"/>
  <c r="BH99" i="85" s="1"/>
  <c r="BH102" i="85" s="1"/>
  <c r="BH94" i="85"/>
  <c r="BH98" i="85" s="1"/>
  <c r="BH101" i="85" s="1"/>
  <c r="BJ150" i="85"/>
  <c r="BK77" i="85"/>
  <c r="BK77" i="86"/>
  <c r="BI88" i="79"/>
  <c r="BJ81" i="79"/>
  <c r="BK82" i="79"/>
  <c r="BI88" i="84"/>
  <c r="BG95" i="85"/>
  <c r="BG99" i="85" s="1"/>
  <c r="BG102" i="85" s="1"/>
  <c r="BG105" i="85" s="1"/>
  <c r="BG94" i="85"/>
  <c r="BG98" i="85" s="1"/>
  <c r="BG101" i="85" s="1"/>
  <c r="BG104" i="85" s="1"/>
  <c r="BI87" i="85"/>
  <c r="BJ88" i="85"/>
  <c r="BI88" i="85"/>
  <c r="BJ81" i="85"/>
  <c r="BK76" i="85"/>
  <c r="BJ81" i="86"/>
  <c r="BK76" i="86"/>
  <c r="BH93" i="86"/>
  <c r="BH97" i="86" s="1"/>
  <c r="BH100" i="86" s="1"/>
  <c r="BH103" i="86" s="1"/>
  <c r="BI87" i="86"/>
  <c r="BL83" i="79" l="1"/>
  <c r="BL143" i="79" s="1"/>
  <c r="BK143" i="79"/>
  <c r="BL90" i="86"/>
  <c r="BM80" i="86"/>
  <c r="BM92" i="86" s="1"/>
  <c r="BL92" i="86"/>
  <c r="BL76" i="84"/>
  <c r="BK81" i="84"/>
  <c r="BK82" i="84"/>
  <c r="BK82" i="86"/>
  <c r="BK88" i="86" s="1"/>
  <c r="BL76" i="86"/>
  <c r="BK83" i="86"/>
  <c r="BK143" i="86" s="1"/>
  <c r="BK150" i="86" s="1"/>
  <c r="BL77" i="86"/>
  <c r="BM77" i="86" s="1"/>
  <c r="BM90" i="86"/>
  <c r="BM145" i="86"/>
  <c r="BM152" i="86" s="1"/>
  <c r="BM159" i="86" s="1"/>
  <c r="BM147" i="86"/>
  <c r="BM154" i="86" s="1"/>
  <c r="BM161" i="86" s="1"/>
  <c r="BK82" i="85"/>
  <c r="BL76" i="85"/>
  <c r="BL92" i="85"/>
  <c r="BM80" i="85"/>
  <c r="BM92" i="85" s="1"/>
  <c r="BL145" i="86"/>
  <c r="BL152" i="86" s="1"/>
  <c r="BL159" i="86" s="1"/>
  <c r="BL147" i="86"/>
  <c r="BL154" i="86" s="1"/>
  <c r="BL161" i="86" s="1"/>
  <c r="BL92" i="84"/>
  <c r="BM80" i="84"/>
  <c r="BM92" i="84" s="1"/>
  <c r="BK83" i="85"/>
  <c r="BK143" i="85" s="1"/>
  <c r="BL77" i="85"/>
  <c r="BM77" i="85" s="1"/>
  <c r="BM147" i="79"/>
  <c r="BM154" i="79" s="1"/>
  <c r="BM161" i="79" s="1"/>
  <c r="BM145" i="79"/>
  <c r="BM152" i="79" s="1"/>
  <c r="BM159" i="79" s="1"/>
  <c r="BM90" i="79"/>
  <c r="BM90" i="85"/>
  <c r="BM145" i="85"/>
  <c r="BM152" i="85" s="1"/>
  <c r="BM159" i="85" s="1"/>
  <c r="BM147" i="85"/>
  <c r="BM154" i="85" s="1"/>
  <c r="BM161" i="85" s="1"/>
  <c r="BH172" i="85"/>
  <c r="BH105" i="85"/>
  <c r="E170" i="79"/>
  <c r="E177" i="86"/>
  <c r="E177" i="84"/>
  <c r="E177" i="85"/>
  <c r="BH171" i="85"/>
  <c r="BH104" i="85"/>
  <c r="BI156" i="85"/>
  <c r="BH169" i="85"/>
  <c r="BK90" i="85"/>
  <c r="BK145" i="85"/>
  <c r="BK152" i="85" s="1"/>
  <c r="BK159" i="85" s="1"/>
  <c r="BK147" i="85"/>
  <c r="BJ157" i="85"/>
  <c r="BI163" i="85"/>
  <c r="BI165" i="85" s="1"/>
  <c r="BJ149" i="85"/>
  <c r="BJ154" i="85"/>
  <c r="BJ161" i="85" s="1"/>
  <c r="BH168" i="85"/>
  <c r="BH169" i="86"/>
  <c r="BH168" i="86"/>
  <c r="BJ89" i="86"/>
  <c r="BJ150" i="86"/>
  <c r="BJ154" i="86"/>
  <c r="BJ161" i="86" s="1"/>
  <c r="BH171" i="86"/>
  <c r="BI163" i="86"/>
  <c r="BI165" i="86" s="1"/>
  <c r="BI172" i="86" s="1"/>
  <c r="BK90" i="86"/>
  <c r="BK145" i="86"/>
  <c r="BK152" i="86" s="1"/>
  <c r="BK159" i="86" s="1"/>
  <c r="BK147" i="86"/>
  <c r="BI156" i="86"/>
  <c r="BI94" i="86"/>
  <c r="BI98" i="86" s="1"/>
  <c r="BI101" i="86" s="1"/>
  <c r="BI97" i="86"/>
  <c r="BI100" i="86" s="1"/>
  <c r="BI103" i="86" s="1"/>
  <c r="BI95" i="86"/>
  <c r="BI99" i="86" s="1"/>
  <c r="BI102" i="86" s="1"/>
  <c r="BJ87" i="86"/>
  <c r="BJ88" i="86"/>
  <c r="BH94" i="86"/>
  <c r="BH98" i="86" s="1"/>
  <c r="BH101" i="86" s="1"/>
  <c r="BH104" i="86" s="1"/>
  <c r="BH95" i="86"/>
  <c r="BH99" i="86" s="1"/>
  <c r="BH102" i="86" s="1"/>
  <c r="BH105" i="86" s="1"/>
  <c r="BK81" i="86"/>
  <c r="BK81" i="85"/>
  <c r="BI93" i="85"/>
  <c r="BI97" i="85" s="1"/>
  <c r="BI100" i="85" s="1"/>
  <c r="BI103" i="85" s="1"/>
  <c r="BJ87" i="85"/>
  <c r="BK81" i="79"/>
  <c r="BJ88" i="79"/>
  <c r="BJ89" i="85"/>
  <c r="BJ93" i="85" s="1"/>
  <c r="BJ97" i="85" s="1"/>
  <c r="BJ100" i="85" s="1"/>
  <c r="BK92" i="86"/>
  <c r="BK92" i="85"/>
  <c r="BK92" i="79"/>
  <c r="BM83" i="79" l="1"/>
  <c r="BM143" i="79" s="1"/>
  <c r="BL87" i="79"/>
  <c r="BL89" i="79"/>
  <c r="BL93" i="79" s="1"/>
  <c r="BL94" i="79" s="1"/>
  <c r="BL98" i="79" s="1"/>
  <c r="BL101" i="79" s="1"/>
  <c r="BL83" i="85"/>
  <c r="BM76" i="85"/>
  <c r="BL81" i="85"/>
  <c r="BL82" i="85"/>
  <c r="BK88" i="84"/>
  <c r="BM76" i="84"/>
  <c r="BL81" i="84"/>
  <c r="BL82" i="84"/>
  <c r="BL83" i="86"/>
  <c r="BL143" i="86" s="1"/>
  <c r="BK150" i="85"/>
  <c r="BK157" i="85" s="1"/>
  <c r="BM76" i="86"/>
  <c r="BL81" i="86"/>
  <c r="BL82" i="86"/>
  <c r="BL87" i="86" s="1"/>
  <c r="BL149" i="79"/>
  <c r="BL150" i="79"/>
  <c r="BL95" i="79"/>
  <c r="BL99" i="79" s="1"/>
  <c r="BL102" i="79" s="1"/>
  <c r="BL97" i="79"/>
  <c r="BL100" i="79" s="1"/>
  <c r="BI172" i="85"/>
  <c r="BI169" i="86"/>
  <c r="BI168" i="85"/>
  <c r="BI169" i="85"/>
  <c r="BI171" i="86"/>
  <c r="BI104" i="86"/>
  <c r="BJ103" i="85"/>
  <c r="BI171" i="85"/>
  <c r="BK154" i="85"/>
  <c r="BK161" i="85" s="1"/>
  <c r="BJ163" i="85"/>
  <c r="BJ165" i="85" s="1"/>
  <c r="BJ156" i="85"/>
  <c r="BK149" i="86"/>
  <c r="BK154" i="86"/>
  <c r="BK161" i="86" s="1"/>
  <c r="BI168" i="86"/>
  <c r="BJ157" i="86"/>
  <c r="BJ163" i="86" s="1"/>
  <c r="BJ165" i="86" s="1"/>
  <c r="BJ172" i="86" s="1"/>
  <c r="BJ156" i="86"/>
  <c r="BK157" i="86"/>
  <c r="BJ149" i="86"/>
  <c r="BI105" i="86"/>
  <c r="BK89" i="86"/>
  <c r="BK93" i="86" s="1"/>
  <c r="BK97" i="86" s="1"/>
  <c r="BK100" i="86" s="1"/>
  <c r="BJ94" i="85"/>
  <c r="BJ98" i="85" s="1"/>
  <c r="BJ101" i="85" s="1"/>
  <c r="BJ95" i="85"/>
  <c r="BJ99" i="85" s="1"/>
  <c r="BJ102" i="85" s="1"/>
  <c r="BK89" i="85"/>
  <c r="BK88" i="79"/>
  <c r="BK88" i="85"/>
  <c r="BK87" i="85"/>
  <c r="BI94" i="85"/>
  <c r="BI98" i="85" s="1"/>
  <c r="BI101" i="85" s="1"/>
  <c r="BI104" i="85" s="1"/>
  <c r="BI95" i="85"/>
  <c r="BI99" i="85" s="1"/>
  <c r="BI102" i="85" s="1"/>
  <c r="BI105" i="85" s="1"/>
  <c r="BJ93" i="86"/>
  <c r="BJ97" i="86" s="1"/>
  <c r="BJ100" i="86" s="1"/>
  <c r="BJ103" i="86" s="1"/>
  <c r="BK87" i="86"/>
  <c r="BL87" i="85" l="1"/>
  <c r="BL89" i="85"/>
  <c r="BL143" i="85"/>
  <c r="BM83" i="85"/>
  <c r="BM89" i="79"/>
  <c r="BM93" i="79" s="1"/>
  <c r="BM95" i="79" s="1"/>
  <c r="BM99" i="79" s="1"/>
  <c r="BM102" i="79" s="1"/>
  <c r="BM87" i="79"/>
  <c r="BK149" i="85"/>
  <c r="BM81" i="86"/>
  <c r="BM82" i="86"/>
  <c r="BL88" i="85"/>
  <c r="BL93" i="85" s="1"/>
  <c r="BL89" i="86"/>
  <c r="BM83" i="86"/>
  <c r="BM143" i="86" s="1"/>
  <c r="BM81" i="85"/>
  <c r="BM82" i="85"/>
  <c r="BL88" i="84"/>
  <c r="BL88" i="86"/>
  <c r="BM81" i="84"/>
  <c r="BM82" i="84"/>
  <c r="BM149" i="79"/>
  <c r="BM150" i="79"/>
  <c r="BL157" i="79"/>
  <c r="BJ172" i="85"/>
  <c r="BJ169" i="85"/>
  <c r="BJ169" i="86"/>
  <c r="BK156" i="85"/>
  <c r="BK156" i="86"/>
  <c r="BJ168" i="86"/>
  <c r="BK163" i="86"/>
  <c r="BK165" i="86" s="1"/>
  <c r="BK172" i="86" s="1"/>
  <c r="BJ168" i="85"/>
  <c r="BK163" i="85"/>
  <c r="BK165" i="85" s="1"/>
  <c r="BJ171" i="85"/>
  <c r="BJ171" i="86"/>
  <c r="BK103" i="86"/>
  <c r="BJ105" i="85"/>
  <c r="BJ104" i="85"/>
  <c r="BJ94" i="86"/>
  <c r="BJ98" i="86" s="1"/>
  <c r="BJ101" i="86" s="1"/>
  <c r="BJ104" i="86" s="1"/>
  <c r="BJ95" i="86"/>
  <c r="BJ99" i="86" s="1"/>
  <c r="BJ102" i="86" s="1"/>
  <c r="BJ105" i="86" s="1"/>
  <c r="BK94" i="86"/>
  <c r="BK98" i="86" s="1"/>
  <c r="BK101" i="86" s="1"/>
  <c r="BK95" i="86"/>
  <c r="BK99" i="86" s="1"/>
  <c r="BK102" i="86" s="1"/>
  <c r="BK93" i="85"/>
  <c r="BK97" i="85" s="1"/>
  <c r="BK100" i="85" s="1"/>
  <c r="BK103" i="85" s="1"/>
  <c r="E80" i="84"/>
  <c r="E78" i="79"/>
  <c r="E78" i="84"/>
  <c r="E78" i="85"/>
  <c r="E78" i="86"/>
  <c r="BM89" i="85" l="1"/>
  <c r="BM143" i="85"/>
  <c r="BM87" i="85"/>
  <c r="BM97" i="79"/>
  <c r="BM100" i="79" s="1"/>
  <c r="BM94" i="79"/>
  <c r="BM98" i="79" s="1"/>
  <c r="BM101" i="79" s="1"/>
  <c r="BL150" i="85"/>
  <c r="BL149" i="85"/>
  <c r="BM87" i="86"/>
  <c r="BM88" i="85"/>
  <c r="BM93" i="85" s="1"/>
  <c r="BM88" i="86"/>
  <c r="BM88" i="84"/>
  <c r="BM89" i="86"/>
  <c r="BL93" i="86"/>
  <c r="BL149" i="86"/>
  <c r="BL150" i="86"/>
  <c r="BL94" i="85"/>
  <c r="BL98" i="85" s="1"/>
  <c r="BL101" i="85" s="1"/>
  <c r="BL95" i="85"/>
  <c r="BL99" i="85" s="1"/>
  <c r="BL102" i="85" s="1"/>
  <c r="BL97" i="85"/>
  <c r="BL100" i="85" s="1"/>
  <c r="BL103" i="85" s="1"/>
  <c r="BM157" i="79"/>
  <c r="BK172" i="85"/>
  <c r="BK169" i="86"/>
  <c r="BK169" i="85"/>
  <c r="BK171" i="86"/>
  <c r="BK168" i="85"/>
  <c r="BK168" i="86"/>
  <c r="E76" i="86"/>
  <c r="E82" i="86"/>
  <c r="BK171" i="85"/>
  <c r="E76" i="85"/>
  <c r="E82" i="85"/>
  <c r="E84" i="85"/>
  <c r="BK105" i="86"/>
  <c r="BK104" i="86"/>
  <c r="E80" i="86"/>
  <c r="E92" i="86"/>
  <c r="E80" i="79"/>
  <c r="E77" i="79"/>
  <c r="E90" i="86"/>
  <c r="E84" i="86"/>
  <c r="E90" i="85"/>
  <c r="E92" i="79"/>
  <c r="E81" i="84"/>
  <c r="E92" i="84"/>
  <c r="E92" i="85"/>
  <c r="E80" i="85"/>
  <c r="E77" i="84"/>
  <c r="E77" i="85"/>
  <c r="E77" i="86"/>
  <c r="E81" i="79"/>
  <c r="E76" i="79"/>
  <c r="E76" i="84"/>
  <c r="BK95" i="85"/>
  <c r="BK99" i="85" s="1"/>
  <c r="BK102" i="85" s="1"/>
  <c r="BK105" i="85" s="1"/>
  <c r="BK94" i="85"/>
  <c r="BK98" i="85" s="1"/>
  <c r="BK101" i="85" s="1"/>
  <c r="BK104" i="85" s="1"/>
  <c r="E81" i="85"/>
  <c r="E81" i="86"/>
  <c r="BM149" i="85" l="1"/>
  <c r="BM150" i="85"/>
  <c r="BL156" i="85"/>
  <c r="BL169" i="85" s="1"/>
  <c r="BL157" i="85"/>
  <c r="BL163" i="85" s="1"/>
  <c r="BL165" i="85" s="1"/>
  <c r="BL172" i="85" s="1"/>
  <c r="BL104" i="85"/>
  <c r="BL105" i="85"/>
  <c r="BM149" i="86"/>
  <c r="BM150" i="86"/>
  <c r="BL156" i="86"/>
  <c r="BL169" i="86" s="1"/>
  <c r="BL157" i="86"/>
  <c r="BL163" i="86" s="1"/>
  <c r="BL165" i="86" s="1"/>
  <c r="BL172" i="86" s="1"/>
  <c r="BM94" i="85"/>
  <c r="BM98" i="85" s="1"/>
  <c r="BM101" i="85" s="1"/>
  <c r="BM95" i="85"/>
  <c r="BM99" i="85" s="1"/>
  <c r="BM102" i="85" s="1"/>
  <c r="BM97" i="85"/>
  <c r="BM100" i="85" s="1"/>
  <c r="BM103" i="85" s="1"/>
  <c r="BL97" i="86"/>
  <c r="BL100" i="86" s="1"/>
  <c r="BL103" i="86" s="1"/>
  <c r="BL94" i="86"/>
  <c r="BL98" i="86" s="1"/>
  <c r="BL101" i="86" s="1"/>
  <c r="BL104" i="86" s="1"/>
  <c r="BL95" i="86"/>
  <c r="BL99" i="86" s="1"/>
  <c r="BL102" i="86" s="1"/>
  <c r="BL105" i="86" s="1"/>
  <c r="BM93" i="86"/>
  <c r="E147" i="85"/>
  <c r="E145" i="85"/>
  <c r="E149" i="85"/>
  <c r="E143" i="85"/>
  <c r="E89" i="86"/>
  <c r="E145" i="86"/>
  <c r="E147" i="86"/>
  <c r="E82" i="84"/>
  <c r="E88" i="84"/>
  <c r="E87" i="86"/>
  <c r="E88" i="85"/>
  <c r="E87" i="85"/>
  <c r="E88" i="79"/>
  <c r="E82" i="79"/>
  <c r="E83" i="86"/>
  <c r="E89" i="85"/>
  <c r="E83" i="85"/>
  <c r="BM156" i="85" l="1"/>
  <c r="BM157" i="85"/>
  <c r="BM163" i="85" s="1"/>
  <c r="BM165" i="85" s="1"/>
  <c r="BM172" i="85" s="1"/>
  <c r="BL168" i="86"/>
  <c r="BM105" i="85"/>
  <c r="BM169" i="85"/>
  <c r="BM104" i="85"/>
  <c r="BL171" i="85"/>
  <c r="BL168" i="85"/>
  <c r="BM94" i="86"/>
  <c r="BM98" i="86" s="1"/>
  <c r="BM101" i="86" s="1"/>
  <c r="BM104" i="86" s="1"/>
  <c r="BM97" i="86"/>
  <c r="BM100" i="86" s="1"/>
  <c r="BM95" i="86"/>
  <c r="BM99" i="86" s="1"/>
  <c r="BM102" i="86" s="1"/>
  <c r="BM105" i="86" s="1"/>
  <c r="BM156" i="86"/>
  <c r="BM169" i="86" s="1"/>
  <c r="BM157" i="86"/>
  <c r="BM163" i="86" s="1"/>
  <c r="BM165" i="86" s="1"/>
  <c r="BM172" i="86" s="1"/>
  <c r="BL171" i="86"/>
  <c r="BM103" i="86"/>
  <c r="E97" i="86"/>
  <c r="E150" i="85"/>
  <c r="E161" i="85"/>
  <c r="E154" i="85"/>
  <c r="E159" i="85"/>
  <c r="E152" i="85"/>
  <c r="E149" i="86"/>
  <c r="E143" i="86"/>
  <c r="E161" i="86"/>
  <c r="E154" i="86"/>
  <c r="E159" i="86"/>
  <c r="E152" i="86"/>
  <c r="E88" i="86"/>
  <c r="BM171" i="85" l="1"/>
  <c r="BM168" i="85"/>
  <c r="E168" i="85" s="1"/>
  <c r="BM168" i="86"/>
  <c r="BM171" i="86"/>
  <c r="D15" i="86"/>
  <c r="K15" i="24" s="1"/>
  <c r="AH15" i="24" s="1"/>
  <c r="E93" i="86"/>
  <c r="J15" i="86" s="1"/>
  <c r="E100" i="86"/>
  <c r="E101" i="86"/>
  <c r="F15" i="86"/>
  <c r="F16" i="86" s="1"/>
  <c r="E157" i="85"/>
  <c r="E156" i="85"/>
  <c r="E156" i="86"/>
  <c r="E150" i="86"/>
  <c r="E97" i="85"/>
  <c r="E102" i="86"/>
  <c r="E99" i="86"/>
  <c r="E98" i="86"/>
  <c r="J16" i="86"/>
  <c r="E95" i="86"/>
  <c r="E15" i="86"/>
  <c r="D15" i="85"/>
  <c r="E93" i="85"/>
  <c r="K15" i="85" s="1"/>
  <c r="F15" i="85"/>
  <c r="F16" i="85" s="1"/>
  <c r="K15" i="86" l="1"/>
  <c r="D16" i="86"/>
  <c r="C15" i="86"/>
  <c r="J15" i="24" s="1"/>
  <c r="BN103" i="86"/>
  <c r="E94" i="86"/>
  <c r="C15" i="85"/>
  <c r="C16" i="85" s="1"/>
  <c r="M14" i="24" s="1"/>
  <c r="E171" i="85"/>
  <c r="E168" i="86"/>
  <c r="E164" i="85"/>
  <c r="E163" i="85"/>
  <c r="H15" i="85" s="1"/>
  <c r="E157" i="86"/>
  <c r="E164" i="86"/>
  <c r="U15" i="24" s="1"/>
  <c r="E99" i="85"/>
  <c r="E98" i="85"/>
  <c r="E100" i="85"/>
  <c r="BN103" i="85"/>
  <c r="BN105" i="86"/>
  <c r="BN104" i="86"/>
  <c r="E94" i="85"/>
  <c r="K16" i="85"/>
  <c r="E95" i="85"/>
  <c r="E15" i="85"/>
  <c r="L14" i="24" s="1"/>
  <c r="L15" i="85"/>
  <c r="T14" i="24"/>
  <c r="AJ14" i="24" s="1"/>
  <c r="T15" i="24"/>
  <c r="AJ15" i="24" s="1"/>
  <c r="D16" i="85"/>
  <c r="K14" i="24"/>
  <c r="AH14" i="24" s="1"/>
  <c r="E16" i="86"/>
  <c r="O15" i="24" s="1"/>
  <c r="L15" i="24"/>
  <c r="C16" i="86" l="1"/>
  <c r="M15" i="24" s="1"/>
  <c r="N15" i="24"/>
  <c r="AI15" i="24" s="1"/>
  <c r="K16" i="86"/>
  <c r="J14" i="24"/>
  <c r="E169" i="85"/>
  <c r="E169" i="86"/>
  <c r="E165" i="85"/>
  <c r="H16" i="85" s="1"/>
  <c r="E163" i="86"/>
  <c r="H15" i="86" s="1"/>
  <c r="Z15" i="24" s="1"/>
  <c r="E101" i="85"/>
  <c r="BN104" i="85"/>
  <c r="E102" i="85"/>
  <c r="BN105" i="85"/>
  <c r="E16" i="85"/>
  <c r="O14" i="24" s="1"/>
  <c r="P14" i="24" s="1"/>
  <c r="P15" i="24"/>
  <c r="N14" i="24"/>
  <c r="AI14" i="24" s="1"/>
  <c r="L16" i="85"/>
  <c r="AK15" i="24"/>
  <c r="Z14" i="24"/>
  <c r="U14" i="24"/>
  <c r="AK14" i="24" s="1"/>
  <c r="AA14" i="24" l="1"/>
  <c r="AD14" i="24" s="1"/>
  <c r="Y14" i="24"/>
  <c r="AB14" i="24" s="1"/>
  <c r="AA15" i="24"/>
  <c r="AD15" i="24" s="1"/>
  <c r="Y15" i="24"/>
  <c r="AB15" i="24" s="1"/>
  <c r="E172" i="85"/>
  <c r="E171" i="86"/>
  <c r="E165" i="86"/>
  <c r="H16" i="86" s="1"/>
  <c r="AC15" i="24" s="1"/>
  <c r="AF15" i="24" s="1"/>
  <c r="AC14" i="24"/>
  <c r="AF14" i="24" s="1"/>
  <c r="E172" i="86" l="1"/>
  <c r="F90" i="79"/>
  <c r="F147" i="79"/>
  <c r="F154" i="79" s="1"/>
  <c r="F145" i="79"/>
  <c r="F87" i="79"/>
  <c r="F89" i="79"/>
  <c r="F93" i="79" l="1"/>
  <c r="F94" i="79" s="1"/>
  <c r="F98" i="79" s="1"/>
  <c r="F101" i="79" s="1"/>
  <c r="G90" i="79"/>
  <c r="I87" i="79"/>
  <c r="I89" i="79"/>
  <c r="I145" i="79"/>
  <c r="I152" i="79" s="1"/>
  <c r="I159" i="79" s="1"/>
  <c r="I90" i="79"/>
  <c r="I147" i="79"/>
  <c r="I154" i="79" s="1"/>
  <c r="I161" i="79" s="1"/>
  <c r="F149" i="79"/>
  <c r="F150" i="79"/>
  <c r="H90" i="79"/>
  <c r="H145" i="79"/>
  <c r="H152" i="79" s="1"/>
  <c r="H159" i="79" s="1"/>
  <c r="H147" i="79"/>
  <c r="H154" i="79" s="1"/>
  <c r="H161" i="79" s="1"/>
  <c r="H87" i="79"/>
  <c r="H89" i="79"/>
  <c r="F152" i="79"/>
  <c r="G87" i="79"/>
  <c r="G89" i="79"/>
  <c r="G147" i="79"/>
  <c r="G145" i="79"/>
  <c r="G152" i="79" s="1"/>
  <c r="G159" i="79" s="1"/>
  <c r="F161" i="79"/>
  <c r="F104" i="79" l="1"/>
  <c r="G93" i="79"/>
  <c r="G97" i="79" s="1"/>
  <c r="G100" i="79" s="1"/>
  <c r="F97" i="79"/>
  <c r="F100" i="79" s="1"/>
  <c r="F95" i="79"/>
  <c r="F99" i="79" s="1"/>
  <c r="F102" i="79" s="1"/>
  <c r="H93" i="79"/>
  <c r="H95" i="79" s="1"/>
  <c r="H99" i="79" s="1"/>
  <c r="H102" i="79" s="1"/>
  <c r="G150" i="79"/>
  <c r="G149" i="79"/>
  <c r="J90" i="79"/>
  <c r="J147" i="79"/>
  <c r="J154" i="79" s="1"/>
  <c r="J161" i="79" s="1"/>
  <c r="J145" i="79"/>
  <c r="F159" i="79"/>
  <c r="H150" i="79"/>
  <c r="H149" i="79"/>
  <c r="I93" i="79"/>
  <c r="G154" i="79"/>
  <c r="I149" i="79"/>
  <c r="I150" i="79"/>
  <c r="F157" i="79"/>
  <c r="J87" i="79"/>
  <c r="J89" i="79"/>
  <c r="G94" i="79" l="1"/>
  <c r="G98" i="79" s="1"/>
  <c r="G101" i="79" s="1"/>
  <c r="G104" i="79" s="1"/>
  <c r="G95" i="79"/>
  <c r="G99" i="79" s="1"/>
  <c r="G102" i="79" s="1"/>
  <c r="F105" i="79"/>
  <c r="H94" i="79"/>
  <c r="H98" i="79" s="1"/>
  <c r="H101" i="79" s="1"/>
  <c r="H97" i="79"/>
  <c r="H100" i="79" s="1"/>
  <c r="J149" i="79"/>
  <c r="J150" i="79"/>
  <c r="I97" i="79"/>
  <c r="I100" i="79" s="1"/>
  <c r="I95" i="79"/>
  <c r="I94" i="79"/>
  <c r="I98" i="79" s="1"/>
  <c r="I101" i="79" s="1"/>
  <c r="H157" i="79"/>
  <c r="G161" i="79"/>
  <c r="J152" i="79"/>
  <c r="K87" i="79"/>
  <c r="K89" i="79"/>
  <c r="I157" i="79"/>
  <c r="G157" i="79"/>
  <c r="J93" i="79"/>
  <c r="F103" i="79"/>
  <c r="G103" i="79" s="1"/>
  <c r="K145" i="79"/>
  <c r="K152" i="79" s="1"/>
  <c r="K159" i="79" s="1"/>
  <c r="K90" i="79"/>
  <c r="K147" i="79"/>
  <c r="D84" i="79"/>
  <c r="H103" i="79" l="1"/>
  <c r="I103" i="79" s="1"/>
  <c r="H104" i="79"/>
  <c r="I104" i="79" s="1"/>
  <c r="G105" i="79"/>
  <c r="H105" i="79" s="1"/>
  <c r="K93" i="79"/>
  <c r="J159" i="79"/>
  <c r="L147" i="79"/>
  <c r="L145" i="79"/>
  <c r="L152" i="79" s="1"/>
  <c r="L159" i="79" s="1"/>
  <c r="L90" i="79"/>
  <c r="D90" i="79" s="1"/>
  <c r="K154" i="79"/>
  <c r="L87" i="79"/>
  <c r="L89" i="79"/>
  <c r="D89" i="79" s="1"/>
  <c r="D83" i="79"/>
  <c r="J157" i="79"/>
  <c r="J95" i="79"/>
  <c r="J99" i="79" s="1"/>
  <c r="J102" i="79" s="1"/>
  <c r="J97" i="79"/>
  <c r="J100" i="79" s="1"/>
  <c r="J94" i="79"/>
  <c r="K150" i="79"/>
  <c r="K149" i="79"/>
  <c r="I99" i="79"/>
  <c r="I102" i="79" s="1"/>
  <c r="I105" i="79" l="1"/>
  <c r="J105" i="79" s="1"/>
  <c r="J103" i="79"/>
  <c r="D145" i="79"/>
  <c r="L149" i="79"/>
  <c r="D149" i="79" s="1"/>
  <c r="L150" i="79"/>
  <c r="D150" i="79" s="1"/>
  <c r="K161" i="79"/>
  <c r="L154" i="79"/>
  <c r="L161" i="79" s="1"/>
  <c r="D159" i="79"/>
  <c r="K157" i="79"/>
  <c r="D87" i="79"/>
  <c r="M90" i="79"/>
  <c r="M145" i="79"/>
  <c r="M147" i="79"/>
  <c r="M154" i="79" s="1"/>
  <c r="M161" i="79" s="1"/>
  <c r="D143" i="79"/>
  <c r="J98" i="79"/>
  <c r="J101" i="79" s="1"/>
  <c r="M87" i="79"/>
  <c r="M89" i="79"/>
  <c r="L93" i="79"/>
  <c r="D147" i="79"/>
  <c r="D152" i="79"/>
  <c r="K97" i="79"/>
  <c r="K100" i="79" s="1"/>
  <c r="K95" i="79"/>
  <c r="K94" i="79"/>
  <c r="K98" i="79" s="1"/>
  <c r="K101" i="79" s="1"/>
  <c r="K103" i="79" l="1"/>
  <c r="J104" i="79"/>
  <c r="K104" i="79" s="1"/>
  <c r="L94" i="79"/>
  <c r="L97" i="79"/>
  <c r="L100" i="79" s="1"/>
  <c r="L95" i="79"/>
  <c r="D93" i="79"/>
  <c r="M93" i="79"/>
  <c r="N90" i="79"/>
  <c r="N147" i="79"/>
  <c r="N145" i="79"/>
  <c r="N152" i="79" s="1"/>
  <c r="N159" i="79" s="1"/>
  <c r="D161" i="79"/>
  <c r="M149" i="79"/>
  <c r="M150" i="79"/>
  <c r="L157" i="79"/>
  <c r="K99" i="79"/>
  <c r="K102" i="79" s="1"/>
  <c r="K105" i="79" s="1"/>
  <c r="M152" i="79"/>
  <c r="D154" i="79"/>
  <c r="N87" i="79"/>
  <c r="N89" i="79"/>
  <c r="L103" i="79" l="1"/>
  <c r="D100" i="79"/>
  <c r="N93" i="79"/>
  <c r="N97" i="79" s="1"/>
  <c r="N100" i="79" s="1"/>
  <c r="M157" i="79"/>
  <c r="N154" i="79"/>
  <c r="O87" i="79"/>
  <c r="O89" i="79"/>
  <c r="M95" i="79"/>
  <c r="M99" i="79" s="1"/>
  <c r="M102" i="79" s="1"/>
  <c r="M97" i="79"/>
  <c r="M100" i="79" s="1"/>
  <c r="M94" i="79"/>
  <c r="L99" i="79"/>
  <c r="L102" i="79" s="1"/>
  <c r="L105" i="79" s="1"/>
  <c r="D95" i="79"/>
  <c r="N150" i="79"/>
  <c r="N149" i="79"/>
  <c r="M159" i="79"/>
  <c r="D157" i="79"/>
  <c r="O147" i="79"/>
  <c r="O154" i="79" s="1"/>
  <c r="O161" i="79" s="1"/>
  <c r="O90" i="79"/>
  <c r="O145" i="79"/>
  <c r="D97" i="79"/>
  <c r="L98" i="79"/>
  <c r="L101" i="79" s="1"/>
  <c r="D94" i="79"/>
  <c r="M103" i="79" l="1"/>
  <c r="N103" i="79" s="1"/>
  <c r="D102" i="79"/>
  <c r="D101" i="79"/>
  <c r="L104" i="79"/>
  <c r="M105" i="79"/>
  <c r="N94" i="79"/>
  <c r="N98" i="79" s="1"/>
  <c r="N101" i="79" s="1"/>
  <c r="N95" i="79"/>
  <c r="N99" i="79" s="1"/>
  <c r="N102" i="79" s="1"/>
  <c r="D98" i="79"/>
  <c r="C98" i="79" s="1"/>
  <c r="O149" i="79"/>
  <c r="O150" i="79"/>
  <c r="D99" i="79"/>
  <c r="C99" i="79" s="1"/>
  <c r="P145" i="79"/>
  <c r="P152" i="79" s="1"/>
  <c r="P159" i="79" s="1"/>
  <c r="P90" i="79"/>
  <c r="P147" i="79"/>
  <c r="P154" i="79" s="1"/>
  <c r="P161" i="79" s="1"/>
  <c r="N157" i="79"/>
  <c r="P87" i="79"/>
  <c r="P89" i="79"/>
  <c r="O152" i="79"/>
  <c r="M98" i="79"/>
  <c r="M101" i="79" s="1"/>
  <c r="O93" i="79"/>
  <c r="N161" i="79"/>
  <c r="N105" i="79" l="1"/>
  <c r="M104" i="79"/>
  <c r="N104" i="79" s="1"/>
  <c r="P93" i="79"/>
  <c r="P94" i="79" s="1"/>
  <c r="P98" i="79" s="1"/>
  <c r="P101" i="79" s="1"/>
  <c r="O97" i="79"/>
  <c r="O100" i="79" s="1"/>
  <c r="O103" i="79" s="1"/>
  <c r="O95" i="79"/>
  <c r="O99" i="79" s="1"/>
  <c r="O102" i="79" s="1"/>
  <c r="O94" i="79"/>
  <c r="O98" i="79" s="1"/>
  <c r="O101" i="79" s="1"/>
  <c r="Q89" i="79"/>
  <c r="Q87" i="79"/>
  <c r="Q147" i="79"/>
  <c r="Q154" i="79" s="1"/>
  <c r="Q90" i="79"/>
  <c r="Q145" i="79"/>
  <c r="Q152" i="79" s="1"/>
  <c r="Q159" i="79" s="1"/>
  <c r="O157" i="79"/>
  <c r="O159" i="79"/>
  <c r="P149" i="79"/>
  <c r="P150" i="79"/>
  <c r="O104" i="79" l="1"/>
  <c r="P104" i="79" s="1"/>
  <c r="O105" i="79"/>
  <c r="P97" i="79"/>
  <c r="P100" i="79" s="1"/>
  <c r="P103" i="79" s="1"/>
  <c r="P95" i="79"/>
  <c r="P99" i="79" s="1"/>
  <c r="P102" i="79" s="1"/>
  <c r="R87" i="79"/>
  <c r="R89" i="79"/>
  <c r="P157" i="79"/>
  <c r="Q161" i="79"/>
  <c r="Q149" i="79"/>
  <c r="Q150" i="79"/>
  <c r="R90" i="79"/>
  <c r="R145" i="79"/>
  <c r="R152" i="79" s="1"/>
  <c r="R147" i="79"/>
  <c r="R154" i="79" s="1"/>
  <c r="R161" i="79" s="1"/>
  <c r="Q93" i="79"/>
  <c r="P105" i="79" l="1"/>
  <c r="Q94" i="79"/>
  <c r="Q98" i="79" s="1"/>
  <c r="Q101" i="79" s="1"/>
  <c r="Q104" i="79" s="1"/>
  <c r="Q97" i="79"/>
  <c r="Q100" i="79" s="1"/>
  <c r="Q103" i="79" s="1"/>
  <c r="Q95" i="79"/>
  <c r="Q99" i="79" s="1"/>
  <c r="Q102" i="79" s="1"/>
  <c r="R93" i="79"/>
  <c r="S90" i="79"/>
  <c r="S147" i="79"/>
  <c r="S154" i="79" s="1"/>
  <c r="S161" i="79" s="1"/>
  <c r="S145" i="79"/>
  <c r="S152" i="79" s="1"/>
  <c r="S159" i="79" s="1"/>
  <c r="R149" i="79"/>
  <c r="R150" i="79"/>
  <c r="R159" i="79"/>
  <c r="Q157" i="79"/>
  <c r="S87" i="79"/>
  <c r="S89" i="79"/>
  <c r="Q105" i="79" l="1"/>
  <c r="S93" i="79"/>
  <c r="S94" i="79" s="1"/>
  <c r="S98" i="79" s="1"/>
  <c r="S101" i="79" s="1"/>
  <c r="R157" i="79"/>
  <c r="T87" i="79"/>
  <c r="T89" i="79"/>
  <c r="T90" i="79"/>
  <c r="T147" i="79"/>
  <c r="T154" i="79" s="1"/>
  <c r="T161" i="79" s="1"/>
  <c r="T145" i="79"/>
  <c r="T152" i="79" s="1"/>
  <c r="T159" i="79" s="1"/>
  <c r="R97" i="79"/>
  <c r="R100" i="79" s="1"/>
  <c r="R103" i="79" s="1"/>
  <c r="R95" i="79"/>
  <c r="R99" i="79" s="1"/>
  <c r="R102" i="79" s="1"/>
  <c r="R94" i="79"/>
  <c r="R98" i="79" s="1"/>
  <c r="R101" i="79" s="1"/>
  <c r="R104" i="79" s="1"/>
  <c r="S149" i="79"/>
  <c r="S150" i="79"/>
  <c r="R105" i="79" l="1"/>
  <c r="S104" i="79"/>
  <c r="S97" i="79"/>
  <c r="S100" i="79" s="1"/>
  <c r="S103" i="79" s="1"/>
  <c r="S95" i="79"/>
  <c r="S99" i="79" s="1"/>
  <c r="S102" i="79" s="1"/>
  <c r="S157" i="79"/>
  <c r="T149" i="79"/>
  <c r="T150" i="79"/>
  <c r="U90" i="79"/>
  <c r="U145" i="79"/>
  <c r="U152" i="79" s="1"/>
  <c r="U159" i="79" s="1"/>
  <c r="U147" i="79"/>
  <c r="U154" i="79" s="1"/>
  <c r="U161" i="79" s="1"/>
  <c r="U87" i="79"/>
  <c r="U89" i="79"/>
  <c r="T93" i="79"/>
  <c r="S105" i="79" l="1"/>
  <c r="U149" i="79"/>
  <c r="U150" i="79"/>
  <c r="T157" i="79"/>
  <c r="V87" i="79"/>
  <c r="V89" i="79"/>
  <c r="T94" i="79"/>
  <c r="T98" i="79" s="1"/>
  <c r="T101" i="79" s="1"/>
  <c r="T104" i="79" s="1"/>
  <c r="T97" i="79"/>
  <c r="T100" i="79" s="1"/>
  <c r="T103" i="79" s="1"/>
  <c r="T95" i="79"/>
  <c r="T99" i="79" s="1"/>
  <c r="T102" i="79" s="1"/>
  <c r="U93" i="79"/>
  <c r="V90" i="79"/>
  <c r="V145" i="79"/>
  <c r="V152" i="79" s="1"/>
  <c r="V159" i="79" s="1"/>
  <c r="V147" i="79"/>
  <c r="V154" i="79" s="1"/>
  <c r="V161" i="79" s="1"/>
  <c r="T105" i="79" l="1"/>
  <c r="U94" i="79"/>
  <c r="U98" i="79" s="1"/>
  <c r="U101" i="79" s="1"/>
  <c r="U104" i="79" s="1"/>
  <c r="U95" i="79"/>
  <c r="U99" i="79" s="1"/>
  <c r="U102" i="79" s="1"/>
  <c r="U97" i="79"/>
  <c r="U100" i="79" s="1"/>
  <c r="U103" i="79" s="1"/>
  <c r="U157" i="79"/>
  <c r="W90" i="79"/>
  <c r="W145" i="79"/>
  <c r="W152" i="79" s="1"/>
  <c r="W159" i="79" s="1"/>
  <c r="W147" i="79"/>
  <c r="W154" i="79" s="1"/>
  <c r="W161" i="79" s="1"/>
  <c r="V93" i="79"/>
  <c r="W87" i="79"/>
  <c r="W89" i="79"/>
  <c r="V149" i="79"/>
  <c r="V150" i="79"/>
  <c r="U105" i="79" l="1"/>
  <c r="W93" i="79"/>
  <c r="W95" i="79" s="1"/>
  <c r="W99" i="79" s="1"/>
  <c r="W102" i="79" s="1"/>
  <c r="X87" i="79"/>
  <c r="X89" i="79"/>
  <c r="V157" i="79"/>
  <c r="V95" i="79"/>
  <c r="V99" i="79" s="1"/>
  <c r="V102" i="79" s="1"/>
  <c r="V97" i="79"/>
  <c r="V100" i="79" s="1"/>
  <c r="V103" i="79" s="1"/>
  <c r="V94" i="79"/>
  <c r="V98" i="79" s="1"/>
  <c r="V101" i="79" s="1"/>
  <c r="V104" i="79" s="1"/>
  <c r="W149" i="79"/>
  <c r="W150" i="79"/>
  <c r="X145" i="79"/>
  <c r="X152" i="79" s="1"/>
  <c r="X159" i="79" s="1"/>
  <c r="X90" i="79"/>
  <c r="X147" i="79"/>
  <c r="X154" i="79" s="1"/>
  <c r="X161" i="79" s="1"/>
  <c r="V105" i="79" l="1"/>
  <c r="W105" i="79" s="1"/>
  <c r="W97" i="79"/>
  <c r="W100" i="79" s="1"/>
  <c r="W103" i="79" s="1"/>
  <c r="W94" i="79"/>
  <c r="W98" i="79" s="1"/>
  <c r="W101" i="79" s="1"/>
  <c r="W104" i="79" s="1"/>
  <c r="X149" i="79"/>
  <c r="X150" i="79"/>
  <c r="Y87" i="79"/>
  <c r="Y89" i="79"/>
  <c r="X93" i="79"/>
  <c r="Y90" i="79"/>
  <c r="Y145" i="79"/>
  <c r="Y152" i="79" s="1"/>
  <c r="Y159" i="79" s="1"/>
  <c r="Y147" i="79"/>
  <c r="Y154" i="79" s="1"/>
  <c r="Y161" i="79" s="1"/>
  <c r="W157" i="79"/>
  <c r="Y149" i="79" l="1"/>
  <c r="Y150" i="79"/>
  <c r="Z145" i="79"/>
  <c r="Z152" i="79" s="1"/>
  <c r="Z159" i="79" s="1"/>
  <c r="Z90" i="79"/>
  <c r="Z147" i="79"/>
  <c r="Z154" i="79" s="1"/>
  <c r="Z161" i="79" s="1"/>
  <c r="X94" i="79"/>
  <c r="X98" i="79" s="1"/>
  <c r="X101" i="79" s="1"/>
  <c r="X104" i="79" s="1"/>
  <c r="X97" i="79"/>
  <c r="X100" i="79" s="1"/>
  <c r="X103" i="79" s="1"/>
  <c r="X95" i="79"/>
  <c r="X99" i="79" s="1"/>
  <c r="X102" i="79" s="1"/>
  <c r="X105" i="79" s="1"/>
  <c r="Z89" i="79"/>
  <c r="Z87" i="79"/>
  <c r="X157" i="79"/>
  <c r="Y93" i="79"/>
  <c r="Z93" i="79" l="1"/>
  <c r="Z94" i="79" s="1"/>
  <c r="Z98" i="79" s="1"/>
  <c r="Z101" i="79" s="1"/>
  <c r="AA87" i="79"/>
  <c r="AA89" i="79"/>
  <c r="AA90" i="79"/>
  <c r="AA145" i="79"/>
  <c r="AA152" i="79" s="1"/>
  <c r="AA159" i="79" s="1"/>
  <c r="AA147" i="79"/>
  <c r="AA154" i="79" s="1"/>
  <c r="AA161" i="79" s="1"/>
  <c r="Y157" i="79"/>
  <c r="Y97" i="79"/>
  <c r="Y100" i="79" s="1"/>
  <c r="Y103" i="79" s="1"/>
  <c r="Y94" i="79"/>
  <c r="Y98" i="79" s="1"/>
  <c r="Y101" i="79" s="1"/>
  <c r="Y104" i="79" s="1"/>
  <c r="Y95" i="79"/>
  <c r="Y99" i="79" s="1"/>
  <c r="Y102" i="79" s="1"/>
  <c r="Y105" i="79" s="1"/>
  <c r="Z149" i="79"/>
  <c r="Z150" i="79"/>
  <c r="Z104" i="79" l="1"/>
  <c r="Z97" i="79"/>
  <c r="Z100" i="79" s="1"/>
  <c r="Z103" i="79" s="1"/>
  <c r="Z95" i="79"/>
  <c r="Z99" i="79" s="1"/>
  <c r="Z102" i="79" s="1"/>
  <c r="Z105" i="79" s="1"/>
  <c r="AA93" i="79"/>
  <c r="AA94" i="79" s="1"/>
  <c r="AA98" i="79" s="1"/>
  <c r="AA101" i="79" s="1"/>
  <c r="Z157" i="79"/>
  <c r="AB87" i="79"/>
  <c r="AB89" i="79"/>
  <c r="AA149" i="79"/>
  <c r="AA150" i="79"/>
  <c r="AB90" i="79"/>
  <c r="AB147" i="79"/>
  <c r="AB154" i="79" s="1"/>
  <c r="AB161" i="79" s="1"/>
  <c r="AB145" i="79"/>
  <c r="AB152" i="79" s="1"/>
  <c r="AB159" i="79" s="1"/>
  <c r="AA104" i="79" l="1"/>
  <c r="AA97" i="79"/>
  <c r="AA100" i="79" s="1"/>
  <c r="AA103" i="79" s="1"/>
  <c r="AA95" i="79"/>
  <c r="AA99" i="79" s="1"/>
  <c r="AA102" i="79" s="1"/>
  <c r="AA105" i="79" s="1"/>
  <c r="AC147" i="79"/>
  <c r="AC154" i="79" s="1"/>
  <c r="AC161" i="79" s="1"/>
  <c r="AC90" i="79"/>
  <c r="AC145" i="79"/>
  <c r="AC152" i="79" s="1"/>
  <c r="AC159" i="79" s="1"/>
  <c r="AB93" i="79"/>
  <c r="AA157" i="79"/>
  <c r="AC87" i="79"/>
  <c r="AC89" i="79"/>
  <c r="AB150" i="79"/>
  <c r="AB149" i="79"/>
  <c r="AC93" i="79" l="1"/>
  <c r="AC95" i="79" s="1"/>
  <c r="AC99" i="79" s="1"/>
  <c r="AC102" i="79" s="1"/>
  <c r="AB157" i="79"/>
  <c r="AD89" i="79"/>
  <c r="AD87" i="79"/>
  <c r="AD90" i="79"/>
  <c r="AD147" i="79"/>
  <c r="AD154" i="79" s="1"/>
  <c r="AD161" i="79" s="1"/>
  <c r="AD145" i="79"/>
  <c r="AD152" i="79" s="1"/>
  <c r="AD159" i="79" s="1"/>
  <c r="AC149" i="79"/>
  <c r="AC150" i="79"/>
  <c r="AB95" i="79"/>
  <c r="AB99" i="79" s="1"/>
  <c r="AB102" i="79" s="1"/>
  <c r="AB105" i="79" s="1"/>
  <c r="AB94" i="79"/>
  <c r="AB98" i="79" s="1"/>
  <c r="AB101" i="79" s="1"/>
  <c r="AB104" i="79" s="1"/>
  <c r="AB97" i="79"/>
  <c r="AB100" i="79" s="1"/>
  <c r="AB103" i="79" s="1"/>
  <c r="AC105" i="79" l="1"/>
  <c r="AC97" i="79"/>
  <c r="AC100" i="79" s="1"/>
  <c r="AC103" i="79" s="1"/>
  <c r="AC94" i="79"/>
  <c r="AC98" i="79" s="1"/>
  <c r="AC101" i="79" s="1"/>
  <c r="AC104" i="79" s="1"/>
  <c r="AE147" i="79"/>
  <c r="AE154" i="79" s="1"/>
  <c r="AE161" i="79" s="1"/>
  <c r="AE145" i="79"/>
  <c r="AE152" i="79" s="1"/>
  <c r="AE159" i="79" s="1"/>
  <c r="AE90" i="79"/>
  <c r="AC157" i="79"/>
  <c r="AE87" i="79"/>
  <c r="AE89" i="79"/>
  <c r="AD150" i="79"/>
  <c r="AD149" i="79"/>
  <c r="AD93" i="79"/>
  <c r="AE93" i="79" l="1"/>
  <c r="AE94" i="79" s="1"/>
  <c r="AE98" i="79" s="1"/>
  <c r="AE101" i="79" s="1"/>
  <c r="AD157" i="79"/>
  <c r="AF145" i="79"/>
  <c r="AF152" i="79" s="1"/>
  <c r="AF159" i="79" s="1"/>
  <c r="AF90" i="79"/>
  <c r="AF147" i="79"/>
  <c r="AF154" i="79" s="1"/>
  <c r="AF161" i="79" s="1"/>
  <c r="AE149" i="79"/>
  <c r="AE150" i="79"/>
  <c r="AD97" i="79"/>
  <c r="AD100" i="79" s="1"/>
  <c r="AD103" i="79" s="1"/>
  <c r="AD94" i="79"/>
  <c r="AD98" i="79" s="1"/>
  <c r="AD101" i="79" s="1"/>
  <c r="AD104" i="79" s="1"/>
  <c r="AD95" i="79"/>
  <c r="AD99" i="79" s="1"/>
  <c r="AD102" i="79" s="1"/>
  <c r="AD105" i="79" s="1"/>
  <c r="AF89" i="79"/>
  <c r="AF87" i="79"/>
  <c r="AE104" i="79" l="1"/>
  <c r="AE95" i="79"/>
  <c r="AE99" i="79" s="1"/>
  <c r="AE102" i="79" s="1"/>
  <c r="AE105" i="79" s="1"/>
  <c r="AE97" i="79"/>
  <c r="AE100" i="79" s="1"/>
  <c r="AE103" i="79" s="1"/>
  <c r="AF93" i="79"/>
  <c r="AF95" i="79" s="1"/>
  <c r="AF99" i="79" s="1"/>
  <c r="AF102" i="79" s="1"/>
  <c r="AF149" i="79"/>
  <c r="AF150" i="79"/>
  <c r="AG147" i="79"/>
  <c r="AG154" i="79" s="1"/>
  <c r="AG161" i="79" s="1"/>
  <c r="AG90" i="79"/>
  <c r="AG145" i="79"/>
  <c r="AG152" i="79" s="1"/>
  <c r="AG159" i="79" s="1"/>
  <c r="AE157" i="79"/>
  <c r="AG89" i="79"/>
  <c r="AG87" i="79"/>
  <c r="AF105" i="79" l="1"/>
  <c r="AF97" i="79"/>
  <c r="AF100" i="79" s="1"/>
  <c r="AF103" i="79" s="1"/>
  <c r="AF94" i="79"/>
  <c r="AF98" i="79" s="1"/>
  <c r="AF101" i="79" s="1"/>
  <c r="AF104" i="79" s="1"/>
  <c r="AG93" i="79"/>
  <c r="AH87" i="79"/>
  <c r="AH89" i="79"/>
  <c r="AF157" i="79"/>
  <c r="AH145" i="79"/>
  <c r="AH152" i="79" s="1"/>
  <c r="AH159" i="79" s="1"/>
  <c r="AH90" i="79"/>
  <c r="AH147" i="79"/>
  <c r="AH154" i="79" s="1"/>
  <c r="AH161" i="79" s="1"/>
  <c r="AG149" i="79"/>
  <c r="AG150" i="79"/>
  <c r="AH93" i="79" l="1"/>
  <c r="AH95" i="79" s="1"/>
  <c r="AH99" i="79" s="1"/>
  <c r="AH102" i="79" s="1"/>
  <c r="AG95" i="79"/>
  <c r="AG99" i="79" s="1"/>
  <c r="AG102" i="79" s="1"/>
  <c r="AG105" i="79" s="1"/>
  <c r="AG94" i="79"/>
  <c r="AG98" i="79" s="1"/>
  <c r="AG101" i="79" s="1"/>
  <c r="AG104" i="79" s="1"/>
  <c r="AG97" i="79"/>
  <c r="AG100" i="79" s="1"/>
  <c r="AG103" i="79" s="1"/>
  <c r="AI87" i="79"/>
  <c r="AI89" i="79"/>
  <c r="AI147" i="79"/>
  <c r="AI154" i="79" s="1"/>
  <c r="AI161" i="79" s="1"/>
  <c r="AI90" i="79"/>
  <c r="AI145" i="79"/>
  <c r="AI152" i="79" s="1"/>
  <c r="AI159" i="79" s="1"/>
  <c r="AG157" i="79"/>
  <c r="AH150" i="79"/>
  <c r="AH149" i="79"/>
  <c r="AH105" i="79" l="1"/>
  <c r="AH97" i="79"/>
  <c r="AH100" i="79" s="1"/>
  <c r="AH103" i="79" s="1"/>
  <c r="AH94" i="79"/>
  <c r="AH98" i="79" s="1"/>
  <c r="AH101" i="79" s="1"/>
  <c r="AH104" i="79" s="1"/>
  <c r="AI93" i="79"/>
  <c r="AI97" i="79" s="1"/>
  <c r="AI100" i="79" s="1"/>
  <c r="AJ90" i="79"/>
  <c r="AJ147" i="79"/>
  <c r="AJ154" i="79" s="1"/>
  <c r="AJ161" i="79" s="1"/>
  <c r="AJ145" i="79"/>
  <c r="AJ152" i="79" s="1"/>
  <c r="AJ159" i="79" s="1"/>
  <c r="AH157" i="79"/>
  <c r="AJ87" i="79"/>
  <c r="AJ89" i="79"/>
  <c r="AI150" i="79"/>
  <c r="AI149" i="79"/>
  <c r="AI103" i="79" l="1"/>
  <c r="AI94" i="79"/>
  <c r="AI98" i="79" s="1"/>
  <c r="AI101" i="79" s="1"/>
  <c r="AI104" i="79" s="1"/>
  <c r="AI95" i="79"/>
  <c r="AI99" i="79" s="1"/>
  <c r="AI102" i="79" s="1"/>
  <c r="AI105" i="79" s="1"/>
  <c r="AK89" i="79"/>
  <c r="AK87" i="79"/>
  <c r="AJ149" i="79"/>
  <c r="AJ150" i="79"/>
  <c r="AI157" i="79"/>
  <c r="AJ93" i="79"/>
  <c r="AK147" i="79"/>
  <c r="AK154" i="79" s="1"/>
  <c r="AK161" i="79" s="1"/>
  <c r="AK145" i="79"/>
  <c r="AK152" i="79" s="1"/>
  <c r="AK159" i="79" s="1"/>
  <c r="AK90" i="79"/>
  <c r="AK93" i="79" l="1"/>
  <c r="AK94" i="79" s="1"/>
  <c r="AK98" i="79" s="1"/>
  <c r="AK101" i="79" s="1"/>
  <c r="AJ95" i="79"/>
  <c r="AJ99" i="79" s="1"/>
  <c r="AJ102" i="79" s="1"/>
  <c r="AJ105" i="79" s="1"/>
  <c r="AJ94" i="79"/>
  <c r="AJ98" i="79" s="1"/>
  <c r="AJ101" i="79" s="1"/>
  <c r="AJ104" i="79" s="1"/>
  <c r="AJ97" i="79"/>
  <c r="AJ100" i="79" s="1"/>
  <c r="AJ103" i="79" s="1"/>
  <c r="AK149" i="79"/>
  <c r="AK150" i="79"/>
  <c r="AJ157" i="79"/>
  <c r="AL87" i="79"/>
  <c r="AL89" i="79"/>
  <c r="AL90" i="79"/>
  <c r="AL147" i="79"/>
  <c r="AL154" i="79" s="1"/>
  <c r="AL161" i="79" s="1"/>
  <c r="AL145" i="79"/>
  <c r="AL152" i="79" s="1"/>
  <c r="AL159" i="79" s="1"/>
  <c r="AK104" i="79" l="1"/>
  <c r="AK97" i="79"/>
  <c r="AK100" i="79" s="1"/>
  <c r="AK103" i="79" s="1"/>
  <c r="AK95" i="79"/>
  <c r="AK99" i="79" s="1"/>
  <c r="AK102" i="79" s="1"/>
  <c r="AK105" i="79" s="1"/>
  <c r="AL93" i="79"/>
  <c r="AM147" i="79"/>
  <c r="AM154" i="79" s="1"/>
  <c r="AM161" i="79" s="1"/>
  <c r="AM145" i="79"/>
  <c r="AM152" i="79" s="1"/>
  <c r="AM159" i="79" s="1"/>
  <c r="AM90" i="79"/>
  <c r="AM87" i="79"/>
  <c r="AM89" i="79"/>
  <c r="AK157" i="79"/>
  <c r="AL150" i="79"/>
  <c r="AL149" i="79"/>
  <c r="AL157" i="79" l="1"/>
  <c r="AL97" i="79"/>
  <c r="AL100" i="79" s="1"/>
  <c r="AL103" i="79" s="1"/>
  <c r="AL95" i="79"/>
  <c r="AL99" i="79" s="1"/>
  <c r="AL102" i="79" s="1"/>
  <c r="AL105" i="79" s="1"/>
  <c r="AL94" i="79"/>
  <c r="AL98" i="79" s="1"/>
  <c r="AL101" i="79" s="1"/>
  <c r="AL104" i="79" s="1"/>
  <c r="AN89" i="79"/>
  <c r="AN87" i="79"/>
  <c r="AM149" i="79"/>
  <c r="AM150" i="79"/>
  <c r="AM93" i="79"/>
  <c r="AN90" i="79"/>
  <c r="AN147" i="79"/>
  <c r="AN154" i="79" s="1"/>
  <c r="AN161" i="79" s="1"/>
  <c r="AN145" i="79"/>
  <c r="AN152" i="79" s="1"/>
  <c r="AN159" i="79" s="1"/>
  <c r="AN93" i="79" l="1"/>
  <c r="AO90" i="79"/>
  <c r="AO145" i="79"/>
  <c r="AO152" i="79" s="1"/>
  <c r="AO159" i="79" s="1"/>
  <c r="AO147" i="79"/>
  <c r="AO154" i="79" s="1"/>
  <c r="AO161" i="79" s="1"/>
  <c r="AM97" i="79"/>
  <c r="AM100" i="79" s="1"/>
  <c r="AM103" i="79" s="1"/>
  <c r="AM95" i="79"/>
  <c r="AM99" i="79" s="1"/>
  <c r="AM102" i="79" s="1"/>
  <c r="AM105" i="79" s="1"/>
  <c r="AM94" i="79"/>
  <c r="AM98" i="79" s="1"/>
  <c r="AM101" i="79" s="1"/>
  <c r="AM104" i="79" s="1"/>
  <c r="AO87" i="79"/>
  <c r="AO89" i="79"/>
  <c r="AM157" i="79"/>
  <c r="AN150" i="79"/>
  <c r="AN149" i="79"/>
  <c r="AO93" i="79" l="1"/>
  <c r="AO95" i="79" s="1"/>
  <c r="AO99" i="79" s="1"/>
  <c r="AO102" i="79" s="1"/>
  <c r="AP87" i="79"/>
  <c r="AP89" i="79"/>
  <c r="AO149" i="79"/>
  <c r="AO150" i="79"/>
  <c r="AP147" i="79"/>
  <c r="AP154" i="79" s="1"/>
  <c r="AP161" i="79" s="1"/>
  <c r="AP145" i="79"/>
  <c r="AP152" i="79" s="1"/>
  <c r="AP159" i="79" s="1"/>
  <c r="AP90" i="79"/>
  <c r="AN95" i="79"/>
  <c r="AN99" i="79" s="1"/>
  <c r="AN102" i="79" s="1"/>
  <c r="AN105" i="79" s="1"/>
  <c r="AN97" i="79"/>
  <c r="AN100" i="79" s="1"/>
  <c r="AN103" i="79" s="1"/>
  <c r="AN94" i="79"/>
  <c r="AN98" i="79" s="1"/>
  <c r="AN101" i="79" s="1"/>
  <c r="AN104" i="79" s="1"/>
  <c r="AN157" i="79"/>
  <c r="AO94" i="79" l="1"/>
  <c r="AO98" i="79" s="1"/>
  <c r="AO101" i="79" s="1"/>
  <c r="AO104" i="79" s="1"/>
  <c r="AO97" i="79"/>
  <c r="AO100" i="79" s="1"/>
  <c r="AO103" i="79" s="1"/>
  <c r="AO105" i="79"/>
  <c r="AP93" i="79"/>
  <c r="AQ90" i="79"/>
  <c r="AQ147" i="79"/>
  <c r="AQ154" i="79" s="1"/>
  <c r="AQ161" i="79" s="1"/>
  <c r="AQ145" i="79"/>
  <c r="AQ152" i="79" s="1"/>
  <c r="AQ159" i="79" s="1"/>
  <c r="AP149" i="79"/>
  <c r="AP150" i="79"/>
  <c r="AO157" i="79"/>
  <c r="AQ87" i="79"/>
  <c r="AQ89" i="79"/>
  <c r="AQ93" i="79" l="1"/>
  <c r="AQ97" i="79" s="1"/>
  <c r="AQ100" i="79" s="1"/>
  <c r="AR87" i="79"/>
  <c r="AR89" i="79"/>
  <c r="AP157" i="79"/>
  <c r="AQ150" i="79"/>
  <c r="AQ149" i="79"/>
  <c r="AR145" i="79"/>
  <c r="AR152" i="79" s="1"/>
  <c r="AR159" i="79" s="1"/>
  <c r="AR147" i="79"/>
  <c r="AR154" i="79" s="1"/>
  <c r="AR161" i="79" s="1"/>
  <c r="AR90" i="79"/>
  <c r="AP94" i="79"/>
  <c r="AP98" i="79" s="1"/>
  <c r="AP101" i="79" s="1"/>
  <c r="AP104" i="79" s="1"/>
  <c r="AP97" i="79"/>
  <c r="AP100" i="79" s="1"/>
  <c r="AP103" i="79" s="1"/>
  <c r="AP95" i="79"/>
  <c r="AP99" i="79" s="1"/>
  <c r="AP102" i="79" s="1"/>
  <c r="AP105" i="79" s="1"/>
  <c r="AQ103" i="79" l="1"/>
  <c r="AQ95" i="79"/>
  <c r="AQ99" i="79" s="1"/>
  <c r="AQ102" i="79" s="1"/>
  <c r="AQ105" i="79" s="1"/>
  <c r="AQ94" i="79"/>
  <c r="AQ98" i="79" s="1"/>
  <c r="AQ101" i="79" s="1"/>
  <c r="AQ104" i="79" s="1"/>
  <c r="AR93" i="79"/>
  <c r="AR94" i="79" s="1"/>
  <c r="AR98" i="79" s="1"/>
  <c r="AR101" i="79" s="1"/>
  <c r="AS87" i="79"/>
  <c r="AS89" i="79"/>
  <c r="AS147" i="79"/>
  <c r="AS154" i="79" s="1"/>
  <c r="AS161" i="79" s="1"/>
  <c r="AS90" i="79"/>
  <c r="AS145" i="79"/>
  <c r="AS152" i="79" s="1"/>
  <c r="AS159" i="79" s="1"/>
  <c r="AQ157" i="79"/>
  <c r="AR150" i="79"/>
  <c r="AR149" i="79"/>
  <c r="AR104" i="79" l="1"/>
  <c r="AR97" i="79"/>
  <c r="AR100" i="79" s="1"/>
  <c r="AR103" i="79" s="1"/>
  <c r="AR95" i="79"/>
  <c r="AR99" i="79" s="1"/>
  <c r="AR102" i="79" s="1"/>
  <c r="AR105" i="79" s="1"/>
  <c r="AT87" i="79"/>
  <c r="AT89" i="79"/>
  <c r="AR157" i="79"/>
  <c r="AS93" i="79"/>
  <c r="AT90" i="79"/>
  <c r="AT145" i="79"/>
  <c r="AT152" i="79" s="1"/>
  <c r="AT159" i="79" s="1"/>
  <c r="AT147" i="79"/>
  <c r="AT154" i="79" s="1"/>
  <c r="AT161" i="79" s="1"/>
  <c r="AS149" i="79"/>
  <c r="AS150" i="79"/>
  <c r="AT93" i="79" l="1"/>
  <c r="AT94" i="79" s="1"/>
  <c r="AT98" i="79" s="1"/>
  <c r="AT101" i="79" s="1"/>
  <c r="AS157" i="79"/>
  <c r="AT149" i="79"/>
  <c r="AT150" i="79"/>
  <c r="AU145" i="79"/>
  <c r="AU152" i="79" s="1"/>
  <c r="AU159" i="79" s="1"/>
  <c r="AU90" i="79"/>
  <c r="AU147" i="79"/>
  <c r="AU154" i="79" s="1"/>
  <c r="AU161" i="79" s="1"/>
  <c r="AS94" i="79"/>
  <c r="AS98" i="79" s="1"/>
  <c r="AS101" i="79" s="1"/>
  <c r="AS104" i="79" s="1"/>
  <c r="AS97" i="79"/>
  <c r="AS100" i="79" s="1"/>
  <c r="AS103" i="79" s="1"/>
  <c r="AS95" i="79"/>
  <c r="AS99" i="79" s="1"/>
  <c r="AS102" i="79" s="1"/>
  <c r="AS105" i="79" s="1"/>
  <c r="AU87" i="79"/>
  <c r="AU89" i="79"/>
  <c r="AT104" i="79" l="1"/>
  <c r="AT95" i="79"/>
  <c r="AT99" i="79" s="1"/>
  <c r="AT102" i="79" s="1"/>
  <c r="AT105" i="79" s="1"/>
  <c r="AU93" i="79"/>
  <c r="AU97" i="79" s="1"/>
  <c r="AU100" i="79" s="1"/>
  <c r="AT97" i="79"/>
  <c r="AT100" i="79" s="1"/>
  <c r="AT103" i="79" s="1"/>
  <c r="AU149" i="79"/>
  <c r="AU150" i="79"/>
  <c r="AT157" i="79"/>
  <c r="AV90" i="79"/>
  <c r="AV147" i="79"/>
  <c r="AV154" i="79" s="1"/>
  <c r="AV161" i="79" s="1"/>
  <c r="AV145" i="79"/>
  <c r="AV152" i="79" s="1"/>
  <c r="AV159" i="79" s="1"/>
  <c r="AV87" i="79"/>
  <c r="AV89" i="79"/>
  <c r="AU94" i="79" l="1"/>
  <c r="AU98" i="79" s="1"/>
  <c r="AU101" i="79" s="1"/>
  <c r="AU104" i="79" s="1"/>
  <c r="AU103" i="79"/>
  <c r="AU95" i="79"/>
  <c r="AU99" i="79" s="1"/>
  <c r="AU102" i="79" s="1"/>
  <c r="AU105" i="79" s="1"/>
  <c r="AV93" i="79"/>
  <c r="AV94" i="79" s="1"/>
  <c r="AV98" i="79" s="1"/>
  <c r="AV101" i="79" s="1"/>
  <c r="AW87" i="79"/>
  <c r="AW89" i="79"/>
  <c r="AW145" i="79"/>
  <c r="AW152" i="79" s="1"/>
  <c r="AW159" i="79" s="1"/>
  <c r="AW90" i="79"/>
  <c r="AW147" i="79"/>
  <c r="AW154" i="79" s="1"/>
  <c r="AW161" i="79" s="1"/>
  <c r="AV149" i="79"/>
  <c r="AV150" i="79"/>
  <c r="AU157" i="79"/>
  <c r="AV104" i="79" l="1"/>
  <c r="AV97" i="79"/>
  <c r="AV100" i="79" s="1"/>
  <c r="AV103" i="79" s="1"/>
  <c r="AV95" i="79"/>
  <c r="AV99" i="79" s="1"/>
  <c r="AV102" i="79" s="1"/>
  <c r="AV105" i="79" s="1"/>
  <c r="AV157" i="79"/>
  <c r="AX147" i="79"/>
  <c r="AX154" i="79" s="1"/>
  <c r="AX161" i="79" s="1"/>
  <c r="AX90" i="79"/>
  <c r="AX145" i="79"/>
  <c r="AX152" i="79" s="1"/>
  <c r="AX159" i="79" s="1"/>
  <c r="AW93" i="79"/>
  <c r="AX87" i="79"/>
  <c r="AX89" i="79"/>
  <c r="AW149" i="79"/>
  <c r="AW150" i="79"/>
  <c r="AW95" i="79" l="1"/>
  <c r="AW99" i="79" s="1"/>
  <c r="AW102" i="79" s="1"/>
  <c r="AW105" i="79" s="1"/>
  <c r="AW94" i="79"/>
  <c r="AW98" i="79" s="1"/>
  <c r="AW101" i="79" s="1"/>
  <c r="AW104" i="79" s="1"/>
  <c r="AW97" i="79"/>
  <c r="AW100" i="79" s="1"/>
  <c r="AW103" i="79" s="1"/>
  <c r="AW157" i="79"/>
  <c r="AY90" i="79"/>
  <c r="AY145" i="79"/>
  <c r="AY152" i="79" s="1"/>
  <c r="AY159" i="79" s="1"/>
  <c r="AY147" i="79"/>
  <c r="AY154" i="79" s="1"/>
  <c r="AY161" i="79" s="1"/>
  <c r="AX150" i="79"/>
  <c r="AX149" i="79"/>
  <c r="AX93" i="79"/>
  <c r="AY89" i="79"/>
  <c r="AY87" i="79"/>
  <c r="AY149" i="79" l="1"/>
  <c r="AY150" i="79"/>
  <c r="AZ87" i="79"/>
  <c r="AZ89" i="79"/>
  <c r="AX94" i="79"/>
  <c r="AX98" i="79" s="1"/>
  <c r="AX101" i="79" s="1"/>
  <c r="AX104" i="79" s="1"/>
  <c r="AX97" i="79"/>
  <c r="AX100" i="79" s="1"/>
  <c r="AX103" i="79" s="1"/>
  <c r="AX95" i="79"/>
  <c r="AX99" i="79" s="1"/>
  <c r="AX102" i="79" s="1"/>
  <c r="AX105" i="79" s="1"/>
  <c r="AZ90" i="79"/>
  <c r="AZ147" i="79"/>
  <c r="AZ154" i="79" s="1"/>
  <c r="AZ161" i="79" s="1"/>
  <c r="AZ145" i="79"/>
  <c r="AZ152" i="79" s="1"/>
  <c r="AZ159" i="79" s="1"/>
  <c r="AY93" i="79"/>
  <c r="AX157" i="79"/>
  <c r="AZ93" i="79" l="1"/>
  <c r="AZ95" i="79" s="1"/>
  <c r="AZ99" i="79" s="1"/>
  <c r="AZ102" i="79" s="1"/>
  <c r="BA90" i="79"/>
  <c r="BA147" i="79"/>
  <c r="BA154" i="79" s="1"/>
  <c r="BA161" i="79" s="1"/>
  <c r="BA145" i="79"/>
  <c r="BA152" i="79" s="1"/>
  <c r="BA159" i="79" s="1"/>
  <c r="AY97" i="79"/>
  <c r="AY100" i="79" s="1"/>
  <c r="AY103" i="79" s="1"/>
  <c r="AY95" i="79"/>
  <c r="AY99" i="79" s="1"/>
  <c r="AY102" i="79" s="1"/>
  <c r="AY105" i="79" s="1"/>
  <c r="AY94" i="79"/>
  <c r="AY98" i="79" s="1"/>
  <c r="AY101" i="79" s="1"/>
  <c r="AY104" i="79" s="1"/>
  <c r="AZ149" i="79"/>
  <c r="AZ150" i="79"/>
  <c r="BA89" i="79"/>
  <c r="BA87" i="79"/>
  <c r="AY157" i="79"/>
  <c r="AZ105" i="79" l="1"/>
  <c r="AZ94" i="79"/>
  <c r="AZ98" i="79" s="1"/>
  <c r="AZ101" i="79" s="1"/>
  <c r="AZ104" i="79" s="1"/>
  <c r="AZ97" i="79"/>
  <c r="AZ100" i="79" s="1"/>
  <c r="AZ103" i="79" s="1"/>
  <c r="BA93" i="79"/>
  <c r="BB145" i="79"/>
  <c r="BB152" i="79" s="1"/>
  <c r="BB159" i="79" s="1"/>
  <c r="BB90" i="79"/>
  <c r="BB147" i="79"/>
  <c r="BB154" i="79" s="1"/>
  <c r="BB161" i="79" s="1"/>
  <c r="BA149" i="79"/>
  <c r="BA150" i="79"/>
  <c r="BB87" i="79"/>
  <c r="BB89" i="79"/>
  <c r="AZ157" i="79"/>
  <c r="BB150" i="79" l="1"/>
  <c r="BB149" i="79"/>
  <c r="BA157" i="79"/>
  <c r="BC87" i="79"/>
  <c r="BC89" i="79"/>
  <c r="BB93" i="79"/>
  <c r="BC90" i="79"/>
  <c r="BC147" i="79"/>
  <c r="BC154" i="79" s="1"/>
  <c r="BC161" i="79" s="1"/>
  <c r="BC145" i="79"/>
  <c r="BC152" i="79" s="1"/>
  <c r="BC159" i="79" s="1"/>
  <c r="BA97" i="79"/>
  <c r="BA100" i="79" s="1"/>
  <c r="BA103" i="79" s="1"/>
  <c r="BA94" i="79"/>
  <c r="BA98" i="79" s="1"/>
  <c r="BA101" i="79" s="1"/>
  <c r="BA104" i="79" s="1"/>
  <c r="BA95" i="79"/>
  <c r="BA99" i="79" s="1"/>
  <c r="BA102" i="79" s="1"/>
  <c r="BA105" i="79" s="1"/>
  <c r="BC93" i="79" l="1"/>
  <c r="BC97" i="79" s="1"/>
  <c r="BC100" i="79" s="1"/>
  <c r="BC150" i="79"/>
  <c r="BC149" i="79"/>
  <c r="BB157" i="79"/>
  <c r="BD87" i="79"/>
  <c r="BD89" i="79"/>
  <c r="BD90" i="79"/>
  <c r="BD145" i="79"/>
  <c r="BD152" i="79" s="1"/>
  <c r="BD159" i="79" s="1"/>
  <c r="BD147" i="79"/>
  <c r="BD154" i="79" s="1"/>
  <c r="BD161" i="79" s="1"/>
  <c r="BB97" i="79"/>
  <c r="BB100" i="79" s="1"/>
  <c r="BB103" i="79" s="1"/>
  <c r="BB94" i="79"/>
  <c r="BB98" i="79" s="1"/>
  <c r="BB101" i="79" s="1"/>
  <c r="BB104" i="79" s="1"/>
  <c r="BB95" i="79"/>
  <c r="BB99" i="79" s="1"/>
  <c r="BB102" i="79" s="1"/>
  <c r="BB105" i="79" s="1"/>
  <c r="BC103" i="79" l="1"/>
  <c r="BC95" i="79"/>
  <c r="BC99" i="79" s="1"/>
  <c r="BC102" i="79" s="1"/>
  <c r="BC105" i="79" s="1"/>
  <c r="BC94" i="79"/>
  <c r="BC98" i="79" s="1"/>
  <c r="BC101" i="79" s="1"/>
  <c r="BC104" i="79" s="1"/>
  <c r="BD149" i="79"/>
  <c r="BD150" i="79"/>
  <c r="BE87" i="79"/>
  <c r="BE89" i="79"/>
  <c r="BC157" i="79"/>
  <c r="BE90" i="79"/>
  <c r="BE147" i="79"/>
  <c r="BE154" i="79" s="1"/>
  <c r="BE161" i="79" s="1"/>
  <c r="BE145" i="79"/>
  <c r="BE152" i="79" s="1"/>
  <c r="BE159" i="79" s="1"/>
  <c r="BD93" i="79"/>
  <c r="BE93" i="79" l="1"/>
  <c r="BE97" i="79" s="1"/>
  <c r="BE100" i="79" s="1"/>
  <c r="BF147" i="79"/>
  <c r="BF154" i="79" s="1"/>
  <c r="BF161" i="79" s="1"/>
  <c r="BF90" i="79"/>
  <c r="BF145" i="79"/>
  <c r="BF152" i="79" s="1"/>
  <c r="BF159" i="79" s="1"/>
  <c r="BE150" i="79"/>
  <c r="BE149" i="79"/>
  <c r="BD157" i="79"/>
  <c r="BD95" i="79"/>
  <c r="BD99" i="79" s="1"/>
  <c r="BD102" i="79" s="1"/>
  <c r="BD105" i="79" s="1"/>
  <c r="BD97" i="79"/>
  <c r="BD100" i="79" s="1"/>
  <c r="BD103" i="79" s="1"/>
  <c r="BD94" i="79"/>
  <c r="BD98" i="79" s="1"/>
  <c r="BD101" i="79" s="1"/>
  <c r="BD104" i="79" s="1"/>
  <c r="BF87" i="79"/>
  <c r="BF89" i="79"/>
  <c r="BE103" i="79" l="1"/>
  <c r="BE95" i="79"/>
  <c r="BE99" i="79" s="1"/>
  <c r="BE102" i="79" s="1"/>
  <c r="BE105" i="79" s="1"/>
  <c r="BE94" i="79"/>
  <c r="BE98" i="79" s="1"/>
  <c r="BE101" i="79" s="1"/>
  <c r="BE104" i="79" s="1"/>
  <c r="BF93" i="79"/>
  <c r="BF94" i="79" s="1"/>
  <c r="BF98" i="79" s="1"/>
  <c r="BF101" i="79" s="1"/>
  <c r="BE157" i="79"/>
  <c r="BG90" i="79"/>
  <c r="BG147" i="79"/>
  <c r="BG154" i="79" s="1"/>
  <c r="BG161" i="79" s="1"/>
  <c r="BG145" i="79"/>
  <c r="BG152" i="79" s="1"/>
  <c r="BG159" i="79" s="1"/>
  <c r="BG87" i="79"/>
  <c r="BG89" i="79"/>
  <c r="BF150" i="79"/>
  <c r="BF149" i="79"/>
  <c r="BF97" i="79" l="1"/>
  <c r="BF100" i="79" s="1"/>
  <c r="BF103" i="79" s="1"/>
  <c r="BF104" i="79"/>
  <c r="BF95" i="79"/>
  <c r="BF99" i="79" s="1"/>
  <c r="BF102" i="79" s="1"/>
  <c r="BF105" i="79" s="1"/>
  <c r="BG93" i="79"/>
  <c r="BG97" i="79" s="1"/>
  <c r="BG100" i="79" s="1"/>
  <c r="BF157" i="79"/>
  <c r="BG149" i="79"/>
  <c r="BG150" i="79"/>
  <c r="BH87" i="79"/>
  <c r="BH89" i="79"/>
  <c r="BH90" i="79"/>
  <c r="BH145" i="79"/>
  <c r="BH152" i="79" s="1"/>
  <c r="BH159" i="79" s="1"/>
  <c r="BH147" i="79"/>
  <c r="BH154" i="79" s="1"/>
  <c r="BH161" i="79" s="1"/>
  <c r="BG103" i="79" l="1"/>
  <c r="BG94" i="79"/>
  <c r="BG98" i="79" s="1"/>
  <c r="BG101" i="79" s="1"/>
  <c r="BG104" i="79" s="1"/>
  <c r="BG95" i="79"/>
  <c r="BG99" i="79" s="1"/>
  <c r="BG102" i="79" s="1"/>
  <c r="BG105" i="79" s="1"/>
  <c r="BH93" i="79"/>
  <c r="BH94" i="79" s="1"/>
  <c r="BH98" i="79" s="1"/>
  <c r="BH101" i="79" s="1"/>
  <c r="BH149" i="79"/>
  <c r="BH150" i="79"/>
  <c r="BI87" i="79"/>
  <c r="BI89" i="79"/>
  <c r="BG157" i="79"/>
  <c r="BI90" i="79"/>
  <c r="BI145" i="79"/>
  <c r="BI152" i="79" s="1"/>
  <c r="BI159" i="79" s="1"/>
  <c r="BI147" i="79"/>
  <c r="BI154" i="79" s="1"/>
  <c r="BI161" i="79" s="1"/>
  <c r="BH104" i="79" l="1"/>
  <c r="BH97" i="79"/>
  <c r="BH100" i="79" s="1"/>
  <c r="BH103" i="79" s="1"/>
  <c r="BH95" i="79"/>
  <c r="BH99" i="79" s="1"/>
  <c r="BH102" i="79" s="1"/>
  <c r="BH105" i="79" s="1"/>
  <c r="BJ89" i="79"/>
  <c r="BJ87" i="79"/>
  <c r="BH157" i="79"/>
  <c r="BJ90" i="79"/>
  <c r="BJ145" i="79"/>
  <c r="BJ152" i="79" s="1"/>
  <c r="BJ159" i="79" s="1"/>
  <c r="BJ147" i="79"/>
  <c r="BJ154" i="79" s="1"/>
  <c r="BJ161" i="79" s="1"/>
  <c r="BI93" i="79"/>
  <c r="BI149" i="79"/>
  <c r="BI150" i="79"/>
  <c r="BJ149" i="79" l="1"/>
  <c r="BJ150" i="79"/>
  <c r="BK87" i="79"/>
  <c r="BK89" i="79"/>
  <c r="BI157" i="79"/>
  <c r="BI95" i="79"/>
  <c r="BI99" i="79" s="1"/>
  <c r="BI102" i="79" s="1"/>
  <c r="BI105" i="79" s="1"/>
  <c r="BI94" i="79"/>
  <c r="BI98" i="79" s="1"/>
  <c r="BI101" i="79" s="1"/>
  <c r="BI104" i="79" s="1"/>
  <c r="BI97" i="79"/>
  <c r="BI100" i="79" s="1"/>
  <c r="BI103" i="79" s="1"/>
  <c r="BK90" i="79"/>
  <c r="BK147" i="79"/>
  <c r="BK154" i="79" s="1"/>
  <c r="BK161" i="79" s="1"/>
  <c r="BK145" i="79"/>
  <c r="BK152" i="79" s="1"/>
  <c r="BK159" i="79" s="1"/>
  <c r="BJ93" i="79"/>
  <c r="BJ95" i="79" l="1"/>
  <c r="BJ99" i="79" s="1"/>
  <c r="BJ102" i="79" s="1"/>
  <c r="BJ105" i="79" s="1"/>
  <c r="BJ97" i="79"/>
  <c r="BJ100" i="79" s="1"/>
  <c r="BJ103" i="79" s="1"/>
  <c r="BJ94" i="79"/>
  <c r="BJ98" i="79" s="1"/>
  <c r="BJ101" i="79" s="1"/>
  <c r="BJ104" i="79" s="1"/>
  <c r="BK150" i="79"/>
  <c r="BK149" i="79"/>
  <c r="BK93" i="79"/>
  <c r="BJ157" i="79"/>
  <c r="BK157" i="79" l="1"/>
  <c r="BK97" i="79"/>
  <c r="BK100" i="79" s="1"/>
  <c r="BK103" i="79" s="1"/>
  <c r="BL103" i="79" s="1"/>
  <c r="BM103" i="79" s="1"/>
  <c r="BK95" i="79"/>
  <c r="BK99" i="79" s="1"/>
  <c r="BK102" i="79" s="1"/>
  <c r="BK105" i="79" s="1"/>
  <c r="BL105" i="79" s="1"/>
  <c r="BM105" i="79" s="1"/>
  <c r="BK94" i="79"/>
  <c r="BK98" i="79" s="1"/>
  <c r="BK101" i="79" s="1"/>
  <c r="BK104" i="79" s="1"/>
  <c r="BL104" i="79" s="1"/>
  <c r="BM104" i="79" s="1"/>
  <c r="E87" i="79" l="1"/>
  <c r="E83" i="79"/>
  <c r="E90" i="79"/>
  <c r="E84" i="79"/>
  <c r="E89" i="79" l="1"/>
  <c r="E145" i="79"/>
  <c r="E147" i="79"/>
  <c r="E149" i="79"/>
  <c r="E143" i="79"/>
  <c r="BN103" i="79" l="1"/>
  <c r="BN104" i="79"/>
  <c r="BN105" i="79"/>
  <c r="F15" i="79"/>
  <c r="F16" i="79" s="1"/>
  <c r="D15" i="79"/>
  <c r="E93" i="79"/>
  <c r="J15" i="79" s="1"/>
  <c r="E159" i="79"/>
  <c r="E152" i="79"/>
  <c r="E150" i="79"/>
  <c r="E161" i="79"/>
  <c r="E154" i="79"/>
  <c r="K15" i="79" l="1"/>
  <c r="C15" i="79"/>
  <c r="E94" i="79"/>
  <c r="D16" i="79"/>
  <c r="K12" i="24"/>
  <c r="AH12" i="24" s="1"/>
  <c r="E97" i="79"/>
  <c r="J16" i="79" s="1"/>
  <c r="E157" i="79"/>
  <c r="E95" i="79"/>
  <c r="E15" i="79"/>
  <c r="N12" i="24" l="1"/>
  <c r="AI12" i="24" s="1"/>
  <c r="E98" i="79"/>
  <c r="E99" i="79"/>
  <c r="L12" i="24"/>
  <c r="E16" i="79"/>
  <c r="O12" i="24" s="1"/>
  <c r="J12" i="24"/>
  <c r="C16" i="79"/>
  <c r="M12" i="24" s="1"/>
  <c r="K16" i="79"/>
  <c r="E100" i="79"/>
  <c r="E101" i="79" l="1"/>
  <c r="E102" i="79"/>
  <c r="P12" i="24"/>
  <c r="F142" i="79"/>
  <c r="G137" i="79"/>
  <c r="H137" i="79" s="1"/>
  <c r="I137" i="79" s="1"/>
  <c r="I151" i="79" s="1"/>
  <c r="F151" i="79"/>
  <c r="F156" i="79" s="1"/>
  <c r="F158" i="79" l="1"/>
  <c r="F163" i="79" s="1"/>
  <c r="F171" i="79" s="1"/>
  <c r="I158" i="79"/>
  <c r="I163" i="79" s="1"/>
  <c r="I165" i="79" s="1"/>
  <c r="I156" i="79"/>
  <c r="H142" i="79"/>
  <c r="H151" i="79"/>
  <c r="I142" i="79"/>
  <c r="J137" i="79"/>
  <c r="F168" i="79"/>
  <c r="G142" i="79"/>
  <c r="G151" i="79"/>
  <c r="F175" i="85" l="1"/>
  <c r="F175" i="86"/>
  <c r="F178" i="85"/>
  <c r="F178" i="86"/>
  <c r="F165" i="79"/>
  <c r="F172" i="79" s="1"/>
  <c r="G158" i="79"/>
  <c r="G156" i="79"/>
  <c r="H158" i="79"/>
  <c r="H163" i="79" s="1"/>
  <c r="H165" i="79" s="1"/>
  <c r="H156" i="79"/>
  <c r="J142" i="79"/>
  <c r="J151" i="79"/>
  <c r="K137" i="79"/>
  <c r="F169" i="79"/>
  <c r="F176" i="85" l="1"/>
  <c r="F176" i="86"/>
  <c r="F179" i="85"/>
  <c r="F179" i="86"/>
  <c r="K142" i="79"/>
  <c r="K151" i="79"/>
  <c r="L137" i="79"/>
  <c r="D137" i="79" s="1"/>
  <c r="G169" i="79"/>
  <c r="J156" i="79"/>
  <c r="J158" i="79"/>
  <c r="J163" i="79" s="1"/>
  <c r="J165" i="79" s="1"/>
  <c r="G168" i="79"/>
  <c r="G163" i="79"/>
  <c r="G176" i="86" l="1"/>
  <c r="G176" i="85"/>
  <c r="G175" i="85"/>
  <c r="G175" i="86"/>
  <c r="H169" i="79"/>
  <c r="G165" i="79"/>
  <c r="G171" i="79"/>
  <c r="H168" i="79"/>
  <c r="L151" i="79"/>
  <c r="D151" i="79" s="1"/>
  <c r="L142" i="79"/>
  <c r="D142" i="79" s="1"/>
  <c r="M137" i="79"/>
  <c r="K158" i="79"/>
  <c r="K156" i="79"/>
  <c r="H175" i="85" l="1"/>
  <c r="H175" i="86"/>
  <c r="H176" i="86"/>
  <c r="H176" i="85"/>
  <c r="G178" i="85"/>
  <c r="G178" i="86"/>
  <c r="K163" i="79"/>
  <c r="G172" i="79"/>
  <c r="I169" i="79"/>
  <c r="I168" i="79"/>
  <c r="L156" i="79"/>
  <c r="L158" i="79"/>
  <c r="L163" i="79" s="1"/>
  <c r="L165" i="79" s="1"/>
  <c r="H171" i="79"/>
  <c r="M142" i="79"/>
  <c r="M151" i="79"/>
  <c r="N137" i="79"/>
  <c r="D156" i="79" l="1"/>
  <c r="G179" i="85"/>
  <c r="G179" i="86"/>
  <c r="I176" i="85"/>
  <c r="I176" i="86"/>
  <c r="H178" i="86"/>
  <c r="H178" i="85"/>
  <c r="I175" i="85"/>
  <c r="I175" i="86"/>
  <c r="J168" i="79"/>
  <c r="K165" i="79"/>
  <c r="D163" i="79"/>
  <c r="N142" i="79"/>
  <c r="O137" i="79"/>
  <c r="N151" i="79"/>
  <c r="J169" i="79"/>
  <c r="M158" i="79"/>
  <c r="M163" i="79" s="1"/>
  <c r="M165" i="79" s="1"/>
  <c r="M156" i="79"/>
  <c r="I171" i="79"/>
  <c r="D164" i="79"/>
  <c r="H172" i="79"/>
  <c r="D158" i="79"/>
  <c r="H179" i="85" l="1"/>
  <c r="H179" i="86"/>
  <c r="I178" i="85"/>
  <c r="I178" i="86"/>
  <c r="J176" i="85"/>
  <c r="J176" i="86"/>
  <c r="J175" i="85"/>
  <c r="J175" i="86"/>
  <c r="K168" i="79"/>
  <c r="J171" i="79"/>
  <c r="K169" i="79"/>
  <c r="O151" i="79"/>
  <c r="O142" i="79"/>
  <c r="P137" i="79"/>
  <c r="D165" i="79"/>
  <c r="I172" i="79"/>
  <c r="N158" i="79"/>
  <c r="N156" i="79"/>
  <c r="K176" i="85" l="1"/>
  <c r="K176" i="86"/>
  <c r="I179" i="85"/>
  <c r="I179" i="86"/>
  <c r="J178" i="85"/>
  <c r="J178" i="86"/>
  <c r="K175" i="85"/>
  <c r="K175" i="86"/>
  <c r="L169" i="79"/>
  <c r="L168" i="79"/>
  <c r="O156" i="79"/>
  <c r="O158" i="79"/>
  <c r="O163" i="79" s="1"/>
  <c r="O165" i="79" s="1"/>
  <c r="J172" i="79"/>
  <c r="K171" i="79"/>
  <c r="N163" i="79"/>
  <c r="P142" i="79"/>
  <c r="P151" i="79"/>
  <c r="Q137" i="79"/>
  <c r="J179" i="85" l="1"/>
  <c r="J179" i="86"/>
  <c r="L175" i="86"/>
  <c r="D175" i="86" s="1"/>
  <c r="L175" i="85"/>
  <c r="D175" i="85" s="1"/>
  <c r="K178" i="85"/>
  <c r="K178" i="86"/>
  <c r="D169" i="79"/>
  <c r="L176" i="85"/>
  <c r="D176" i="85" s="1"/>
  <c r="L176" i="86"/>
  <c r="Q142" i="79"/>
  <c r="Q151" i="79"/>
  <c r="R137" i="79"/>
  <c r="P158" i="79"/>
  <c r="P163" i="79" s="1"/>
  <c r="P165" i="79" s="1"/>
  <c r="P156" i="79"/>
  <c r="L171" i="79"/>
  <c r="M169" i="79"/>
  <c r="N165" i="79"/>
  <c r="K172" i="79"/>
  <c r="M168" i="79"/>
  <c r="D168" i="79"/>
  <c r="M175" i="86" l="1"/>
  <c r="M175" i="85"/>
  <c r="K179" i="85"/>
  <c r="K179" i="86"/>
  <c r="L178" i="86"/>
  <c r="D178" i="86" s="1"/>
  <c r="L178" i="85"/>
  <c r="D178" i="85" s="1"/>
  <c r="M176" i="86"/>
  <c r="M176" i="85"/>
  <c r="D176" i="86"/>
  <c r="M171" i="79"/>
  <c r="R151" i="79"/>
  <c r="R142" i="79"/>
  <c r="S137" i="79"/>
  <c r="N169" i="79"/>
  <c r="Q158" i="79"/>
  <c r="Q163" i="79" s="1"/>
  <c r="Q165" i="79" s="1"/>
  <c r="Q156" i="79"/>
  <c r="N168" i="79"/>
  <c r="L172" i="79"/>
  <c r="D172" i="79" s="1"/>
  <c r="D171" i="79"/>
  <c r="N176" i="85" l="1"/>
  <c r="N176" i="86"/>
  <c r="M178" i="86"/>
  <c r="M178" i="85"/>
  <c r="N175" i="85"/>
  <c r="N175" i="86"/>
  <c r="L179" i="85"/>
  <c r="L179" i="86"/>
  <c r="D179" i="86" s="1"/>
  <c r="S151" i="79"/>
  <c r="S142" i="79"/>
  <c r="T137" i="79"/>
  <c r="M172" i="79"/>
  <c r="R158" i="79"/>
  <c r="R163" i="79" s="1"/>
  <c r="R165" i="79" s="1"/>
  <c r="R156" i="79"/>
  <c r="N171" i="79"/>
  <c r="O168" i="79"/>
  <c r="O169" i="79"/>
  <c r="N178" i="85" l="1"/>
  <c r="N178" i="86"/>
  <c r="D179" i="85"/>
  <c r="O176" i="85"/>
  <c r="O176" i="86"/>
  <c r="M179" i="86"/>
  <c r="M179" i="85"/>
  <c r="O175" i="85"/>
  <c r="O175" i="86"/>
  <c r="P168" i="79"/>
  <c r="T142" i="79"/>
  <c r="T151" i="79"/>
  <c r="U137" i="79"/>
  <c r="P169" i="79"/>
  <c r="O171" i="79"/>
  <c r="N172" i="79"/>
  <c r="S156" i="79"/>
  <c r="S158" i="79"/>
  <c r="S163" i="79" s="1"/>
  <c r="S165" i="79" s="1"/>
  <c r="P176" i="85" l="1"/>
  <c r="P176" i="86"/>
  <c r="P175" i="86"/>
  <c r="P175" i="85"/>
  <c r="O178" i="86"/>
  <c r="O178" i="85"/>
  <c r="N179" i="85"/>
  <c r="N179" i="86"/>
  <c r="T158" i="79"/>
  <c r="T163" i="79" s="1"/>
  <c r="T165" i="79" s="1"/>
  <c r="T156" i="79"/>
  <c r="Q169" i="79"/>
  <c r="O172" i="79"/>
  <c r="Q168" i="79"/>
  <c r="P171" i="79"/>
  <c r="U142" i="79"/>
  <c r="U151" i="79"/>
  <c r="V137" i="79"/>
  <c r="Q175" i="86" l="1"/>
  <c r="Q175" i="85"/>
  <c r="Q176" i="85"/>
  <c r="Q176" i="86"/>
  <c r="P178" i="86"/>
  <c r="P178" i="85"/>
  <c r="O179" i="85"/>
  <c r="O179" i="86"/>
  <c r="P172" i="79"/>
  <c r="V151" i="79"/>
  <c r="V142" i="79"/>
  <c r="W137" i="79"/>
  <c r="U156" i="79"/>
  <c r="U158" i="79"/>
  <c r="U163" i="79" s="1"/>
  <c r="U165" i="79" s="1"/>
  <c r="R168" i="79"/>
  <c r="R169" i="79"/>
  <c r="Q171" i="79"/>
  <c r="R176" i="85" l="1"/>
  <c r="R176" i="86"/>
  <c r="P179" i="85"/>
  <c r="P179" i="86"/>
  <c r="Q178" i="86"/>
  <c r="Q178" i="85"/>
  <c r="R175" i="86"/>
  <c r="R175" i="85"/>
  <c r="S169" i="79"/>
  <c r="V156" i="79"/>
  <c r="V158" i="79"/>
  <c r="V163" i="79" s="1"/>
  <c r="V165" i="79" s="1"/>
  <c r="Q172" i="79"/>
  <c r="R171" i="79"/>
  <c r="S168" i="79"/>
  <c r="W151" i="79"/>
  <c r="W142" i="79"/>
  <c r="X137" i="79"/>
  <c r="S175" i="86" l="1"/>
  <c r="S175" i="85"/>
  <c r="S176" i="85"/>
  <c r="S176" i="86"/>
  <c r="R178" i="85"/>
  <c r="R178" i="86"/>
  <c r="Q179" i="85"/>
  <c r="Q179" i="86"/>
  <c r="W156" i="79"/>
  <c r="W158" i="79"/>
  <c r="W163" i="79" s="1"/>
  <c r="W165" i="79" s="1"/>
  <c r="T168" i="79"/>
  <c r="R172" i="79"/>
  <c r="T169" i="79"/>
  <c r="S171" i="79"/>
  <c r="X142" i="79"/>
  <c r="X151" i="79"/>
  <c r="Y137" i="79"/>
  <c r="T176" i="85" l="1"/>
  <c r="T176" i="86"/>
  <c r="T175" i="85"/>
  <c r="T175" i="86"/>
  <c r="S178" i="85"/>
  <c r="S178" i="86"/>
  <c r="R179" i="85"/>
  <c r="R179" i="86"/>
  <c r="T171" i="79"/>
  <c r="S172" i="79"/>
  <c r="Y142" i="79"/>
  <c r="Z137" i="79"/>
  <c r="Y151" i="79"/>
  <c r="X156" i="79"/>
  <c r="X158" i="79"/>
  <c r="X163" i="79" s="1"/>
  <c r="X165" i="79" s="1"/>
  <c r="U169" i="79"/>
  <c r="U168" i="79"/>
  <c r="U176" i="85" l="1"/>
  <c r="U176" i="86"/>
  <c r="U175" i="85"/>
  <c r="U175" i="86"/>
  <c r="S179" i="85"/>
  <c r="S179" i="86"/>
  <c r="T178" i="86"/>
  <c r="T178" i="85"/>
  <c r="Z151" i="79"/>
  <c r="Z142" i="79"/>
  <c r="AA137" i="79"/>
  <c r="U171" i="79"/>
  <c r="V168" i="79"/>
  <c r="T172" i="79"/>
  <c r="V169" i="79"/>
  <c r="Y156" i="79"/>
  <c r="Y158" i="79"/>
  <c r="Y163" i="79" s="1"/>
  <c r="Y165" i="79" s="1"/>
  <c r="V175" i="85" l="1"/>
  <c r="V175" i="86"/>
  <c r="V176" i="85"/>
  <c r="V176" i="86"/>
  <c r="T179" i="85"/>
  <c r="T179" i="86"/>
  <c r="U178" i="86"/>
  <c r="U178" i="85"/>
  <c r="U172" i="79"/>
  <c r="V171" i="79"/>
  <c r="Z156" i="79"/>
  <c r="Z158" i="79"/>
  <c r="Z163" i="79" s="1"/>
  <c r="Z165" i="79" s="1"/>
  <c r="W169" i="79"/>
  <c r="W168" i="79"/>
  <c r="AA142" i="79"/>
  <c r="AA151" i="79"/>
  <c r="AB137" i="79"/>
  <c r="W176" i="85" l="1"/>
  <c r="W176" i="86"/>
  <c r="V178" i="86"/>
  <c r="V178" i="85"/>
  <c r="W175" i="86"/>
  <c r="W175" i="85"/>
  <c r="U179" i="85"/>
  <c r="U179" i="86"/>
  <c r="X168" i="79"/>
  <c r="V172" i="79"/>
  <c r="AB142" i="79"/>
  <c r="AB151" i="79"/>
  <c r="AC137" i="79"/>
  <c r="AA158" i="79"/>
  <c r="AA163" i="79" s="1"/>
  <c r="AA165" i="79" s="1"/>
  <c r="AA156" i="79"/>
  <c r="X169" i="79"/>
  <c r="W171" i="79"/>
  <c r="X175" i="85" l="1"/>
  <c r="X175" i="86"/>
  <c r="V179" i="85"/>
  <c r="V179" i="86"/>
  <c r="X176" i="85"/>
  <c r="X176" i="86"/>
  <c r="W178" i="86"/>
  <c r="W178" i="85"/>
  <c r="AB156" i="79"/>
  <c r="AB158" i="79"/>
  <c r="AB163" i="79" s="1"/>
  <c r="AB165" i="79" s="1"/>
  <c r="Y168" i="79"/>
  <c r="X171" i="79"/>
  <c r="W172" i="79"/>
  <c r="Y169" i="79"/>
  <c r="AC142" i="79"/>
  <c r="AC151" i="79"/>
  <c r="AD137" i="79"/>
  <c r="Y176" i="85" l="1"/>
  <c r="Y176" i="86"/>
  <c r="W179" i="85"/>
  <c r="W179" i="86"/>
  <c r="Y175" i="85"/>
  <c r="Y175" i="86"/>
  <c r="X178" i="86"/>
  <c r="X178" i="85"/>
  <c r="Z169" i="79"/>
  <c r="Y171" i="79"/>
  <c r="AD142" i="79"/>
  <c r="AD151" i="79"/>
  <c r="AE137" i="79"/>
  <c r="AC156" i="79"/>
  <c r="AC158" i="79"/>
  <c r="AC163" i="79" s="1"/>
  <c r="AC165" i="79" s="1"/>
  <c r="X172" i="79"/>
  <c r="Z168" i="79"/>
  <c r="Z176" i="86" l="1"/>
  <c r="Z176" i="85"/>
  <c r="Y178" i="86"/>
  <c r="Y178" i="85"/>
  <c r="X179" i="85"/>
  <c r="X179" i="86"/>
  <c r="Z175" i="86"/>
  <c r="Z175" i="85"/>
  <c r="AD158" i="79"/>
  <c r="AD163" i="79" s="1"/>
  <c r="AD165" i="79" s="1"/>
  <c r="AE12" i="24" s="1"/>
  <c r="AD156" i="79"/>
  <c r="AA169" i="79"/>
  <c r="AA168" i="79"/>
  <c r="Z171" i="79"/>
  <c r="Y172" i="79"/>
  <c r="AE142" i="79"/>
  <c r="AF137" i="79"/>
  <c r="AE151" i="79"/>
  <c r="Y179" i="85" l="1"/>
  <c r="Y179" i="86"/>
  <c r="Z178" i="86"/>
  <c r="Z178" i="85"/>
  <c r="AA176" i="86"/>
  <c r="AA176" i="85"/>
  <c r="AA175" i="85"/>
  <c r="AA175" i="86"/>
  <c r="Z172" i="79"/>
  <c r="AE156" i="79"/>
  <c r="AE158" i="79"/>
  <c r="AE163" i="79" s="1"/>
  <c r="AE165" i="79" s="1"/>
  <c r="AF142" i="79"/>
  <c r="AF151" i="79"/>
  <c r="AG137" i="79"/>
  <c r="AA171" i="79"/>
  <c r="AB169" i="79"/>
  <c r="AB168" i="79"/>
  <c r="Z179" i="85" l="1"/>
  <c r="Z179" i="86"/>
  <c r="AB176" i="86"/>
  <c r="AB176" i="85"/>
  <c r="AB175" i="86"/>
  <c r="AB175" i="85"/>
  <c r="AA178" i="86"/>
  <c r="AA178" i="85"/>
  <c r="AC169" i="79"/>
  <c r="AG142" i="79"/>
  <c r="AG151" i="79"/>
  <c r="AH137" i="79"/>
  <c r="AF156" i="79"/>
  <c r="AF158" i="79"/>
  <c r="AF163" i="79" s="1"/>
  <c r="AF165" i="79" s="1"/>
  <c r="AA172" i="79"/>
  <c r="AC168" i="79"/>
  <c r="AB171" i="79"/>
  <c r="AC176" i="86" l="1"/>
  <c r="AC176" i="85"/>
  <c r="AB178" i="86"/>
  <c r="AB178" i="85"/>
  <c r="AA179" i="85"/>
  <c r="AA179" i="86"/>
  <c r="AC175" i="85"/>
  <c r="AC175" i="86"/>
  <c r="AD168" i="79"/>
  <c r="AD169" i="79"/>
  <c r="AG156" i="79"/>
  <c r="AG158" i="79"/>
  <c r="AG163" i="79" s="1"/>
  <c r="AG165" i="79" s="1"/>
  <c r="AC171" i="79"/>
  <c r="AB172" i="79"/>
  <c r="AH142" i="79"/>
  <c r="AH151" i="79"/>
  <c r="AI137" i="79"/>
  <c r="AD176" i="86" l="1"/>
  <c r="AD176" i="85"/>
  <c r="AB179" i="85"/>
  <c r="AB179" i="86"/>
  <c r="AD175" i="85"/>
  <c r="AD175" i="86"/>
  <c r="AC178" i="85"/>
  <c r="AC178" i="86"/>
  <c r="AH156" i="79"/>
  <c r="AH158" i="79"/>
  <c r="AH163" i="79" s="1"/>
  <c r="AH165" i="79" s="1"/>
  <c r="AD171" i="79"/>
  <c r="AE169" i="79"/>
  <c r="AC172" i="79"/>
  <c r="AE168" i="79"/>
  <c r="AI142" i="79"/>
  <c r="AI151" i="79"/>
  <c r="AJ137" i="79"/>
  <c r="AE175" i="86" l="1"/>
  <c r="AE175" i="85"/>
  <c r="AE176" i="86"/>
  <c r="AE176" i="85"/>
  <c r="AC179" i="85"/>
  <c r="AC179" i="86"/>
  <c r="AD178" i="85"/>
  <c r="AD178" i="86"/>
  <c r="AI156" i="79"/>
  <c r="AI158" i="79"/>
  <c r="AI163" i="79" s="1"/>
  <c r="AI165" i="79" s="1"/>
  <c r="AD172" i="79"/>
  <c r="AE171" i="79"/>
  <c r="AF168" i="79"/>
  <c r="AF169" i="79"/>
  <c r="AJ151" i="79"/>
  <c r="AJ142" i="79"/>
  <c r="AK137" i="79"/>
  <c r="AD179" i="85" l="1"/>
  <c r="AD179" i="86"/>
  <c r="AF176" i="85"/>
  <c r="AF176" i="86"/>
  <c r="AE178" i="85"/>
  <c r="AE178" i="86"/>
  <c r="AF175" i="86"/>
  <c r="AF175" i="85"/>
  <c r="AG169" i="79"/>
  <c r="AF171" i="79"/>
  <c r="AG168" i="79"/>
  <c r="AE172" i="79"/>
  <c r="AJ156" i="79"/>
  <c r="AJ158" i="79"/>
  <c r="AJ163" i="79" s="1"/>
  <c r="AJ165" i="79" s="1"/>
  <c r="AK142" i="79"/>
  <c r="AK151" i="79"/>
  <c r="AL137" i="79"/>
  <c r="AG175" i="86" l="1"/>
  <c r="AG175" i="85"/>
  <c r="AG176" i="85"/>
  <c r="AG176" i="86"/>
  <c r="AE179" i="85"/>
  <c r="AE179" i="86"/>
  <c r="AF178" i="86"/>
  <c r="AF178" i="85"/>
  <c r="AH168" i="79"/>
  <c r="AK158" i="79"/>
  <c r="AK163" i="79" s="1"/>
  <c r="AK165" i="79" s="1"/>
  <c r="AK156" i="79"/>
  <c r="AF172" i="79"/>
  <c r="AG171" i="79"/>
  <c r="AH169" i="79"/>
  <c r="AL151" i="79"/>
  <c r="AL142" i="79"/>
  <c r="AM137" i="79"/>
  <c r="AH176" i="85" l="1"/>
  <c r="AH176" i="86"/>
  <c r="AF179" i="85"/>
  <c r="AF179" i="86"/>
  <c r="AH175" i="86"/>
  <c r="AH175" i="85"/>
  <c r="AG178" i="85"/>
  <c r="AG178" i="86"/>
  <c r="AL156" i="79"/>
  <c r="AL158" i="79"/>
  <c r="AL163" i="79" s="1"/>
  <c r="AL165" i="79" s="1"/>
  <c r="AH171" i="79"/>
  <c r="AI169" i="79"/>
  <c r="AG172" i="79"/>
  <c r="AI168" i="79"/>
  <c r="AM151" i="79"/>
  <c r="AM142" i="79"/>
  <c r="AN137" i="79"/>
  <c r="AI175" i="86" l="1"/>
  <c r="AI175" i="85"/>
  <c r="AG179" i="85"/>
  <c r="AG179" i="86"/>
  <c r="AH178" i="86"/>
  <c r="AH178" i="85"/>
  <c r="AI176" i="85"/>
  <c r="AI176" i="86"/>
  <c r="AH172" i="79"/>
  <c r="AI171" i="79"/>
  <c r="AM158" i="79"/>
  <c r="AM163" i="79" s="1"/>
  <c r="AM165" i="79" s="1"/>
  <c r="AM156" i="79"/>
  <c r="AJ168" i="79"/>
  <c r="AJ169" i="79"/>
  <c r="AN142" i="79"/>
  <c r="AN151" i="79"/>
  <c r="AO137" i="79"/>
  <c r="AJ176" i="85" l="1"/>
  <c r="AJ176" i="86"/>
  <c r="AH179" i="85"/>
  <c r="AH179" i="86"/>
  <c r="AJ175" i="85"/>
  <c r="AJ175" i="86"/>
  <c r="AI178" i="86"/>
  <c r="AI178" i="85"/>
  <c r="AK169" i="79"/>
  <c r="AI172" i="79"/>
  <c r="AN156" i="79"/>
  <c r="AN158" i="79"/>
  <c r="AN163" i="79" s="1"/>
  <c r="AN165" i="79" s="1"/>
  <c r="AK168" i="79"/>
  <c r="AJ171" i="79"/>
  <c r="AO142" i="79"/>
  <c r="AP137" i="79"/>
  <c r="AO151" i="79"/>
  <c r="AJ178" i="85" l="1"/>
  <c r="AJ178" i="86"/>
  <c r="AK176" i="85"/>
  <c r="AK176" i="86"/>
  <c r="AK175" i="86"/>
  <c r="AK175" i="85"/>
  <c r="AI179" i="85"/>
  <c r="AI179" i="86"/>
  <c r="AP151" i="79"/>
  <c r="AQ137" i="79"/>
  <c r="AP142" i="79"/>
  <c r="AL168" i="79"/>
  <c r="AJ172" i="79"/>
  <c r="AK171" i="79"/>
  <c r="AL169" i="79"/>
  <c r="AO156" i="79"/>
  <c r="AO158" i="79"/>
  <c r="AO163" i="79" s="1"/>
  <c r="AO165" i="79" s="1"/>
  <c r="AL176" i="85" l="1"/>
  <c r="AL176" i="86"/>
  <c r="AJ179" i="85"/>
  <c r="AJ179" i="86"/>
  <c r="AK178" i="85"/>
  <c r="AK178" i="86"/>
  <c r="AL175" i="86"/>
  <c r="AL175" i="85"/>
  <c r="AM169" i="79"/>
  <c r="AK172" i="79"/>
  <c r="AQ151" i="79"/>
  <c r="AQ142" i="79"/>
  <c r="AR137" i="79"/>
  <c r="AL171" i="79"/>
  <c r="AM168" i="79"/>
  <c r="AP156" i="79"/>
  <c r="AP158" i="79"/>
  <c r="AP163" i="79" s="1"/>
  <c r="AP165" i="79" s="1"/>
  <c r="AM175" i="85" l="1"/>
  <c r="AM175" i="86"/>
  <c r="AM176" i="86"/>
  <c r="AM176" i="85"/>
  <c r="AL178" i="85"/>
  <c r="AL178" i="86"/>
  <c r="AK179" i="85"/>
  <c r="AK179" i="86"/>
  <c r="AL172" i="79"/>
  <c r="AN168" i="79"/>
  <c r="AR142" i="79"/>
  <c r="AR151" i="79"/>
  <c r="AS137" i="79"/>
  <c r="AN169" i="79"/>
  <c r="AM171" i="79"/>
  <c r="AQ158" i="79"/>
  <c r="AQ163" i="79" s="1"/>
  <c r="AQ165" i="79" s="1"/>
  <c r="AQ156" i="79"/>
  <c r="AL179" i="85" l="1"/>
  <c r="AL179" i="86"/>
  <c r="AN175" i="85"/>
  <c r="AN175" i="86"/>
  <c r="AM178" i="85"/>
  <c r="AM178" i="86"/>
  <c r="AN176" i="86"/>
  <c r="AN176" i="85"/>
  <c r="AO168" i="79"/>
  <c r="AN171" i="79"/>
  <c r="AS142" i="79"/>
  <c r="AS151" i="79"/>
  <c r="AT137" i="79"/>
  <c r="AR156" i="79"/>
  <c r="AR158" i="79"/>
  <c r="AR163" i="79" s="1"/>
  <c r="AR165" i="79" s="1"/>
  <c r="AM172" i="79"/>
  <c r="AO169" i="79"/>
  <c r="AM179" i="85" l="1"/>
  <c r="AM179" i="86"/>
  <c r="AO175" i="86"/>
  <c r="AO175" i="85"/>
  <c r="AO176" i="86"/>
  <c r="AO176" i="85"/>
  <c r="AN178" i="86"/>
  <c r="AN178" i="85"/>
  <c r="AS156" i="79"/>
  <c r="AS158" i="79"/>
  <c r="AS163" i="79" s="1"/>
  <c r="AS165" i="79" s="1"/>
  <c r="AO171" i="79"/>
  <c r="AN172" i="79"/>
  <c r="AT142" i="79"/>
  <c r="AT151" i="79"/>
  <c r="AU137" i="79"/>
  <c r="AP168" i="79"/>
  <c r="AP169" i="79"/>
  <c r="AN179" i="85" l="1"/>
  <c r="AN179" i="86"/>
  <c r="AP176" i="86"/>
  <c r="AP176" i="85"/>
  <c r="AO178" i="85"/>
  <c r="AO178" i="86"/>
  <c r="AP175" i="86"/>
  <c r="AP175" i="85"/>
  <c r="AO172" i="79"/>
  <c r="AQ169" i="79"/>
  <c r="AT158" i="79"/>
  <c r="AT163" i="79" s="1"/>
  <c r="AT165" i="79" s="1"/>
  <c r="AT156" i="79"/>
  <c r="AP171" i="79"/>
  <c r="AQ168" i="79"/>
  <c r="AU142" i="79"/>
  <c r="AU151" i="79"/>
  <c r="AV137" i="79"/>
  <c r="AP178" i="85" l="1"/>
  <c r="AP178" i="86"/>
  <c r="AQ176" i="85"/>
  <c r="AQ176" i="86"/>
  <c r="AQ175" i="85"/>
  <c r="AQ175" i="86"/>
  <c r="AO179" i="85"/>
  <c r="AO179" i="86"/>
  <c r="AU158" i="79"/>
  <c r="AU163" i="79" s="1"/>
  <c r="AU165" i="79" s="1"/>
  <c r="AU156" i="79"/>
  <c r="AQ171" i="79"/>
  <c r="AR169" i="79"/>
  <c r="AR168" i="79"/>
  <c r="AP172" i="79"/>
  <c r="AV142" i="79"/>
  <c r="AV151" i="79"/>
  <c r="AW137" i="79"/>
  <c r="AP179" i="85" l="1"/>
  <c r="AP179" i="86"/>
  <c r="AR176" i="86"/>
  <c r="AR176" i="85"/>
  <c r="AR175" i="85"/>
  <c r="AR175" i="86"/>
  <c r="AQ178" i="86"/>
  <c r="AQ178" i="85"/>
  <c r="AQ172" i="79"/>
  <c r="AS169" i="79"/>
  <c r="AV156" i="79"/>
  <c r="AV158" i="79"/>
  <c r="AV163" i="79" s="1"/>
  <c r="AV165" i="79" s="1"/>
  <c r="AS168" i="79"/>
  <c r="AR171" i="79"/>
  <c r="AW142" i="79"/>
  <c r="AW151" i="79"/>
  <c r="AX137" i="79"/>
  <c r="AS175" i="86" l="1"/>
  <c r="AS175" i="85"/>
  <c r="AR178" i="86"/>
  <c r="AR178" i="85"/>
  <c r="AQ179" i="85"/>
  <c r="AQ179" i="86"/>
  <c r="AS176" i="85"/>
  <c r="AS176" i="86"/>
  <c r="AW156" i="79"/>
  <c r="AW158" i="79"/>
  <c r="AW163" i="79" s="1"/>
  <c r="AW165" i="79" s="1"/>
  <c r="AT168" i="79"/>
  <c r="AT169" i="79"/>
  <c r="AS171" i="79"/>
  <c r="AR172" i="79"/>
  <c r="AX142" i="79"/>
  <c r="AX151" i="79"/>
  <c r="AY137" i="79"/>
  <c r="AR179" i="85" l="1"/>
  <c r="AR179" i="86"/>
  <c r="AT176" i="86"/>
  <c r="AT176" i="85"/>
  <c r="AS178" i="85"/>
  <c r="AS178" i="86"/>
  <c r="AT175" i="85"/>
  <c r="AT175" i="86"/>
  <c r="AS172" i="79"/>
  <c r="AU169" i="79"/>
  <c r="AX158" i="79"/>
  <c r="AX163" i="79" s="1"/>
  <c r="AX165" i="79" s="1"/>
  <c r="AX156" i="79"/>
  <c r="AT171" i="79"/>
  <c r="AU168" i="79"/>
  <c r="AY142" i="79"/>
  <c r="AY151" i="79"/>
  <c r="AZ137" i="79"/>
  <c r="AT178" i="86" l="1"/>
  <c r="AT178" i="85"/>
  <c r="AU176" i="86"/>
  <c r="AU176" i="85"/>
  <c r="AU175" i="86"/>
  <c r="AU175" i="85"/>
  <c r="AS179" i="85"/>
  <c r="AS179" i="86"/>
  <c r="AY158" i="79"/>
  <c r="AY163" i="79" s="1"/>
  <c r="AY165" i="79" s="1"/>
  <c r="AY156" i="79"/>
  <c r="AU171" i="79"/>
  <c r="AV169" i="79"/>
  <c r="AV168" i="79"/>
  <c r="AT172" i="79"/>
  <c r="AZ142" i="79"/>
  <c r="AZ151" i="79"/>
  <c r="BA137" i="79"/>
  <c r="AV175" i="86" l="1"/>
  <c r="AV175" i="85"/>
  <c r="AU178" i="85"/>
  <c r="AU178" i="86"/>
  <c r="AT179" i="85"/>
  <c r="AT179" i="86"/>
  <c r="AV176" i="86"/>
  <c r="AV176" i="85"/>
  <c r="AU172" i="79"/>
  <c r="AW169" i="79"/>
  <c r="AZ158" i="79"/>
  <c r="AZ163" i="79" s="1"/>
  <c r="AZ165" i="79" s="1"/>
  <c r="AZ156" i="79"/>
  <c r="AW168" i="79"/>
  <c r="AV171" i="79"/>
  <c r="BA151" i="79"/>
  <c r="BA142" i="79"/>
  <c r="BB137" i="79"/>
  <c r="AW175" i="86" l="1"/>
  <c r="AW175" i="85"/>
  <c r="AV178" i="86"/>
  <c r="AV178" i="85"/>
  <c r="AU179" i="85"/>
  <c r="AU179" i="86"/>
  <c r="AW176" i="85"/>
  <c r="AW176" i="86"/>
  <c r="AX168" i="79"/>
  <c r="AX169" i="79"/>
  <c r="BA158" i="79"/>
  <c r="BA163" i="79" s="1"/>
  <c r="BA165" i="79" s="1"/>
  <c r="BA156" i="79"/>
  <c r="AW171" i="79"/>
  <c r="AV172" i="79"/>
  <c r="BB142" i="79"/>
  <c r="BB151" i="79"/>
  <c r="BC137" i="79"/>
  <c r="AX175" i="86" l="1"/>
  <c r="AX175" i="85"/>
  <c r="AW178" i="85"/>
  <c r="AW178" i="86"/>
  <c r="AX176" i="85"/>
  <c r="AX176" i="86"/>
  <c r="AV179" i="86"/>
  <c r="AV179" i="85"/>
  <c r="BB156" i="79"/>
  <c r="BB158" i="79"/>
  <c r="BB163" i="79" s="1"/>
  <c r="BB165" i="79" s="1"/>
  <c r="AX171" i="79"/>
  <c r="AY169" i="79"/>
  <c r="AW172" i="79"/>
  <c r="BC142" i="79"/>
  <c r="BD137" i="79"/>
  <c r="BC151" i="79"/>
  <c r="AY168" i="79"/>
  <c r="AW179" i="86" l="1"/>
  <c r="AW179" i="85"/>
  <c r="AX178" i="85"/>
  <c r="AX178" i="86"/>
  <c r="AY175" i="85"/>
  <c r="AY175" i="86"/>
  <c r="AY176" i="86"/>
  <c r="AY176" i="85"/>
  <c r="BD142" i="79"/>
  <c r="BE137" i="79"/>
  <c r="BD151" i="79"/>
  <c r="AX172" i="79"/>
  <c r="AY171" i="79"/>
  <c r="BC158" i="79"/>
  <c r="BC163" i="79" s="1"/>
  <c r="BC165" i="79" s="1"/>
  <c r="BC156" i="79"/>
  <c r="AZ168" i="79"/>
  <c r="AZ169" i="79"/>
  <c r="AX179" i="85" l="1"/>
  <c r="AX179" i="86"/>
  <c r="AZ176" i="86"/>
  <c r="AZ176" i="85"/>
  <c r="AY178" i="85"/>
  <c r="AY178" i="86"/>
  <c r="AZ175" i="86"/>
  <c r="AZ175" i="85"/>
  <c r="BA169" i="79"/>
  <c r="AZ171" i="79"/>
  <c r="BD156" i="79"/>
  <c r="BD158" i="79"/>
  <c r="BD163" i="79" s="1"/>
  <c r="BD165" i="79" s="1"/>
  <c r="BA168" i="79"/>
  <c r="BE151" i="79"/>
  <c r="BE142" i="79"/>
  <c r="BF137" i="79"/>
  <c r="AY172" i="79"/>
  <c r="BA175" i="86" l="1"/>
  <c r="BA175" i="85"/>
  <c r="AZ178" i="85"/>
  <c r="AZ178" i="86"/>
  <c r="AY179" i="85"/>
  <c r="AY179" i="86"/>
  <c r="BA176" i="85"/>
  <c r="BA176" i="86"/>
  <c r="BB168" i="79"/>
  <c r="BA171" i="79"/>
  <c r="BF142" i="79"/>
  <c r="BF151" i="79"/>
  <c r="BG137" i="79"/>
  <c r="AZ172" i="79"/>
  <c r="BE158" i="79"/>
  <c r="BE163" i="79" s="1"/>
  <c r="BE165" i="79" s="1"/>
  <c r="BE156" i="79"/>
  <c r="BB169" i="79"/>
  <c r="BB176" i="86" l="1"/>
  <c r="BB176" i="85"/>
  <c r="AZ179" i="85"/>
  <c r="AZ179" i="86"/>
  <c r="BA178" i="86"/>
  <c r="BA178" i="85"/>
  <c r="BB175" i="85"/>
  <c r="BB175" i="86"/>
  <c r="BG142" i="79"/>
  <c r="BH137" i="79"/>
  <c r="BG151" i="79"/>
  <c r="BB171" i="79"/>
  <c r="BF156" i="79"/>
  <c r="BF158" i="79"/>
  <c r="BF163" i="79" s="1"/>
  <c r="BF165" i="79" s="1"/>
  <c r="BC168" i="79"/>
  <c r="BC169" i="79"/>
  <c r="BA172" i="79"/>
  <c r="BC176" i="86" l="1"/>
  <c r="BC176" i="85"/>
  <c r="BA179" i="85"/>
  <c r="BA179" i="86"/>
  <c r="BC175" i="86"/>
  <c r="BC175" i="85"/>
  <c r="BB178" i="85"/>
  <c r="BB178" i="86"/>
  <c r="BD169" i="79"/>
  <c r="BG158" i="79"/>
  <c r="BG163" i="79" s="1"/>
  <c r="BG165" i="79" s="1"/>
  <c r="BG156" i="79"/>
  <c r="BH142" i="79"/>
  <c r="BH151" i="79"/>
  <c r="BI137" i="79"/>
  <c r="BB172" i="79"/>
  <c r="BD168" i="79"/>
  <c r="BC171" i="79"/>
  <c r="BC178" i="86" l="1"/>
  <c r="BC178" i="85"/>
  <c r="BD175" i="86"/>
  <c r="BD175" i="85"/>
  <c r="BD176" i="86"/>
  <c r="BD176" i="85"/>
  <c r="BB179" i="85"/>
  <c r="BB179" i="86"/>
  <c r="BE168" i="79"/>
  <c r="BI142" i="79"/>
  <c r="BI151" i="79"/>
  <c r="BJ137" i="79"/>
  <c r="BH156" i="79"/>
  <c r="BH158" i="79"/>
  <c r="BH163" i="79" s="1"/>
  <c r="BH165" i="79" s="1"/>
  <c r="BE169" i="79"/>
  <c r="BD171" i="79"/>
  <c r="BC172" i="79"/>
  <c r="BD178" i="85" l="1"/>
  <c r="BD178" i="86"/>
  <c r="BE175" i="85"/>
  <c r="BE175" i="86"/>
  <c r="BC179" i="85"/>
  <c r="BC179" i="86"/>
  <c r="BE176" i="85"/>
  <c r="BE176" i="86"/>
  <c r="BI158" i="79"/>
  <c r="BI163" i="79" s="1"/>
  <c r="BI165" i="79" s="1"/>
  <c r="BI156" i="79"/>
  <c r="BE171" i="79"/>
  <c r="BF168" i="79"/>
  <c r="BD172" i="79"/>
  <c r="BF169" i="79"/>
  <c r="BJ142" i="79"/>
  <c r="BJ151" i="79"/>
  <c r="BK137" i="79"/>
  <c r="BL137" i="79" s="1"/>
  <c r="BL151" i="79" l="1"/>
  <c r="BM137" i="79"/>
  <c r="BL142" i="79"/>
  <c r="BF176" i="86"/>
  <c r="BF176" i="85"/>
  <c r="BF175" i="86"/>
  <c r="BF175" i="85"/>
  <c r="BD179" i="86"/>
  <c r="BD179" i="85"/>
  <c r="BE178" i="85"/>
  <c r="BE178" i="86"/>
  <c r="BE172" i="79"/>
  <c r="BF171" i="79"/>
  <c r="BG169" i="79"/>
  <c r="BG168" i="79"/>
  <c r="BJ156" i="79"/>
  <c r="BJ158" i="79"/>
  <c r="BJ163" i="79" s="1"/>
  <c r="BJ165" i="79" s="1"/>
  <c r="BK142" i="79"/>
  <c r="BK151" i="79"/>
  <c r="BM151" i="79" l="1"/>
  <c r="BM142" i="79"/>
  <c r="BL158" i="79"/>
  <c r="BL163" i="79" s="1"/>
  <c r="BL165" i="79" s="1"/>
  <c r="BL156" i="79"/>
  <c r="BF178" i="85"/>
  <c r="BF178" i="86"/>
  <c r="BG176" i="86"/>
  <c r="BG176" i="85"/>
  <c r="BE179" i="86"/>
  <c r="BE179" i="85"/>
  <c r="BG175" i="86"/>
  <c r="BG175" i="85"/>
  <c r="BK156" i="79"/>
  <c r="BK158" i="79"/>
  <c r="BK163" i="79" s="1"/>
  <c r="BK165" i="79" s="1"/>
  <c r="BH168" i="79"/>
  <c r="BG171" i="79"/>
  <c r="BH169" i="79"/>
  <c r="BF172" i="79"/>
  <c r="BM158" i="79" l="1"/>
  <c r="BM163" i="79" s="1"/>
  <c r="BM165" i="79" s="1"/>
  <c r="BM156" i="79"/>
  <c r="BH175" i="85"/>
  <c r="BH175" i="86"/>
  <c r="BH176" i="86"/>
  <c r="BH176" i="85"/>
  <c r="BF179" i="85"/>
  <c r="BF179" i="86"/>
  <c r="BG178" i="85"/>
  <c r="BG178" i="86"/>
  <c r="BI169" i="79"/>
  <c r="BI168" i="79"/>
  <c r="BG172" i="79"/>
  <c r="BH171" i="79"/>
  <c r="BI176" i="86" l="1"/>
  <c r="BI176" i="85"/>
  <c r="BG179" i="86"/>
  <c r="BG179" i="85"/>
  <c r="BH178" i="85"/>
  <c r="BH178" i="86"/>
  <c r="BI175" i="85"/>
  <c r="BI175" i="86"/>
  <c r="BJ169" i="79"/>
  <c r="BH172" i="79"/>
  <c r="BI171" i="79"/>
  <c r="E142" i="79"/>
  <c r="E137" i="79"/>
  <c r="BJ168" i="79"/>
  <c r="BJ176" i="85" l="1"/>
  <c r="BJ176" i="86"/>
  <c r="BH179" i="85"/>
  <c r="BH179" i="86"/>
  <c r="BJ175" i="86"/>
  <c r="BJ175" i="85"/>
  <c r="BI178" i="86"/>
  <c r="BI178" i="85"/>
  <c r="BJ171" i="79"/>
  <c r="BK169" i="79"/>
  <c r="E151" i="79"/>
  <c r="BI172" i="79"/>
  <c r="BK168" i="79"/>
  <c r="BL168" i="79" l="1"/>
  <c r="BL169" i="79"/>
  <c r="BK175" i="85"/>
  <c r="BK175" i="86"/>
  <c r="BJ178" i="85"/>
  <c r="BJ178" i="86"/>
  <c r="BI179" i="85"/>
  <c r="BI179" i="86"/>
  <c r="BK176" i="86"/>
  <c r="BK176" i="85"/>
  <c r="BJ172" i="79"/>
  <c r="E158" i="79"/>
  <c r="BK171" i="79"/>
  <c r="E164" i="79"/>
  <c r="U12" i="24" s="1"/>
  <c r="E156" i="79"/>
  <c r="T12" i="24" s="1"/>
  <c r="AJ12" i="24" s="1"/>
  <c r="BL176" i="85" l="1"/>
  <c r="BL176" i="86"/>
  <c r="BL171" i="79"/>
  <c r="BM168" i="79"/>
  <c r="BM169" i="79"/>
  <c r="AK12" i="24"/>
  <c r="BK178" i="85"/>
  <c r="BK178" i="86"/>
  <c r="BJ179" i="86"/>
  <c r="BJ179" i="85"/>
  <c r="E165" i="79"/>
  <c r="H16" i="79" s="1"/>
  <c r="AC12" i="24" s="1"/>
  <c r="AF12" i="24" s="1"/>
  <c r="E163" i="79"/>
  <c r="H15" i="79" s="1"/>
  <c r="Z12" i="24" s="1"/>
  <c r="BK172" i="79"/>
  <c r="BM176" i="85" l="1"/>
  <c r="BM176" i="86"/>
  <c r="BM171" i="79"/>
  <c r="BL172" i="79"/>
  <c r="E176" i="85"/>
  <c r="AA12" i="24"/>
  <c r="AD12" i="24" s="1"/>
  <c r="Y12" i="24"/>
  <c r="AB12" i="24" s="1"/>
  <c r="BK179" i="86"/>
  <c r="BK179" i="85"/>
  <c r="BL179" i="85" l="1"/>
  <c r="BL179" i="86"/>
  <c r="BM172" i="79"/>
  <c r="E175" i="85"/>
  <c r="E175" i="86"/>
  <c r="E176" i="86"/>
  <c r="E169" i="79"/>
  <c r="E168" i="79"/>
  <c r="BM179" i="85" l="1"/>
  <c r="BM179" i="86"/>
  <c r="E178" i="85"/>
  <c r="E178" i="86"/>
  <c r="E171" i="79"/>
  <c r="E179" i="85" l="1"/>
  <c r="E179" i="86"/>
  <c r="E172" i="79"/>
  <c r="F83" i="84" l="1"/>
  <c r="F89" i="84" l="1"/>
  <c r="F143" i="84"/>
  <c r="G83" i="84"/>
  <c r="G143" i="84" s="1"/>
  <c r="G89" i="84" l="1"/>
  <c r="H83" i="84"/>
  <c r="H143" i="84" s="1"/>
  <c r="F150" i="84"/>
  <c r="G150" i="84" l="1"/>
  <c r="F157" i="84"/>
  <c r="H89" i="84"/>
  <c r="I83" i="84"/>
  <c r="I143" i="84" s="1"/>
  <c r="H150" i="84" l="1"/>
  <c r="G157" i="84"/>
  <c r="I89" i="84"/>
  <c r="J83" i="84"/>
  <c r="J143" i="84" s="1"/>
  <c r="H157" i="84" l="1"/>
  <c r="J89" i="84"/>
  <c r="K83" i="84"/>
  <c r="K143" i="84" s="1"/>
  <c r="I150" i="84"/>
  <c r="I157" i="84" l="1"/>
  <c r="K89" i="84"/>
  <c r="L83" i="84"/>
  <c r="L143" i="84" s="1"/>
  <c r="J150" i="84"/>
  <c r="K150" i="84" l="1"/>
  <c r="J157" i="84"/>
  <c r="D143" i="84"/>
  <c r="L89" i="84"/>
  <c r="D89" i="84" s="1"/>
  <c r="M83" i="84"/>
  <c r="M143" i="84" s="1"/>
  <c r="D83" i="84"/>
  <c r="M89" i="84" l="1"/>
  <c r="N83" i="84"/>
  <c r="N143" i="84" s="1"/>
  <c r="L150" i="84"/>
  <c r="K157" i="84"/>
  <c r="N89" i="84" l="1"/>
  <c r="O83" i="84"/>
  <c r="O143" i="84" s="1"/>
  <c r="M150" i="84"/>
  <c r="L157" i="84"/>
  <c r="D150" i="84"/>
  <c r="M157" i="84" l="1"/>
  <c r="O89" i="84"/>
  <c r="P83" i="84"/>
  <c r="P143" i="84" s="1"/>
  <c r="N150" i="84"/>
  <c r="D157" i="84"/>
  <c r="O150" i="84" l="1"/>
  <c r="P89" i="84"/>
  <c r="Q83" i="84"/>
  <c r="Q143" i="84" s="1"/>
  <c r="N157" i="84"/>
  <c r="P150" i="84" l="1"/>
  <c r="O157" i="84"/>
  <c r="Q89" i="84"/>
  <c r="R83" i="84"/>
  <c r="R143" i="84" s="1"/>
  <c r="R89" i="84" l="1"/>
  <c r="S83" i="84"/>
  <c r="S143" i="84" s="1"/>
  <c r="Q150" i="84"/>
  <c r="P157" i="84"/>
  <c r="Q157" i="84" l="1"/>
  <c r="S89" i="84"/>
  <c r="T83" i="84"/>
  <c r="T143" i="84" s="1"/>
  <c r="R150" i="84"/>
  <c r="S150" i="84" l="1"/>
  <c r="T89" i="84"/>
  <c r="U83" i="84"/>
  <c r="U143" i="84" s="1"/>
  <c r="R157" i="84"/>
  <c r="U89" i="84" l="1"/>
  <c r="V83" i="84"/>
  <c r="V143" i="84" s="1"/>
  <c r="T150" i="84"/>
  <c r="S157" i="84"/>
  <c r="T157" i="84" l="1"/>
  <c r="U150" i="84"/>
  <c r="V89" i="84"/>
  <c r="W83" i="84"/>
  <c r="W143" i="84" s="1"/>
  <c r="V150" i="84" l="1"/>
  <c r="U157" i="84"/>
  <c r="W89" i="84"/>
  <c r="X83" i="84"/>
  <c r="X143" i="84" s="1"/>
  <c r="X89" i="84" l="1"/>
  <c r="Y83" i="84"/>
  <c r="Y143" i="84" s="1"/>
  <c r="W150" i="84"/>
  <c r="V157" i="84"/>
  <c r="W157" i="84" l="1"/>
  <c r="Y89" i="84"/>
  <c r="Z83" i="84"/>
  <c r="Z143" i="84" s="1"/>
  <c r="X150" i="84"/>
  <c r="X157" i="84" l="1"/>
  <c r="Y150" i="84"/>
  <c r="Z89" i="84"/>
  <c r="AA83" i="84"/>
  <c r="AA143" i="84" s="1"/>
  <c r="AA89" i="84" l="1"/>
  <c r="AB83" i="84"/>
  <c r="AB143" i="84" s="1"/>
  <c r="Z150" i="84"/>
  <c r="Y157" i="84"/>
  <c r="Z157" i="84" l="1"/>
  <c r="AC83" i="84"/>
  <c r="AC143" i="84" s="1"/>
  <c r="AB89" i="84"/>
  <c r="AA150" i="84"/>
  <c r="AA157" i="84" l="1"/>
  <c r="AC89" i="84"/>
  <c r="AD83" i="84"/>
  <c r="AD143" i="84" s="1"/>
  <c r="AB150" i="84"/>
  <c r="AD89" i="84" l="1"/>
  <c r="AE83" i="84"/>
  <c r="AE143" i="84" s="1"/>
  <c r="AC150" i="84"/>
  <c r="AB157" i="84"/>
  <c r="AF83" i="84" l="1"/>
  <c r="AF143" i="84" s="1"/>
  <c r="AE89" i="84"/>
  <c r="AC157" i="84"/>
  <c r="AD150" i="84"/>
  <c r="AG83" i="84" l="1"/>
  <c r="AG143" i="84" s="1"/>
  <c r="AF89" i="84"/>
  <c r="AD157" i="84"/>
  <c r="AE150" i="84"/>
  <c r="AF150" i="84" l="1"/>
  <c r="AG89" i="84"/>
  <c r="AH83" i="84"/>
  <c r="AH143" i="84" s="1"/>
  <c r="AE157" i="84"/>
  <c r="AH89" i="84" l="1"/>
  <c r="AI83" i="84"/>
  <c r="AI143" i="84" s="1"/>
  <c r="AG150" i="84"/>
  <c r="AF157" i="84"/>
  <c r="AG157" i="84" l="1"/>
  <c r="AI89" i="84"/>
  <c r="AJ83" i="84"/>
  <c r="AJ143" i="84" s="1"/>
  <c r="AH150" i="84"/>
  <c r="AI150" i="84" l="1"/>
  <c r="AK83" i="84"/>
  <c r="AK143" i="84" s="1"/>
  <c r="AJ89" i="84"/>
  <c r="AH157" i="84"/>
  <c r="AK89" i="84" l="1"/>
  <c r="AL83" i="84"/>
  <c r="AL143" i="84" s="1"/>
  <c r="AI157" i="84"/>
  <c r="AJ150" i="84"/>
  <c r="AL89" i="84" l="1"/>
  <c r="AM83" i="84"/>
  <c r="AM143" i="84" s="1"/>
  <c r="AK150" i="84"/>
  <c r="AJ157" i="84"/>
  <c r="AM89" i="84" l="1"/>
  <c r="AN83" i="84"/>
  <c r="AN143" i="84" s="1"/>
  <c r="AK157" i="84"/>
  <c r="AL150" i="84"/>
  <c r="AL157" i="84" l="1"/>
  <c r="AN89" i="84"/>
  <c r="AO83" i="84"/>
  <c r="AO143" i="84" s="1"/>
  <c r="AM150" i="84"/>
  <c r="AN150" i="84" l="1"/>
  <c r="AO89" i="84"/>
  <c r="AP83" i="84"/>
  <c r="AP143" i="84" s="1"/>
  <c r="AM157" i="84"/>
  <c r="AP89" i="84" l="1"/>
  <c r="AQ83" i="84"/>
  <c r="AQ143" i="84" s="1"/>
  <c r="AO150" i="84"/>
  <c r="AN157" i="84"/>
  <c r="AO157" i="84" l="1"/>
  <c r="AQ89" i="84"/>
  <c r="AR83" i="84"/>
  <c r="AR143" i="84" s="1"/>
  <c r="AP150" i="84"/>
  <c r="AS83" i="84" l="1"/>
  <c r="AS143" i="84" s="1"/>
  <c r="AR89" i="84"/>
  <c r="AP157" i="84"/>
  <c r="AQ150" i="84"/>
  <c r="AR150" i="84" l="1"/>
  <c r="AS89" i="84"/>
  <c r="AT83" i="84"/>
  <c r="AT143" i="84" s="1"/>
  <c r="AQ157" i="84"/>
  <c r="AU83" i="84" l="1"/>
  <c r="AU143" i="84" s="1"/>
  <c r="AT89" i="84"/>
  <c r="AR157" i="84"/>
  <c r="AS150" i="84"/>
  <c r="AT150" i="84" l="1"/>
  <c r="AV83" i="84"/>
  <c r="AV143" i="84" s="1"/>
  <c r="AU89" i="84"/>
  <c r="AS157" i="84"/>
  <c r="AU150" i="84" l="1"/>
  <c r="AW83" i="84"/>
  <c r="AW143" i="84" s="1"/>
  <c r="AV89" i="84"/>
  <c r="AT157" i="84"/>
  <c r="AW89" i="84" l="1"/>
  <c r="AX83" i="84"/>
  <c r="AX143" i="84" s="1"/>
  <c r="AV150" i="84"/>
  <c r="AU157" i="84"/>
  <c r="AY83" i="84" l="1"/>
  <c r="AY143" i="84" s="1"/>
  <c r="AX89" i="84"/>
  <c r="AW150" i="84"/>
  <c r="AV157" i="84"/>
  <c r="AX150" i="84" l="1"/>
  <c r="AW157" i="84"/>
  <c r="AZ83" i="84"/>
  <c r="AZ143" i="84" s="1"/>
  <c r="AY89" i="84"/>
  <c r="AZ89" i="84" l="1"/>
  <c r="BA83" i="84"/>
  <c r="BA143" i="84" s="1"/>
  <c r="AY150" i="84"/>
  <c r="AX157" i="84"/>
  <c r="BB83" i="84" l="1"/>
  <c r="BB143" i="84" s="1"/>
  <c r="BA89" i="84"/>
  <c r="AZ150" i="84"/>
  <c r="AY157" i="84"/>
  <c r="AZ157" i="84" l="1"/>
  <c r="BA150" i="84"/>
  <c r="BB89" i="84"/>
  <c r="BC83" i="84"/>
  <c r="BC143" i="84" s="1"/>
  <c r="BB150" i="84" l="1"/>
  <c r="BA157" i="84"/>
  <c r="BC89" i="84"/>
  <c r="BD83" i="84"/>
  <c r="BD143" i="84" s="1"/>
  <c r="BB157" i="84" l="1"/>
  <c r="BC150" i="84"/>
  <c r="BD89" i="84"/>
  <c r="BE83" i="84"/>
  <c r="BE143" i="84" s="1"/>
  <c r="BD150" i="84" l="1"/>
  <c r="BC157" i="84"/>
  <c r="BF83" i="84"/>
  <c r="BF143" i="84" s="1"/>
  <c r="BE89" i="84"/>
  <c r="BF89" i="84" l="1"/>
  <c r="BG83" i="84"/>
  <c r="BG143" i="84" s="1"/>
  <c r="BD157" i="84"/>
  <c r="BE150" i="84"/>
  <c r="BE157" i="84" l="1"/>
  <c r="BF150" i="84"/>
  <c r="BG89" i="84"/>
  <c r="BH83" i="84"/>
  <c r="BH143" i="84" s="1"/>
  <c r="BG150" i="84" l="1"/>
  <c r="BF157" i="84"/>
  <c r="BH89" i="84"/>
  <c r="BI83" i="84"/>
  <c r="BI143" i="84" s="1"/>
  <c r="BI89" i="84" l="1"/>
  <c r="BJ83" i="84"/>
  <c r="BJ143" i="84" s="1"/>
  <c r="BG157" i="84"/>
  <c r="BH150" i="84"/>
  <c r="BJ89" i="84" l="1"/>
  <c r="BK83" i="84"/>
  <c r="BK143" i="84" s="1"/>
  <c r="BH157" i="84"/>
  <c r="BI150" i="84"/>
  <c r="BI157" i="84" l="1"/>
  <c r="BL83" i="84"/>
  <c r="BL143" i="84" s="1"/>
  <c r="BK89" i="84"/>
  <c r="BJ150" i="84"/>
  <c r="BL89" i="84" l="1"/>
  <c r="BM83" i="84"/>
  <c r="BM143" i="84" s="1"/>
  <c r="BK150" i="84"/>
  <c r="BJ157" i="84"/>
  <c r="BK157" i="84" l="1"/>
  <c r="BL150" i="84"/>
  <c r="BM89" i="84"/>
  <c r="E83" i="84"/>
  <c r="E89" i="84" l="1"/>
  <c r="BM150" i="84"/>
  <c r="E143" i="84"/>
  <c r="BL157" i="84"/>
  <c r="BM157" i="84" l="1"/>
  <c r="E150" i="84"/>
  <c r="E157" i="84" l="1"/>
  <c r="F84" i="84"/>
  <c r="G84" i="84" s="1"/>
  <c r="G87" i="84" l="1"/>
  <c r="G147" i="84"/>
  <c r="G154" i="84" s="1"/>
  <c r="G161" i="84" s="1"/>
  <c r="G90" i="84"/>
  <c r="G93" i="84" s="1"/>
  <c r="G145" i="84"/>
  <c r="H84" i="84"/>
  <c r="F87" i="84"/>
  <c r="F147" i="84"/>
  <c r="F90" i="84"/>
  <c r="F145" i="84"/>
  <c r="F154" i="84" l="1"/>
  <c r="H147" i="84"/>
  <c r="H154" i="84" s="1"/>
  <c r="H161" i="84" s="1"/>
  <c r="H87" i="84"/>
  <c r="H145" i="84"/>
  <c r="H90" i="84"/>
  <c r="H93" i="84" s="1"/>
  <c r="I84" i="84"/>
  <c r="G149" i="84"/>
  <c r="G152" i="84"/>
  <c r="G97" i="84"/>
  <c r="G100" i="84" s="1"/>
  <c r="G94" i="84"/>
  <c r="G98" i="84" s="1"/>
  <c r="G101" i="84" s="1"/>
  <c r="G95" i="84"/>
  <c r="G99" i="84" s="1"/>
  <c r="G102" i="84" s="1"/>
  <c r="F149" i="84"/>
  <c r="F152" i="84"/>
  <c r="F93" i="84"/>
  <c r="H97" i="84" l="1"/>
  <c r="H100" i="84" s="1"/>
  <c r="H95" i="84"/>
  <c r="H99" i="84" s="1"/>
  <c r="H102" i="84" s="1"/>
  <c r="H94" i="84"/>
  <c r="H98" i="84" s="1"/>
  <c r="H101" i="84" s="1"/>
  <c r="F97" i="84"/>
  <c r="F95" i="84"/>
  <c r="F94" i="84"/>
  <c r="H149" i="84"/>
  <c r="H152" i="84"/>
  <c r="F159" i="84"/>
  <c r="F156" i="84"/>
  <c r="G156" i="84"/>
  <c r="G159" i="84"/>
  <c r="G163" i="84" s="1"/>
  <c r="G165" i="84" s="1"/>
  <c r="F161" i="84"/>
  <c r="I87" i="84"/>
  <c r="I147" i="84"/>
  <c r="I154" i="84" s="1"/>
  <c r="I161" i="84" s="1"/>
  <c r="I90" i="84"/>
  <c r="I145" i="84"/>
  <c r="J84" i="84"/>
  <c r="F163" i="84" l="1"/>
  <c r="F100" i="84"/>
  <c r="J87" i="84"/>
  <c r="J147" i="84"/>
  <c r="J90" i="84"/>
  <c r="J93" i="84" s="1"/>
  <c r="J145" i="84"/>
  <c r="K84" i="84"/>
  <c r="H156" i="84"/>
  <c r="H159" i="84"/>
  <c r="H163" i="84" s="1"/>
  <c r="H165" i="84" s="1"/>
  <c r="F168" i="84"/>
  <c r="I149" i="84"/>
  <c r="I152" i="84"/>
  <c r="F98" i="84"/>
  <c r="I93" i="84"/>
  <c r="F99" i="84"/>
  <c r="F101" i="84" l="1"/>
  <c r="F175" i="84"/>
  <c r="G168" i="84"/>
  <c r="J154" i="84"/>
  <c r="K87" i="84"/>
  <c r="K147" i="84"/>
  <c r="K154" i="84" s="1"/>
  <c r="K161" i="84" s="1"/>
  <c r="K145" i="84"/>
  <c r="K90" i="84"/>
  <c r="L84" i="84"/>
  <c r="D84" i="84" s="1"/>
  <c r="F171" i="84"/>
  <c r="F165" i="84"/>
  <c r="F102" i="84"/>
  <c r="I156" i="84"/>
  <c r="I159" i="84"/>
  <c r="I163" i="84" s="1"/>
  <c r="I165" i="84" s="1"/>
  <c r="F103" i="84"/>
  <c r="G103" i="84" s="1"/>
  <c r="H103" i="84" s="1"/>
  <c r="I95" i="84"/>
  <c r="I94" i="84"/>
  <c r="I97" i="84"/>
  <c r="F169" i="84"/>
  <c r="J149" i="84"/>
  <c r="J152" i="84"/>
  <c r="J95" i="84"/>
  <c r="J99" i="84" s="1"/>
  <c r="J102" i="84" s="1"/>
  <c r="J94" i="84"/>
  <c r="J98" i="84" s="1"/>
  <c r="J101" i="84" s="1"/>
  <c r="J97" i="84"/>
  <c r="J100" i="84" s="1"/>
  <c r="F178" i="84" l="1"/>
  <c r="G171" i="84"/>
  <c r="J161" i="84"/>
  <c r="G175" i="84"/>
  <c r="H168" i="84"/>
  <c r="I100" i="84"/>
  <c r="I103" i="84" s="1"/>
  <c r="J103" i="84" s="1"/>
  <c r="I98" i="84"/>
  <c r="I99" i="84"/>
  <c r="J156" i="84"/>
  <c r="J159" i="84"/>
  <c r="J163" i="84" s="1"/>
  <c r="J165" i="84" s="1"/>
  <c r="K93" i="84"/>
  <c r="F105" i="84"/>
  <c r="G105" i="84" s="1"/>
  <c r="H105" i="84" s="1"/>
  <c r="K149" i="84"/>
  <c r="K152" i="84"/>
  <c r="F104" i="84"/>
  <c r="G104" i="84" s="1"/>
  <c r="H104" i="84" s="1"/>
  <c r="L87" i="84"/>
  <c r="L147" i="84"/>
  <c r="L145" i="84"/>
  <c r="D145" i="84" s="1"/>
  <c r="L90" i="84"/>
  <c r="L93" i="84" s="1"/>
  <c r="M84" i="84"/>
  <c r="F172" i="84"/>
  <c r="F176" i="84"/>
  <c r="G169" i="84"/>
  <c r="D87" i="84"/>
  <c r="D90" i="84" l="1"/>
  <c r="I102" i="84"/>
  <c r="I105" i="84" s="1"/>
  <c r="J105" i="84" s="1"/>
  <c r="H175" i="84"/>
  <c r="I168" i="84"/>
  <c r="L149" i="84"/>
  <c r="D149" i="84" s="1"/>
  <c r="L152" i="84"/>
  <c r="D152" i="84" s="1"/>
  <c r="K156" i="84"/>
  <c r="K159" i="84"/>
  <c r="K97" i="84"/>
  <c r="K94" i="84"/>
  <c r="K95" i="84"/>
  <c r="D93" i="84"/>
  <c r="G178" i="84"/>
  <c r="H171" i="84"/>
  <c r="G176" i="84"/>
  <c r="H169" i="84"/>
  <c r="L95" i="84"/>
  <c r="L99" i="84" s="1"/>
  <c r="L102" i="84" s="1"/>
  <c r="L97" i="84"/>
  <c r="L100" i="84" s="1"/>
  <c r="L94" i="84"/>
  <c r="L98" i="84" s="1"/>
  <c r="L101" i="84" s="1"/>
  <c r="F179" i="84"/>
  <c r="G172" i="84"/>
  <c r="M87" i="84"/>
  <c r="M147" i="84"/>
  <c r="M154" i="84" s="1"/>
  <c r="M161" i="84" s="1"/>
  <c r="M90" i="84"/>
  <c r="M93" i="84" s="1"/>
  <c r="M145" i="84"/>
  <c r="N84" i="84"/>
  <c r="L154" i="84"/>
  <c r="D147" i="84"/>
  <c r="I101" i="84"/>
  <c r="L156" i="84" l="1"/>
  <c r="L159" i="84"/>
  <c r="H176" i="84"/>
  <c r="I169" i="84"/>
  <c r="K99" i="84"/>
  <c r="D95" i="84"/>
  <c r="G179" i="84"/>
  <c r="H172" i="84"/>
  <c r="K98" i="84"/>
  <c r="D94" i="84"/>
  <c r="L161" i="84"/>
  <c r="D154" i="84"/>
  <c r="H178" i="84"/>
  <c r="I171" i="84"/>
  <c r="K100" i="84"/>
  <c r="D97" i="84"/>
  <c r="J168" i="84"/>
  <c r="I175" i="84"/>
  <c r="I104" i="84"/>
  <c r="J104" i="84" s="1"/>
  <c r="N87" i="84"/>
  <c r="N147" i="84"/>
  <c r="N154" i="84" s="1"/>
  <c r="N161" i="84" s="1"/>
  <c r="N90" i="84"/>
  <c r="N145" i="84"/>
  <c r="O84" i="84"/>
  <c r="M149" i="84"/>
  <c r="M152" i="84"/>
  <c r="K163" i="84"/>
  <c r="M97" i="84"/>
  <c r="M100" i="84" s="1"/>
  <c r="M95" i="84"/>
  <c r="M99" i="84" s="1"/>
  <c r="M102" i="84" s="1"/>
  <c r="M94" i="84"/>
  <c r="M98" i="84" s="1"/>
  <c r="M101" i="84" s="1"/>
  <c r="O147" i="84" l="1"/>
  <c r="O154" i="84" s="1"/>
  <c r="O161" i="84" s="1"/>
  <c r="O87" i="84"/>
  <c r="O90" i="84"/>
  <c r="O93" i="84" s="1"/>
  <c r="O145" i="84"/>
  <c r="P84" i="84"/>
  <c r="J175" i="84"/>
  <c r="K168" i="84"/>
  <c r="H179" i="84"/>
  <c r="I172" i="84"/>
  <c r="D161" i="84"/>
  <c r="N93" i="84"/>
  <c r="D100" i="84"/>
  <c r="K103" i="84"/>
  <c r="L103" i="84" s="1"/>
  <c r="M103" i="84" s="1"/>
  <c r="M156" i="84"/>
  <c r="M159" i="84"/>
  <c r="L163" i="84"/>
  <c r="L165" i="84" s="1"/>
  <c r="D156" i="84"/>
  <c r="D159" i="84"/>
  <c r="K102" i="84"/>
  <c r="D99" i="84"/>
  <c r="C99" i="84" s="1"/>
  <c r="N149" i="84"/>
  <c r="N152" i="84"/>
  <c r="I178" i="84"/>
  <c r="J171" i="84"/>
  <c r="K165" i="84"/>
  <c r="K101" i="84"/>
  <c r="K104" i="84" s="1"/>
  <c r="L104" i="84" s="1"/>
  <c r="M104" i="84" s="1"/>
  <c r="D98" i="84"/>
  <c r="C98" i="84" s="1"/>
  <c r="I176" i="84"/>
  <c r="J169" i="84"/>
  <c r="D163" i="84" l="1"/>
  <c r="D165" i="84"/>
  <c r="D102" i="84"/>
  <c r="K105" i="84"/>
  <c r="L105" i="84" s="1"/>
  <c r="M105" i="84" s="1"/>
  <c r="D164" i="84"/>
  <c r="N94" i="84"/>
  <c r="N97" i="84"/>
  <c r="N95" i="84"/>
  <c r="P87" i="84"/>
  <c r="P147" i="84"/>
  <c r="P154" i="84" s="1"/>
  <c r="P161" i="84" s="1"/>
  <c r="P145" i="84"/>
  <c r="P90" i="84"/>
  <c r="P93" i="84" s="1"/>
  <c r="Q84" i="84"/>
  <c r="J176" i="84"/>
  <c r="K169" i="84"/>
  <c r="O149" i="84"/>
  <c r="O152" i="84"/>
  <c r="J178" i="84"/>
  <c r="K171" i="84"/>
  <c r="O97" i="84"/>
  <c r="O100" i="84" s="1"/>
  <c r="O95" i="84"/>
  <c r="O99" i="84" s="1"/>
  <c r="O102" i="84" s="1"/>
  <c r="O94" i="84"/>
  <c r="O98" i="84" s="1"/>
  <c r="O101" i="84" s="1"/>
  <c r="D101" i="84"/>
  <c r="N156" i="84"/>
  <c r="N159" i="84"/>
  <c r="N163" i="84" s="1"/>
  <c r="N165" i="84" s="1"/>
  <c r="I179" i="84"/>
  <c r="J172" i="84"/>
  <c r="M163" i="84"/>
  <c r="L168" i="84"/>
  <c r="K175" i="84"/>
  <c r="L175" i="84" l="1"/>
  <c r="D175" i="84" s="1"/>
  <c r="M168" i="84"/>
  <c r="D168" i="84"/>
  <c r="Q147" i="84"/>
  <c r="Q154" i="84" s="1"/>
  <c r="Q161" i="84" s="1"/>
  <c r="Q87" i="84"/>
  <c r="Q145" i="84"/>
  <c r="Q90" i="84"/>
  <c r="Q93" i="84" s="1"/>
  <c r="R84" i="84"/>
  <c r="N99" i="84"/>
  <c r="P97" i="84"/>
  <c r="P100" i="84" s="1"/>
  <c r="P95" i="84"/>
  <c r="P99" i="84" s="1"/>
  <c r="P102" i="84" s="1"/>
  <c r="P94" i="84"/>
  <c r="P98" i="84" s="1"/>
  <c r="P101" i="84" s="1"/>
  <c r="N100" i="84"/>
  <c r="K178" i="84"/>
  <c r="L171" i="84"/>
  <c r="D171" i="84" s="1"/>
  <c r="O156" i="84"/>
  <c r="O159" i="84"/>
  <c r="O163" i="84" s="1"/>
  <c r="O165" i="84" s="1"/>
  <c r="P152" i="84"/>
  <c r="P149" i="84"/>
  <c r="N98" i="84"/>
  <c r="J179" i="84"/>
  <c r="K172" i="84"/>
  <c r="K176" i="84"/>
  <c r="L169" i="84"/>
  <c r="M165" i="84"/>
  <c r="Q149" i="84" l="1"/>
  <c r="Q152" i="84"/>
  <c r="L178" i="84"/>
  <c r="D178" i="84" s="1"/>
  <c r="M171" i="84"/>
  <c r="N103" i="84"/>
  <c r="O103" i="84" s="1"/>
  <c r="P103" i="84" s="1"/>
  <c r="M175" i="84"/>
  <c r="N168" i="84"/>
  <c r="P156" i="84"/>
  <c r="P159" i="84"/>
  <c r="P163" i="84" s="1"/>
  <c r="P165" i="84" s="1"/>
  <c r="N102" i="84"/>
  <c r="L176" i="84"/>
  <c r="D176" i="84" s="1"/>
  <c r="M169" i="84"/>
  <c r="D169" i="84"/>
  <c r="R87" i="84"/>
  <c r="R145" i="84"/>
  <c r="R147" i="84"/>
  <c r="R154" i="84" s="1"/>
  <c r="R161" i="84" s="1"/>
  <c r="R90" i="84"/>
  <c r="R93" i="84" s="1"/>
  <c r="S84" i="84"/>
  <c r="N101" i="84"/>
  <c r="K179" i="84"/>
  <c r="L172" i="84"/>
  <c r="Q97" i="84"/>
  <c r="Q100" i="84" s="1"/>
  <c r="Q95" i="84"/>
  <c r="Q99" i="84" s="1"/>
  <c r="Q102" i="84" s="1"/>
  <c r="Q94" i="84"/>
  <c r="Q98" i="84" s="1"/>
  <c r="Q101" i="84" s="1"/>
  <c r="M178" i="84" l="1"/>
  <c r="N171" i="84"/>
  <c r="N105" i="84"/>
  <c r="O105" i="84" s="1"/>
  <c r="P105" i="84" s="1"/>
  <c r="Q105" i="84" s="1"/>
  <c r="N175" i="84"/>
  <c r="O168" i="84"/>
  <c r="Q156" i="84"/>
  <c r="Q159" i="84"/>
  <c r="Q163" i="84" s="1"/>
  <c r="Q165" i="84" s="1"/>
  <c r="R94" i="84"/>
  <c r="R98" i="84" s="1"/>
  <c r="R101" i="84" s="1"/>
  <c r="R97" i="84"/>
  <c r="R100" i="84" s="1"/>
  <c r="R95" i="84"/>
  <c r="R99" i="84" s="1"/>
  <c r="R102" i="84" s="1"/>
  <c r="R149" i="84"/>
  <c r="R152" i="84"/>
  <c r="L179" i="84"/>
  <c r="D179" i="84" s="1"/>
  <c r="M172" i="84"/>
  <c r="D172" i="84"/>
  <c r="N104" i="84"/>
  <c r="O104" i="84" s="1"/>
  <c r="P104" i="84" s="1"/>
  <c r="Q104" i="84" s="1"/>
  <c r="M176" i="84"/>
  <c r="N169" i="84"/>
  <c r="Q103" i="84"/>
  <c r="S87" i="84"/>
  <c r="S147" i="84"/>
  <c r="S154" i="84" s="1"/>
  <c r="S161" i="84" s="1"/>
  <c r="S90" i="84"/>
  <c r="S93" i="84" s="1"/>
  <c r="S145" i="84"/>
  <c r="T84" i="84"/>
  <c r="R105" i="84" l="1"/>
  <c r="R104" i="84"/>
  <c r="R156" i="84"/>
  <c r="R159" i="84"/>
  <c r="R163" i="84" s="1"/>
  <c r="R165" i="84" s="1"/>
  <c r="S97" i="84"/>
  <c r="S100" i="84" s="1"/>
  <c r="S95" i="84"/>
  <c r="S99" i="84" s="1"/>
  <c r="S102" i="84" s="1"/>
  <c r="S105" i="84" s="1"/>
  <c r="S94" i="84"/>
  <c r="S98" i="84" s="1"/>
  <c r="S101" i="84" s="1"/>
  <c r="N178" i="84"/>
  <c r="O171" i="84"/>
  <c r="R103" i="84"/>
  <c r="T87" i="84"/>
  <c r="T90" i="84"/>
  <c r="T93" i="84" s="1"/>
  <c r="T147" i="84"/>
  <c r="T154" i="84" s="1"/>
  <c r="T161" i="84" s="1"/>
  <c r="T145" i="84"/>
  <c r="U84" i="84"/>
  <c r="S149" i="84"/>
  <c r="S152" i="84"/>
  <c r="M179" i="84"/>
  <c r="N172" i="84"/>
  <c r="N176" i="84"/>
  <c r="O169" i="84"/>
  <c r="O175" i="84"/>
  <c r="P168" i="84"/>
  <c r="U87" i="84" l="1"/>
  <c r="U147" i="84"/>
  <c r="U154" i="84" s="1"/>
  <c r="U161" i="84" s="1"/>
  <c r="U90" i="84"/>
  <c r="U93" i="84" s="1"/>
  <c r="U145" i="84"/>
  <c r="V84" i="84"/>
  <c r="T95" i="84"/>
  <c r="T99" i="84" s="1"/>
  <c r="T102" i="84" s="1"/>
  <c r="T105" i="84" s="1"/>
  <c r="T97" i="84"/>
  <c r="T100" i="84" s="1"/>
  <c r="T94" i="84"/>
  <c r="T98" i="84" s="1"/>
  <c r="T101" i="84" s="1"/>
  <c r="T149" i="84"/>
  <c r="T152" i="84"/>
  <c r="O176" i="84"/>
  <c r="P169" i="84"/>
  <c r="S104" i="84"/>
  <c r="S103" i="84"/>
  <c r="S156" i="84"/>
  <c r="S159" i="84"/>
  <c r="S163" i="84" s="1"/>
  <c r="S165" i="84" s="1"/>
  <c r="O178" i="84"/>
  <c r="P171" i="84"/>
  <c r="P175" i="84"/>
  <c r="Q168" i="84"/>
  <c r="N179" i="84"/>
  <c r="O172" i="84"/>
  <c r="T103" i="84" l="1"/>
  <c r="T104" i="84"/>
  <c r="P176" i="84"/>
  <c r="Q169" i="84"/>
  <c r="O179" i="84"/>
  <c r="P172" i="84"/>
  <c r="U97" i="84"/>
  <c r="U100" i="84" s="1"/>
  <c r="U103" i="84" s="1"/>
  <c r="U94" i="84"/>
  <c r="U98" i="84" s="1"/>
  <c r="U101" i="84" s="1"/>
  <c r="U104" i="84" s="1"/>
  <c r="U95" i="84"/>
  <c r="U99" i="84" s="1"/>
  <c r="U102" i="84" s="1"/>
  <c r="U105" i="84" s="1"/>
  <c r="U149" i="84"/>
  <c r="U152" i="84"/>
  <c r="T156" i="84"/>
  <c r="T159" i="84"/>
  <c r="T163" i="84" s="1"/>
  <c r="T165" i="84" s="1"/>
  <c r="V87" i="84"/>
  <c r="V147" i="84"/>
  <c r="V154" i="84" s="1"/>
  <c r="V161" i="84" s="1"/>
  <c r="V90" i="84"/>
  <c r="V93" i="84" s="1"/>
  <c r="V145" i="84"/>
  <c r="W84" i="84"/>
  <c r="Q175" i="84"/>
  <c r="R168" i="84"/>
  <c r="P178" i="84"/>
  <c r="Q171" i="84"/>
  <c r="R175" i="84" l="1"/>
  <c r="S168" i="84"/>
  <c r="V94" i="84"/>
  <c r="V98" i="84" s="1"/>
  <c r="V101" i="84" s="1"/>
  <c r="V104" i="84" s="1"/>
  <c r="V95" i="84"/>
  <c r="V99" i="84" s="1"/>
  <c r="V102" i="84" s="1"/>
  <c r="V105" i="84" s="1"/>
  <c r="V97" i="84"/>
  <c r="V100" i="84" s="1"/>
  <c r="V103" i="84" s="1"/>
  <c r="Q178" i="84"/>
  <c r="R171" i="84"/>
  <c r="U156" i="84"/>
  <c r="U159" i="84"/>
  <c r="U163" i="84" s="1"/>
  <c r="U165" i="84" s="1"/>
  <c r="Q176" i="84"/>
  <c r="R169" i="84"/>
  <c r="P179" i="84"/>
  <c r="Q172" i="84"/>
  <c r="W87" i="84"/>
  <c r="W147" i="84"/>
  <c r="W154" i="84" s="1"/>
  <c r="W161" i="84" s="1"/>
  <c r="W145" i="84"/>
  <c r="W90" i="84"/>
  <c r="W93" i="84" s="1"/>
  <c r="X84" i="84"/>
  <c r="V149" i="84"/>
  <c r="V152" i="84"/>
  <c r="X87" i="84" l="1"/>
  <c r="X147" i="84"/>
  <c r="X154" i="84" s="1"/>
  <c r="X161" i="84" s="1"/>
  <c r="X145" i="84"/>
  <c r="Y84" i="84"/>
  <c r="X90" i="84"/>
  <c r="X93" i="84" s="1"/>
  <c r="Q179" i="84"/>
  <c r="R172" i="84"/>
  <c r="W95" i="84"/>
  <c r="W99" i="84" s="1"/>
  <c r="W102" i="84" s="1"/>
  <c r="W105" i="84" s="1"/>
  <c r="W94" i="84"/>
  <c r="W98" i="84" s="1"/>
  <c r="W101" i="84" s="1"/>
  <c r="W104" i="84" s="1"/>
  <c r="W97" i="84"/>
  <c r="W100" i="84" s="1"/>
  <c r="W103" i="84" s="1"/>
  <c r="W149" i="84"/>
  <c r="W152" i="84"/>
  <c r="R176" i="84"/>
  <c r="S169" i="84"/>
  <c r="S175" i="84"/>
  <c r="T168" i="84"/>
  <c r="R178" i="84"/>
  <c r="S171" i="84"/>
  <c r="V156" i="84"/>
  <c r="V159" i="84"/>
  <c r="V163" i="84" s="1"/>
  <c r="V165" i="84" s="1"/>
  <c r="X97" i="84" l="1"/>
  <c r="X100" i="84" s="1"/>
  <c r="X103" i="84" s="1"/>
  <c r="X94" i="84"/>
  <c r="X98" i="84" s="1"/>
  <c r="X101" i="84" s="1"/>
  <c r="X104" i="84" s="1"/>
  <c r="X95" i="84"/>
  <c r="X99" i="84" s="1"/>
  <c r="X102" i="84" s="1"/>
  <c r="X105" i="84" s="1"/>
  <c r="S178" i="84"/>
  <c r="T171" i="84"/>
  <c r="W156" i="84"/>
  <c r="W159" i="84"/>
  <c r="W163" i="84" s="1"/>
  <c r="W165" i="84" s="1"/>
  <c r="T175" i="84"/>
  <c r="U168" i="84"/>
  <c r="Y87" i="84"/>
  <c r="Y147" i="84"/>
  <c r="Y154" i="84" s="1"/>
  <c r="Y161" i="84" s="1"/>
  <c r="Y90" i="84"/>
  <c r="Y93" i="84" s="1"/>
  <c r="Z84" i="84"/>
  <c r="Y145" i="84"/>
  <c r="X149" i="84"/>
  <c r="X152" i="84"/>
  <c r="R179" i="84"/>
  <c r="S172" i="84"/>
  <c r="S176" i="84"/>
  <c r="T169" i="84"/>
  <c r="T178" i="84" l="1"/>
  <c r="U171" i="84"/>
  <c r="Z147" i="84"/>
  <c r="Z154" i="84" s="1"/>
  <c r="Z161" i="84" s="1"/>
  <c r="Z87" i="84"/>
  <c r="Z90" i="84"/>
  <c r="Z93" i="84" s="1"/>
  <c r="Z145" i="84"/>
  <c r="AA84" i="84"/>
  <c r="T176" i="84"/>
  <c r="U169" i="84"/>
  <c r="S179" i="84"/>
  <c r="T172" i="84"/>
  <c r="Y97" i="84"/>
  <c r="Y100" i="84" s="1"/>
  <c r="Y103" i="84" s="1"/>
  <c r="Y94" i="84"/>
  <c r="Y98" i="84" s="1"/>
  <c r="Y101" i="84" s="1"/>
  <c r="Y104" i="84" s="1"/>
  <c r="Y95" i="84"/>
  <c r="Y99" i="84" s="1"/>
  <c r="Y102" i="84" s="1"/>
  <c r="Y105" i="84" s="1"/>
  <c r="U175" i="84"/>
  <c r="V168" i="84"/>
  <c r="X156" i="84"/>
  <c r="X159" i="84"/>
  <c r="X163" i="84" s="1"/>
  <c r="X165" i="84" s="1"/>
  <c r="Y149" i="84"/>
  <c r="Y152" i="84"/>
  <c r="Z97" i="84" l="1"/>
  <c r="Z100" i="84" s="1"/>
  <c r="Z103" i="84" s="1"/>
  <c r="Z95" i="84"/>
  <c r="Z99" i="84" s="1"/>
  <c r="Z102" i="84" s="1"/>
  <c r="Z105" i="84" s="1"/>
  <c r="Z94" i="84"/>
  <c r="Z98" i="84" s="1"/>
  <c r="Z101" i="84" s="1"/>
  <c r="Z104" i="84" s="1"/>
  <c r="Y156" i="84"/>
  <c r="Y159" i="84"/>
  <c r="Y163" i="84" s="1"/>
  <c r="Y165" i="84" s="1"/>
  <c r="U178" i="84"/>
  <c r="V171" i="84"/>
  <c r="U176" i="84"/>
  <c r="V169" i="84"/>
  <c r="AA87" i="84"/>
  <c r="AA147" i="84"/>
  <c r="AA154" i="84" s="1"/>
  <c r="AA161" i="84" s="1"/>
  <c r="AA90" i="84"/>
  <c r="AA93" i="84" s="1"/>
  <c r="AB84" i="84"/>
  <c r="AA145" i="84"/>
  <c r="T179" i="84"/>
  <c r="U172" i="84"/>
  <c r="V175" i="84"/>
  <c r="W168" i="84"/>
  <c r="Z149" i="84"/>
  <c r="Z152" i="84"/>
  <c r="Z156" i="84" l="1"/>
  <c r="Z159" i="84"/>
  <c r="Z163" i="84" s="1"/>
  <c r="Z165" i="84" s="1"/>
  <c r="AA97" i="84"/>
  <c r="AA100" i="84" s="1"/>
  <c r="AA103" i="84" s="1"/>
  <c r="AA94" i="84"/>
  <c r="AA98" i="84" s="1"/>
  <c r="AA101" i="84" s="1"/>
  <c r="AA104" i="84" s="1"/>
  <c r="AA95" i="84"/>
  <c r="AA99" i="84" s="1"/>
  <c r="AA102" i="84" s="1"/>
  <c r="AA105" i="84" s="1"/>
  <c r="V176" i="84"/>
  <c r="W169" i="84"/>
  <c r="V178" i="84"/>
  <c r="W171" i="84"/>
  <c r="AB147" i="84"/>
  <c r="AB154" i="84" s="1"/>
  <c r="AB161" i="84" s="1"/>
  <c r="AB87" i="84"/>
  <c r="AB90" i="84"/>
  <c r="AB93" i="84" s="1"/>
  <c r="AB145" i="84"/>
  <c r="AC84" i="84"/>
  <c r="W175" i="84"/>
  <c r="X168" i="84"/>
  <c r="U179" i="84"/>
  <c r="V172" i="84"/>
  <c r="AA149" i="84"/>
  <c r="AA152" i="84"/>
  <c r="V179" i="84" l="1"/>
  <c r="W172" i="84"/>
  <c r="AC87" i="84"/>
  <c r="AC147" i="84"/>
  <c r="AC154" i="84" s="1"/>
  <c r="AC161" i="84" s="1"/>
  <c r="AC90" i="84"/>
  <c r="AC93" i="84" s="1"/>
  <c r="AC145" i="84"/>
  <c r="AD84" i="84"/>
  <c r="W176" i="84"/>
  <c r="X169" i="84"/>
  <c r="AB149" i="84"/>
  <c r="AB152" i="84"/>
  <c r="W178" i="84"/>
  <c r="X171" i="84"/>
  <c r="X175" i="84"/>
  <c r="Y168" i="84"/>
  <c r="AA156" i="84"/>
  <c r="AA159" i="84"/>
  <c r="AA163" i="84" s="1"/>
  <c r="AA165" i="84" s="1"/>
  <c r="AB97" i="84"/>
  <c r="AB100" i="84" s="1"/>
  <c r="AB103" i="84" s="1"/>
  <c r="AB94" i="84"/>
  <c r="AB98" i="84" s="1"/>
  <c r="AB101" i="84" s="1"/>
  <c r="AB104" i="84" s="1"/>
  <c r="AB95" i="84"/>
  <c r="AB99" i="84" s="1"/>
  <c r="AB102" i="84" s="1"/>
  <c r="AB105" i="84" s="1"/>
  <c r="AB156" i="84" l="1"/>
  <c r="AB159" i="84"/>
  <c r="AB163" i="84" s="1"/>
  <c r="AB165" i="84" s="1"/>
  <c r="AD87" i="84"/>
  <c r="AD147" i="84"/>
  <c r="AD154" i="84" s="1"/>
  <c r="AD161" i="84" s="1"/>
  <c r="AD145" i="84"/>
  <c r="AD90" i="84"/>
  <c r="AD93" i="84" s="1"/>
  <c r="AE84" i="84"/>
  <c r="X176" i="84"/>
  <c r="Y169" i="84"/>
  <c r="AC149" i="84"/>
  <c r="AC152" i="84"/>
  <c r="W179" i="84"/>
  <c r="X172" i="84"/>
  <c r="X178" i="84"/>
  <c r="Y171" i="84"/>
  <c r="AC94" i="84"/>
  <c r="AC98" i="84" s="1"/>
  <c r="AC101" i="84" s="1"/>
  <c r="AC104" i="84" s="1"/>
  <c r="AC95" i="84"/>
  <c r="AC99" i="84" s="1"/>
  <c r="AC102" i="84" s="1"/>
  <c r="AC105" i="84" s="1"/>
  <c r="AC97" i="84"/>
  <c r="AC100" i="84" s="1"/>
  <c r="AC103" i="84" s="1"/>
  <c r="Y175" i="84"/>
  <c r="Z168" i="84"/>
  <c r="Z175" i="84" l="1"/>
  <c r="AA168" i="84"/>
  <c r="Y176" i="84"/>
  <c r="Z169" i="84"/>
  <c r="AE87" i="84"/>
  <c r="AE147" i="84"/>
  <c r="AE154" i="84" s="1"/>
  <c r="AE161" i="84" s="1"/>
  <c r="AF84" i="84"/>
  <c r="AE90" i="84"/>
  <c r="AE93" i="84" s="1"/>
  <c r="AE145" i="84"/>
  <c r="Y178" i="84"/>
  <c r="Z171" i="84"/>
  <c r="AD94" i="84"/>
  <c r="AD98" i="84" s="1"/>
  <c r="AD101" i="84" s="1"/>
  <c r="AD104" i="84" s="1"/>
  <c r="AD97" i="84"/>
  <c r="AD100" i="84" s="1"/>
  <c r="AD103" i="84" s="1"/>
  <c r="AD95" i="84"/>
  <c r="AD99" i="84" s="1"/>
  <c r="AD102" i="84" s="1"/>
  <c r="AD105" i="84" s="1"/>
  <c r="AC156" i="84"/>
  <c r="AC159" i="84"/>
  <c r="AC163" i="84" s="1"/>
  <c r="AC165" i="84" s="1"/>
  <c r="X179" i="84"/>
  <c r="Y172" i="84"/>
  <c r="AD149" i="84"/>
  <c r="AD152" i="84"/>
  <c r="AD156" i="84" l="1"/>
  <c r="AD159" i="84"/>
  <c r="AD163" i="84" s="1"/>
  <c r="AD165" i="84" s="1"/>
  <c r="AE13" i="24" s="1"/>
  <c r="AA175" i="84"/>
  <c r="AB168" i="84"/>
  <c r="Z178" i="84"/>
  <c r="AA171" i="84"/>
  <c r="AE97" i="84"/>
  <c r="AE100" i="84" s="1"/>
  <c r="AE103" i="84" s="1"/>
  <c r="AE95" i="84"/>
  <c r="AE99" i="84" s="1"/>
  <c r="AE102" i="84" s="1"/>
  <c r="AE105" i="84" s="1"/>
  <c r="AE94" i="84"/>
  <c r="AE98" i="84" s="1"/>
  <c r="AE101" i="84" s="1"/>
  <c r="AE104" i="84" s="1"/>
  <c r="Z176" i="84"/>
  <c r="AA169" i="84"/>
  <c r="Y179" i="84"/>
  <c r="Z172" i="84"/>
  <c r="AF87" i="84"/>
  <c r="AF147" i="84"/>
  <c r="AF154" i="84" s="1"/>
  <c r="AF161" i="84" s="1"/>
  <c r="AF90" i="84"/>
  <c r="AF93" i="84" s="1"/>
  <c r="AF145" i="84"/>
  <c r="AG84" i="84"/>
  <c r="AE149" i="84"/>
  <c r="AE152" i="84"/>
  <c r="AB175" i="84" l="1"/>
  <c r="AC168" i="84"/>
  <c r="AE156" i="84"/>
  <c r="AE159" i="84"/>
  <c r="AE163" i="84" s="1"/>
  <c r="AE165" i="84" s="1"/>
  <c r="AA176" i="84"/>
  <c r="AB169" i="84"/>
  <c r="AG87" i="84"/>
  <c r="AG147" i="84"/>
  <c r="AG154" i="84" s="1"/>
  <c r="AG161" i="84" s="1"/>
  <c r="AH84" i="84"/>
  <c r="AG145" i="84"/>
  <c r="AG90" i="84"/>
  <c r="AG93" i="84" s="1"/>
  <c r="AF95" i="84"/>
  <c r="AF99" i="84" s="1"/>
  <c r="AF102" i="84" s="1"/>
  <c r="AF105" i="84" s="1"/>
  <c r="AF94" i="84"/>
  <c r="AF98" i="84" s="1"/>
  <c r="AF101" i="84" s="1"/>
  <c r="AF104" i="84" s="1"/>
  <c r="AF97" i="84"/>
  <c r="AF100" i="84" s="1"/>
  <c r="AF103" i="84" s="1"/>
  <c r="AA178" i="84"/>
  <c r="AB171" i="84"/>
  <c r="AF149" i="84"/>
  <c r="AF152" i="84"/>
  <c r="Z179" i="84"/>
  <c r="AA172" i="84"/>
  <c r="AB172" i="84" l="1"/>
  <c r="AA179" i="84"/>
  <c r="AC175" i="84"/>
  <c r="AD168" i="84"/>
  <c r="AF156" i="84"/>
  <c r="AF159" i="84"/>
  <c r="AF163" i="84" s="1"/>
  <c r="AF165" i="84" s="1"/>
  <c r="AH87" i="84"/>
  <c r="AH147" i="84"/>
  <c r="AH154" i="84" s="1"/>
  <c r="AH161" i="84" s="1"/>
  <c r="AH145" i="84"/>
  <c r="AH90" i="84"/>
  <c r="AH93" i="84" s="1"/>
  <c r="AI84" i="84"/>
  <c r="AB178" i="84"/>
  <c r="AC171" i="84"/>
  <c r="AG97" i="84"/>
  <c r="AG100" i="84" s="1"/>
  <c r="AG103" i="84" s="1"/>
  <c r="AG95" i="84"/>
  <c r="AG99" i="84" s="1"/>
  <c r="AG102" i="84" s="1"/>
  <c r="AG105" i="84" s="1"/>
  <c r="AG94" i="84"/>
  <c r="AG98" i="84" s="1"/>
  <c r="AG101" i="84" s="1"/>
  <c r="AG104" i="84" s="1"/>
  <c r="AG149" i="84"/>
  <c r="AG152" i="84"/>
  <c r="AB176" i="84"/>
  <c r="AC169" i="84"/>
  <c r="AC178" i="84" l="1"/>
  <c r="AD171" i="84"/>
  <c r="AH94" i="84"/>
  <c r="AH98" i="84" s="1"/>
  <c r="AH101" i="84" s="1"/>
  <c r="AH104" i="84" s="1"/>
  <c r="AH97" i="84"/>
  <c r="AH100" i="84" s="1"/>
  <c r="AH103" i="84" s="1"/>
  <c r="AH95" i="84"/>
  <c r="AH99" i="84" s="1"/>
  <c r="AH102" i="84" s="1"/>
  <c r="AH105" i="84" s="1"/>
  <c r="AI147" i="84"/>
  <c r="AI154" i="84" s="1"/>
  <c r="AI161" i="84" s="1"/>
  <c r="AI87" i="84"/>
  <c r="AI145" i="84"/>
  <c r="AI90" i="84"/>
  <c r="AI93" i="84" s="1"/>
  <c r="AJ84" i="84"/>
  <c r="AH149" i="84"/>
  <c r="AH152" i="84"/>
  <c r="AB179" i="84"/>
  <c r="AC172" i="84"/>
  <c r="AC176" i="84"/>
  <c r="AD169" i="84"/>
  <c r="AG156" i="84"/>
  <c r="AG159" i="84"/>
  <c r="AG163" i="84" s="1"/>
  <c r="AG165" i="84" s="1"/>
  <c r="AD175" i="84"/>
  <c r="AE168" i="84"/>
  <c r="AD178" i="84" l="1"/>
  <c r="AE171" i="84"/>
  <c r="AI149" i="84"/>
  <c r="AI152" i="84"/>
  <c r="AE175" i="84"/>
  <c r="AF168" i="84"/>
  <c r="AH156" i="84"/>
  <c r="AH159" i="84"/>
  <c r="AH163" i="84" s="1"/>
  <c r="AH165" i="84" s="1"/>
  <c r="AJ87" i="84"/>
  <c r="AJ147" i="84"/>
  <c r="AJ154" i="84" s="1"/>
  <c r="AJ161" i="84" s="1"/>
  <c r="AK84" i="84"/>
  <c r="AJ90" i="84"/>
  <c r="AJ93" i="84" s="1"/>
  <c r="AJ145" i="84"/>
  <c r="AI97" i="84"/>
  <c r="AI100" i="84" s="1"/>
  <c r="AI103" i="84" s="1"/>
  <c r="AI95" i="84"/>
  <c r="AI99" i="84" s="1"/>
  <c r="AI102" i="84" s="1"/>
  <c r="AI105" i="84" s="1"/>
  <c r="AI94" i="84"/>
  <c r="AI98" i="84" s="1"/>
  <c r="AI101" i="84" s="1"/>
  <c r="AI104" i="84" s="1"/>
  <c r="AD176" i="84"/>
  <c r="AE169" i="84"/>
  <c r="AC179" i="84"/>
  <c r="AD172" i="84"/>
  <c r="AJ149" i="84" l="1"/>
  <c r="AJ152" i="84"/>
  <c r="AD179" i="84"/>
  <c r="AE172" i="84"/>
  <c r="AJ97" i="84"/>
  <c r="AJ100" i="84" s="1"/>
  <c r="AJ103" i="84" s="1"/>
  <c r="AJ94" i="84"/>
  <c r="AJ98" i="84" s="1"/>
  <c r="AJ101" i="84" s="1"/>
  <c r="AJ104" i="84" s="1"/>
  <c r="AJ95" i="84"/>
  <c r="AJ99" i="84" s="1"/>
  <c r="AJ102" i="84" s="1"/>
  <c r="AJ105" i="84" s="1"/>
  <c r="AI159" i="84"/>
  <c r="AI163" i="84" s="1"/>
  <c r="AI165" i="84" s="1"/>
  <c r="AI156" i="84"/>
  <c r="AE176" i="84"/>
  <c r="AF169" i="84"/>
  <c r="AK147" i="84"/>
  <c r="AK154" i="84" s="1"/>
  <c r="AK161" i="84" s="1"/>
  <c r="AK87" i="84"/>
  <c r="AK145" i="84"/>
  <c r="AK90" i="84"/>
  <c r="AK93" i="84" s="1"/>
  <c r="AL84" i="84"/>
  <c r="AE178" i="84"/>
  <c r="AF171" i="84"/>
  <c r="AF175" i="84"/>
  <c r="AG168" i="84"/>
  <c r="AF176" i="84" l="1"/>
  <c r="AG169" i="84"/>
  <c r="AE179" i="84"/>
  <c r="AF172" i="84"/>
  <c r="AG175" i="84"/>
  <c r="AH168" i="84"/>
  <c r="AF178" i="84"/>
  <c r="AG171" i="84"/>
  <c r="AJ156" i="84"/>
  <c r="AJ159" i="84"/>
  <c r="AJ163" i="84" s="1"/>
  <c r="AJ165" i="84" s="1"/>
  <c r="AL87" i="84"/>
  <c r="AL147" i="84"/>
  <c r="AL154" i="84" s="1"/>
  <c r="AL161" i="84" s="1"/>
  <c r="AL145" i="84"/>
  <c r="AL90" i="84"/>
  <c r="AL93" i="84" s="1"/>
  <c r="AM84" i="84"/>
  <c r="AK94" i="84"/>
  <c r="AK98" i="84" s="1"/>
  <c r="AK101" i="84" s="1"/>
  <c r="AK104" i="84" s="1"/>
  <c r="AK97" i="84"/>
  <c r="AK100" i="84" s="1"/>
  <c r="AK103" i="84" s="1"/>
  <c r="AK95" i="84"/>
  <c r="AK99" i="84" s="1"/>
  <c r="AK102" i="84" s="1"/>
  <c r="AK105" i="84" s="1"/>
  <c r="AK149" i="84"/>
  <c r="AK152" i="84"/>
  <c r="AL149" i="84" l="1"/>
  <c r="AL152" i="84"/>
  <c r="AK156" i="84"/>
  <c r="AK159" i="84"/>
  <c r="AK163" i="84" s="1"/>
  <c r="AK165" i="84" s="1"/>
  <c r="AF179" i="84"/>
  <c r="AG172" i="84"/>
  <c r="AG176" i="84"/>
  <c r="AH169" i="84"/>
  <c r="AG178" i="84"/>
  <c r="AH171" i="84"/>
  <c r="AM147" i="84"/>
  <c r="AM154" i="84" s="1"/>
  <c r="AM161" i="84" s="1"/>
  <c r="AM87" i="84"/>
  <c r="AM145" i="84"/>
  <c r="AN84" i="84"/>
  <c r="AM90" i="84"/>
  <c r="AM93" i="84" s="1"/>
  <c r="AL95" i="84"/>
  <c r="AL99" i="84" s="1"/>
  <c r="AL102" i="84" s="1"/>
  <c r="AL105" i="84" s="1"/>
  <c r="AL97" i="84"/>
  <c r="AL100" i="84" s="1"/>
  <c r="AL103" i="84" s="1"/>
  <c r="AL94" i="84"/>
  <c r="AL98" i="84" s="1"/>
  <c r="AL101" i="84" s="1"/>
  <c r="AL104" i="84" s="1"/>
  <c r="AI168" i="84"/>
  <c r="AH175" i="84"/>
  <c r="AM149" i="84" l="1"/>
  <c r="AM152" i="84"/>
  <c r="AH176" i="84"/>
  <c r="AI169" i="84"/>
  <c r="AL156" i="84"/>
  <c r="AL159" i="84"/>
  <c r="AL163" i="84" s="1"/>
  <c r="AL165" i="84" s="1"/>
  <c r="AI175" i="84"/>
  <c r="AJ168" i="84"/>
  <c r="AH178" i="84"/>
  <c r="AI171" i="84"/>
  <c r="AM97" i="84"/>
  <c r="AM100" i="84" s="1"/>
  <c r="AM103" i="84" s="1"/>
  <c r="AM95" i="84"/>
  <c r="AM99" i="84" s="1"/>
  <c r="AM102" i="84" s="1"/>
  <c r="AM105" i="84" s="1"/>
  <c r="AM94" i="84"/>
  <c r="AM98" i="84" s="1"/>
  <c r="AM101" i="84" s="1"/>
  <c r="AM104" i="84" s="1"/>
  <c r="AN87" i="84"/>
  <c r="AN147" i="84"/>
  <c r="AN154" i="84" s="1"/>
  <c r="AN161" i="84" s="1"/>
  <c r="AO84" i="84"/>
  <c r="AN90" i="84"/>
  <c r="AN93" i="84" s="1"/>
  <c r="AN145" i="84"/>
  <c r="AG179" i="84"/>
  <c r="AH172" i="84"/>
  <c r="AH179" i="84" l="1"/>
  <c r="AI172" i="84"/>
  <c r="AN97" i="84"/>
  <c r="AN100" i="84" s="1"/>
  <c r="AN103" i="84" s="1"/>
  <c r="AN95" i="84"/>
  <c r="AN99" i="84" s="1"/>
  <c r="AN102" i="84" s="1"/>
  <c r="AN105" i="84" s="1"/>
  <c r="AN94" i="84"/>
  <c r="AN98" i="84" s="1"/>
  <c r="AN101" i="84" s="1"/>
  <c r="AN104" i="84" s="1"/>
  <c r="AI178" i="84"/>
  <c r="AJ171" i="84"/>
  <c r="AK168" i="84"/>
  <c r="AJ175" i="84"/>
  <c r="AM156" i="84"/>
  <c r="AM159" i="84"/>
  <c r="AM163" i="84" s="1"/>
  <c r="AM165" i="84" s="1"/>
  <c r="AI176" i="84"/>
  <c r="AJ169" i="84"/>
  <c r="AN149" i="84"/>
  <c r="AN152" i="84"/>
  <c r="AO87" i="84"/>
  <c r="AO147" i="84"/>
  <c r="AO154" i="84" s="1"/>
  <c r="AO161" i="84" s="1"/>
  <c r="AP84" i="84"/>
  <c r="AO90" i="84"/>
  <c r="AO93" i="84" s="1"/>
  <c r="AO145" i="84"/>
  <c r="AO149" i="84" l="1"/>
  <c r="AO152" i="84"/>
  <c r="AP87" i="84"/>
  <c r="AP147" i="84"/>
  <c r="AP154" i="84" s="1"/>
  <c r="AP161" i="84" s="1"/>
  <c r="AP90" i="84"/>
  <c r="AP93" i="84" s="1"/>
  <c r="AP145" i="84"/>
  <c r="AQ84" i="84"/>
  <c r="AI179" i="84"/>
  <c r="AJ172" i="84"/>
  <c r="AJ176" i="84"/>
  <c r="AK169" i="84"/>
  <c r="AO97" i="84"/>
  <c r="AO100" i="84" s="1"/>
  <c r="AO103" i="84" s="1"/>
  <c r="AO94" i="84"/>
  <c r="AO98" i="84" s="1"/>
  <c r="AO101" i="84" s="1"/>
  <c r="AO104" i="84" s="1"/>
  <c r="AO95" i="84"/>
  <c r="AO99" i="84" s="1"/>
  <c r="AO102" i="84" s="1"/>
  <c r="AO105" i="84" s="1"/>
  <c r="AN156" i="84"/>
  <c r="AN159" i="84"/>
  <c r="AN163" i="84" s="1"/>
  <c r="AN165" i="84" s="1"/>
  <c r="AJ178" i="84"/>
  <c r="AK171" i="84"/>
  <c r="AL168" i="84"/>
  <c r="AK175" i="84"/>
  <c r="AL175" i="84" l="1"/>
  <c r="AM168" i="84"/>
  <c r="AK178" i="84"/>
  <c r="AL171" i="84"/>
  <c r="AK176" i="84"/>
  <c r="AL169" i="84"/>
  <c r="AP97" i="84"/>
  <c r="AP100" i="84" s="1"/>
  <c r="AP103" i="84" s="1"/>
  <c r="AP95" i="84"/>
  <c r="AP99" i="84" s="1"/>
  <c r="AP102" i="84" s="1"/>
  <c r="AP105" i="84" s="1"/>
  <c r="AP94" i="84"/>
  <c r="AP98" i="84" s="1"/>
  <c r="AP101" i="84" s="1"/>
  <c r="AP104" i="84" s="1"/>
  <c r="AO156" i="84"/>
  <c r="AO159" i="84"/>
  <c r="AO163" i="84" s="1"/>
  <c r="AO165" i="84" s="1"/>
  <c r="AJ179" i="84"/>
  <c r="AK172" i="84"/>
  <c r="AQ147" i="84"/>
  <c r="AQ154" i="84" s="1"/>
  <c r="AQ161" i="84" s="1"/>
  <c r="AQ87" i="84"/>
  <c r="AQ90" i="84"/>
  <c r="AQ93" i="84" s="1"/>
  <c r="AQ145" i="84"/>
  <c r="AR84" i="84"/>
  <c r="AP149" i="84"/>
  <c r="AP152" i="84"/>
  <c r="AP156" i="84" l="1"/>
  <c r="AP159" i="84"/>
  <c r="AP163" i="84" s="1"/>
  <c r="AP165" i="84" s="1"/>
  <c r="AL178" i="84"/>
  <c r="AM171" i="84"/>
  <c r="AR87" i="84"/>
  <c r="AR147" i="84"/>
  <c r="AR154" i="84" s="1"/>
  <c r="AR161" i="84" s="1"/>
  <c r="AR90" i="84"/>
  <c r="AR93" i="84" s="1"/>
  <c r="AS84" i="84"/>
  <c r="AR145" i="84"/>
  <c r="AK179" i="84"/>
  <c r="AL172" i="84"/>
  <c r="AM175" i="84"/>
  <c r="AN168" i="84"/>
  <c r="AQ149" i="84"/>
  <c r="AQ152" i="84"/>
  <c r="AQ97" i="84"/>
  <c r="AQ100" i="84" s="1"/>
  <c r="AQ103" i="84" s="1"/>
  <c r="AQ95" i="84"/>
  <c r="AQ99" i="84" s="1"/>
  <c r="AQ102" i="84" s="1"/>
  <c r="AQ105" i="84" s="1"/>
  <c r="AQ94" i="84"/>
  <c r="AQ98" i="84" s="1"/>
  <c r="AQ101" i="84" s="1"/>
  <c r="AQ104" i="84" s="1"/>
  <c r="AL176" i="84"/>
  <c r="AM169" i="84"/>
  <c r="AN175" i="84" l="1"/>
  <c r="AO168" i="84"/>
  <c r="AM178" i="84"/>
  <c r="AN171" i="84"/>
  <c r="AS87" i="84"/>
  <c r="AS147" i="84"/>
  <c r="AS154" i="84" s="1"/>
  <c r="AS161" i="84" s="1"/>
  <c r="AS90" i="84"/>
  <c r="AS93" i="84" s="1"/>
  <c r="AS145" i="84"/>
  <c r="AT84" i="84"/>
  <c r="AM176" i="84"/>
  <c r="AN169" i="84"/>
  <c r="AL179" i="84"/>
  <c r="AM172" i="84"/>
  <c r="AR149" i="84"/>
  <c r="AR152" i="84"/>
  <c r="AQ156" i="84"/>
  <c r="AQ159" i="84"/>
  <c r="AQ163" i="84" s="1"/>
  <c r="AQ165" i="84" s="1"/>
  <c r="AR97" i="84"/>
  <c r="AR100" i="84" s="1"/>
  <c r="AR103" i="84" s="1"/>
  <c r="AR95" i="84"/>
  <c r="AR99" i="84" s="1"/>
  <c r="AR102" i="84" s="1"/>
  <c r="AR105" i="84" s="1"/>
  <c r="AR94" i="84"/>
  <c r="AR98" i="84" s="1"/>
  <c r="AR101" i="84" s="1"/>
  <c r="AR104" i="84" s="1"/>
  <c r="AM179" i="84" l="1"/>
  <c r="AN172" i="84"/>
  <c r="AO171" i="84"/>
  <c r="AN178" i="84"/>
  <c r="AT87" i="84"/>
  <c r="AT147" i="84"/>
  <c r="AT154" i="84" s="1"/>
  <c r="AT161" i="84" s="1"/>
  <c r="AT145" i="84"/>
  <c r="AT90" i="84"/>
  <c r="AT93" i="84" s="1"/>
  <c r="AU84" i="84"/>
  <c r="AS149" i="84"/>
  <c r="AS152" i="84"/>
  <c r="AP168" i="84"/>
  <c r="AO175" i="84"/>
  <c r="AR156" i="84"/>
  <c r="AR159" i="84"/>
  <c r="AR163" i="84" s="1"/>
  <c r="AR165" i="84" s="1"/>
  <c r="AS97" i="84"/>
  <c r="AS100" i="84" s="1"/>
  <c r="AS103" i="84" s="1"/>
  <c r="AS95" i="84"/>
  <c r="AS99" i="84" s="1"/>
  <c r="AS102" i="84" s="1"/>
  <c r="AS105" i="84" s="1"/>
  <c r="AS94" i="84"/>
  <c r="AS98" i="84" s="1"/>
  <c r="AS101" i="84" s="1"/>
  <c r="AS104" i="84" s="1"/>
  <c r="AN176" i="84"/>
  <c r="AO169" i="84"/>
  <c r="AO176" i="84" l="1"/>
  <c r="AP169" i="84"/>
  <c r="AU87" i="84"/>
  <c r="AU90" i="84"/>
  <c r="AU93" i="84" s="1"/>
  <c r="AU147" i="84"/>
  <c r="AU154" i="84" s="1"/>
  <c r="AU161" i="84" s="1"/>
  <c r="AU145" i="84"/>
  <c r="AV84" i="84"/>
  <c r="AT97" i="84"/>
  <c r="AT100" i="84" s="1"/>
  <c r="AT103" i="84" s="1"/>
  <c r="AT95" i="84"/>
  <c r="AT99" i="84" s="1"/>
  <c r="AT102" i="84" s="1"/>
  <c r="AT105" i="84" s="1"/>
  <c r="AT94" i="84"/>
  <c r="AT98" i="84" s="1"/>
  <c r="AT101" i="84" s="1"/>
  <c r="AT104" i="84" s="1"/>
  <c r="AT149" i="84"/>
  <c r="AT152" i="84"/>
  <c r="AP175" i="84"/>
  <c r="AQ168" i="84"/>
  <c r="AS156" i="84"/>
  <c r="AS159" i="84"/>
  <c r="AS163" i="84" s="1"/>
  <c r="AS165" i="84" s="1"/>
  <c r="AO178" i="84"/>
  <c r="AP171" i="84"/>
  <c r="AN179" i="84"/>
  <c r="AO172" i="84"/>
  <c r="AU97" i="84" l="1"/>
  <c r="AU100" i="84" s="1"/>
  <c r="AU103" i="84" s="1"/>
  <c r="AU95" i="84"/>
  <c r="AU99" i="84" s="1"/>
  <c r="AU102" i="84" s="1"/>
  <c r="AU105" i="84" s="1"/>
  <c r="AU94" i="84"/>
  <c r="AU98" i="84" s="1"/>
  <c r="AU101" i="84" s="1"/>
  <c r="AU104" i="84" s="1"/>
  <c r="AP178" i="84"/>
  <c r="AQ171" i="84"/>
  <c r="AP176" i="84"/>
  <c r="AQ169" i="84"/>
  <c r="AT156" i="84"/>
  <c r="AT159" i="84"/>
  <c r="AT163" i="84" s="1"/>
  <c r="AT165" i="84" s="1"/>
  <c r="AV147" i="84"/>
  <c r="AV154" i="84" s="1"/>
  <c r="AV161" i="84" s="1"/>
  <c r="AV87" i="84"/>
  <c r="AV90" i="84"/>
  <c r="AV93" i="84" s="1"/>
  <c r="AW84" i="84"/>
  <c r="AV145" i="84"/>
  <c r="AO179" i="84"/>
  <c r="AP172" i="84"/>
  <c r="AQ175" i="84"/>
  <c r="AR168" i="84"/>
  <c r="AU149" i="84"/>
  <c r="AU152" i="84"/>
  <c r="AQ178" i="84" l="1"/>
  <c r="AR171" i="84"/>
  <c r="AW87" i="84"/>
  <c r="AW147" i="84"/>
  <c r="AW154" i="84" s="1"/>
  <c r="AW161" i="84" s="1"/>
  <c r="AW145" i="84"/>
  <c r="AX84" i="84"/>
  <c r="AW90" i="84"/>
  <c r="AW93" i="84" s="1"/>
  <c r="AV97" i="84"/>
  <c r="AV100" i="84" s="1"/>
  <c r="AV103" i="84" s="1"/>
  <c r="AV95" i="84"/>
  <c r="AV99" i="84" s="1"/>
  <c r="AV102" i="84" s="1"/>
  <c r="AV105" i="84" s="1"/>
  <c r="AV94" i="84"/>
  <c r="AV98" i="84" s="1"/>
  <c r="AV101" i="84" s="1"/>
  <c r="AV104" i="84" s="1"/>
  <c r="AP179" i="84"/>
  <c r="AQ172" i="84"/>
  <c r="AR175" i="84"/>
  <c r="AS168" i="84"/>
  <c r="AQ176" i="84"/>
  <c r="AR169" i="84"/>
  <c r="AU156" i="84"/>
  <c r="AU159" i="84"/>
  <c r="AU163" i="84" s="1"/>
  <c r="AU165" i="84" s="1"/>
  <c r="AV149" i="84"/>
  <c r="AV152" i="84"/>
  <c r="AW149" i="84" l="1"/>
  <c r="AW152" i="84"/>
  <c r="AR178" i="84"/>
  <c r="AS171" i="84"/>
  <c r="AV156" i="84"/>
  <c r="AV159" i="84"/>
  <c r="AV163" i="84" s="1"/>
  <c r="AV165" i="84" s="1"/>
  <c r="AS169" i="84"/>
  <c r="AR176" i="84"/>
  <c r="AW94" i="84"/>
  <c r="AW98" i="84" s="1"/>
  <c r="AW101" i="84" s="1"/>
  <c r="AW104" i="84" s="1"/>
  <c r="AW97" i="84"/>
  <c r="AW100" i="84" s="1"/>
  <c r="AW103" i="84" s="1"/>
  <c r="AW95" i="84"/>
  <c r="AW99" i="84" s="1"/>
  <c r="AW102" i="84" s="1"/>
  <c r="AW105" i="84" s="1"/>
  <c r="AQ179" i="84"/>
  <c r="AR172" i="84"/>
  <c r="AS175" i="84"/>
  <c r="AT168" i="84"/>
  <c r="AX87" i="84"/>
  <c r="AX147" i="84"/>
  <c r="AX154" i="84" s="1"/>
  <c r="AX161" i="84" s="1"/>
  <c r="AX145" i="84"/>
  <c r="AX90" i="84"/>
  <c r="AX93" i="84" s="1"/>
  <c r="AY84" i="84"/>
  <c r="AY87" i="84" l="1"/>
  <c r="AY147" i="84"/>
  <c r="AY154" i="84" s="1"/>
  <c r="AY161" i="84" s="1"/>
  <c r="AY90" i="84"/>
  <c r="AY93" i="84" s="1"/>
  <c r="AZ84" i="84"/>
  <c r="AY145" i="84"/>
  <c r="AX149" i="84"/>
  <c r="AX152" i="84"/>
  <c r="AW156" i="84"/>
  <c r="AW159" i="84"/>
  <c r="AW163" i="84" s="1"/>
  <c r="AW165" i="84" s="1"/>
  <c r="AX94" i="84"/>
  <c r="AX98" i="84" s="1"/>
  <c r="AX101" i="84" s="1"/>
  <c r="AX104" i="84" s="1"/>
  <c r="AX97" i="84"/>
  <c r="AX100" i="84" s="1"/>
  <c r="AX103" i="84" s="1"/>
  <c r="AX95" i="84"/>
  <c r="AX99" i="84" s="1"/>
  <c r="AX102" i="84" s="1"/>
  <c r="AX105" i="84" s="1"/>
  <c r="AT175" i="84"/>
  <c r="AU168" i="84"/>
  <c r="AS176" i="84"/>
  <c r="AT169" i="84"/>
  <c r="AR179" i="84"/>
  <c r="AS172" i="84"/>
  <c r="AS178" i="84"/>
  <c r="AT171" i="84"/>
  <c r="AY149" i="84" l="1"/>
  <c r="AY152" i="84"/>
  <c r="AT172" i="84"/>
  <c r="AS179" i="84"/>
  <c r="AZ87" i="84"/>
  <c r="AZ147" i="84"/>
  <c r="AZ154" i="84" s="1"/>
  <c r="AZ161" i="84" s="1"/>
  <c r="BA84" i="84"/>
  <c r="AZ90" i="84"/>
  <c r="AZ93" i="84" s="1"/>
  <c r="AZ145" i="84"/>
  <c r="AX156" i="84"/>
  <c r="AX159" i="84"/>
  <c r="AX163" i="84" s="1"/>
  <c r="AX165" i="84" s="1"/>
  <c r="AT178" i="84"/>
  <c r="AU171" i="84"/>
  <c r="AY94" i="84"/>
  <c r="AY98" i="84" s="1"/>
  <c r="AY101" i="84" s="1"/>
  <c r="AY104" i="84" s="1"/>
  <c r="AY97" i="84"/>
  <c r="AY100" i="84" s="1"/>
  <c r="AY103" i="84" s="1"/>
  <c r="AY95" i="84"/>
  <c r="AY99" i="84" s="1"/>
  <c r="AY102" i="84" s="1"/>
  <c r="AY105" i="84" s="1"/>
  <c r="AT176" i="84"/>
  <c r="AU169" i="84"/>
  <c r="AU175" i="84"/>
  <c r="AV168" i="84"/>
  <c r="AV175" i="84" l="1"/>
  <c r="AW168" i="84"/>
  <c r="AY156" i="84"/>
  <c r="AY159" i="84"/>
  <c r="AY163" i="84" s="1"/>
  <c r="AY165" i="84" s="1"/>
  <c r="AZ149" i="84"/>
  <c r="AZ152" i="84"/>
  <c r="AT179" i="84"/>
  <c r="AU172" i="84"/>
  <c r="AZ97" i="84"/>
  <c r="AZ100" i="84" s="1"/>
  <c r="AZ103" i="84" s="1"/>
  <c r="AZ95" i="84"/>
  <c r="AZ99" i="84" s="1"/>
  <c r="AZ102" i="84" s="1"/>
  <c r="AZ105" i="84" s="1"/>
  <c r="AZ94" i="84"/>
  <c r="AZ98" i="84" s="1"/>
  <c r="AZ101" i="84" s="1"/>
  <c r="AZ104" i="84" s="1"/>
  <c r="BA87" i="84"/>
  <c r="BA147" i="84"/>
  <c r="BA154" i="84" s="1"/>
  <c r="BA161" i="84" s="1"/>
  <c r="BA145" i="84"/>
  <c r="BA90" i="84"/>
  <c r="BA93" i="84" s="1"/>
  <c r="BB84" i="84"/>
  <c r="AU178" i="84"/>
  <c r="AV171" i="84"/>
  <c r="AU176" i="84"/>
  <c r="AV169" i="84"/>
  <c r="BB87" i="84" l="1"/>
  <c r="BB147" i="84"/>
  <c r="BB154" i="84" s="1"/>
  <c r="BB161" i="84" s="1"/>
  <c r="BB145" i="84"/>
  <c r="BB90" i="84"/>
  <c r="BB93" i="84" s="1"/>
  <c r="BC84" i="84"/>
  <c r="AW169" i="84"/>
  <c r="AV176" i="84"/>
  <c r="AW171" i="84"/>
  <c r="AV178" i="84"/>
  <c r="AW175" i="84"/>
  <c r="AX168" i="84"/>
  <c r="AU179" i="84"/>
  <c r="AV172" i="84"/>
  <c r="BA97" i="84"/>
  <c r="BA100" i="84" s="1"/>
  <c r="BA103" i="84" s="1"/>
  <c r="BA95" i="84"/>
  <c r="BA99" i="84" s="1"/>
  <c r="BA102" i="84" s="1"/>
  <c r="BA105" i="84" s="1"/>
  <c r="BA94" i="84"/>
  <c r="BA98" i="84" s="1"/>
  <c r="BA101" i="84" s="1"/>
  <c r="BA104" i="84" s="1"/>
  <c r="BA149" i="84"/>
  <c r="BA152" i="84"/>
  <c r="AZ156" i="84"/>
  <c r="AZ159" i="84"/>
  <c r="AZ163" i="84" s="1"/>
  <c r="AZ165" i="84" s="1"/>
  <c r="AV179" i="84" l="1"/>
  <c r="AW172" i="84"/>
  <c r="BB149" i="84"/>
  <c r="BB152" i="84"/>
  <c r="BB97" i="84"/>
  <c r="BB100" i="84" s="1"/>
  <c r="BB103" i="84" s="1"/>
  <c r="BB95" i="84"/>
  <c r="BB99" i="84" s="1"/>
  <c r="BB102" i="84" s="1"/>
  <c r="BB105" i="84" s="1"/>
  <c r="BB94" i="84"/>
  <c r="BB98" i="84" s="1"/>
  <c r="BB101" i="84" s="1"/>
  <c r="BB104" i="84" s="1"/>
  <c r="AY168" i="84"/>
  <c r="AX175" i="84"/>
  <c r="BA156" i="84"/>
  <c r="BA159" i="84"/>
  <c r="BA163" i="84" s="1"/>
  <c r="BA165" i="84" s="1"/>
  <c r="AW178" i="84"/>
  <c r="AX171" i="84"/>
  <c r="BC87" i="84"/>
  <c r="BC147" i="84"/>
  <c r="BC154" i="84" s="1"/>
  <c r="BC161" i="84" s="1"/>
  <c r="BC145" i="84"/>
  <c r="BD84" i="84"/>
  <c r="BC90" i="84"/>
  <c r="BC93" i="84" s="1"/>
  <c r="AW176" i="84"/>
  <c r="AX169" i="84"/>
  <c r="AX178" i="84" l="1"/>
  <c r="AY171" i="84"/>
  <c r="AX176" i="84"/>
  <c r="AY169" i="84"/>
  <c r="BB156" i="84"/>
  <c r="BB159" i="84"/>
  <c r="BB163" i="84" s="1"/>
  <c r="BB165" i="84" s="1"/>
  <c r="AW179" i="84"/>
  <c r="AX172" i="84"/>
  <c r="BD147" i="84"/>
  <c r="BD154" i="84" s="1"/>
  <c r="BD161" i="84" s="1"/>
  <c r="BD87" i="84"/>
  <c r="BE84" i="84"/>
  <c r="BD90" i="84"/>
  <c r="BD93" i="84" s="1"/>
  <c r="BD145" i="84"/>
  <c r="AY175" i="84"/>
  <c r="AZ168" i="84"/>
  <c r="BC149" i="84"/>
  <c r="BC152" i="84"/>
  <c r="BC97" i="84"/>
  <c r="BC100" i="84" s="1"/>
  <c r="BC103" i="84" s="1"/>
  <c r="BC95" i="84"/>
  <c r="BC99" i="84" s="1"/>
  <c r="BC102" i="84" s="1"/>
  <c r="BC105" i="84" s="1"/>
  <c r="BC94" i="84"/>
  <c r="BC98" i="84" s="1"/>
  <c r="BC101" i="84" s="1"/>
  <c r="BC104" i="84" s="1"/>
  <c r="BD149" i="84" l="1"/>
  <c r="BD152" i="84"/>
  <c r="BE87" i="84"/>
  <c r="BE147" i="84"/>
  <c r="BE154" i="84" s="1"/>
  <c r="BE161" i="84" s="1"/>
  <c r="BF84" i="84"/>
  <c r="BE90" i="84"/>
  <c r="BE93" i="84" s="1"/>
  <c r="BE145" i="84"/>
  <c r="BD97" i="84"/>
  <c r="BD100" i="84" s="1"/>
  <c r="BD103" i="84" s="1"/>
  <c r="BD95" i="84"/>
  <c r="BD99" i="84" s="1"/>
  <c r="BD102" i="84" s="1"/>
  <c r="BD105" i="84" s="1"/>
  <c r="BD94" i="84"/>
  <c r="BD98" i="84" s="1"/>
  <c r="BD101" i="84" s="1"/>
  <c r="BD104" i="84" s="1"/>
  <c r="AY178" i="84"/>
  <c r="AZ171" i="84"/>
  <c r="AX179" i="84"/>
  <c r="AY172" i="84"/>
  <c r="BC156" i="84"/>
  <c r="BC159" i="84"/>
  <c r="BC163" i="84" s="1"/>
  <c r="BC165" i="84" s="1"/>
  <c r="AZ175" i="84"/>
  <c r="BA168" i="84"/>
  <c r="AZ169" i="84"/>
  <c r="AY176" i="84"/>
  <c r="AZ178" i="84" l="1"/>
  <c r="BA171" i="84"/>
  <c r="BF87" i="84"/>
  <c r="BF145" i="84"/>
  <c r="BF147" i="84"/>
  <c r="BF154" i="84" s="1"/>
  <c r="BF161" i="84" s="1"/>
  <c r="BG84" i="84"/>
  <c r="BF90" i="84"/>
  <c r="BF93" i="84" s="1"/>
  <c r="BE149" i="84"/>
  <c r="BE152" i="84"/>
  <c r="AZ176" i="84"/>
  <c r="BA169" i="84"/>
  <c r="BA175" i="84"/>
  <c r="BB168" i="84"/>
  <c r="BD156" i="84"/>
  <c r="BD159" i="84"/>
  <c r="BD163" i="84" s="1"/>
  <c r="BD165" i="84" s="1"/>
  <c r="AY179" i="84"/>
  <c r="AZ172" i="84"/>
  <c r="BE94" i="84"/>
  <c r="BE98" i="84" s="1"/>
  <c r="BE101" i="84" s="1"/>
  <c r="BE104" i="84" s="1"/>
  <c r="BE97" i="84"/>
  <c r="BE100" i="84" s="1"/>
  <c r="BE103" i="84" s="1"/>
  <c r="BE95" i="84"/>
  <c r="BE99" i="84" s="1"/>
  <c r="BE102" i="84" s="1"/>
  <c r="BE105" i="84" s="1"/>
  <c r="BB175" i="84" l="1"/>
  <c r="BC168" i="84"/>
  <c r="AZ179" i="84"/>
  <c r="BA172" i="84"/>
  <c r="BF149" i="84"/>
  <c r="BF152" i="84"/>
  <c r="BA176" i="84"/>
  <c r="BB169" i="84"/>
  <c r="BF95" i="84"/>
  <c r="BF99" i="84" s="1"/>
  <c r="BF102" i="84" s="1"/>
  <c r="BF105" i="84" s="1"/>
  <c r="BF97" i="84"/>
  <c r="BF100" i="84" s="1"/>
  <c r="BF103" i="84" s="1"/>
  <c r="BF94" i="84"/>
  <c r="BF98" i="84" s="1"/>
  <c r="BF101" i="84" s="1"/>
  <c r="BF104" i="84" s="1"/>
  <c r="BA178" i="84"/>
  <c r="BB171" i="84"/>
  <c r="BE156" i="84"/>
  <c r="BE159" i="84"/>
  <c r="BE163" i="84" s="1"/>
  <c r="BE165" i="84" s="1"/>
  <c r="BG87" i="84"/>
  <c r="BG147" i="84"/>
  <c r="BG154" i="84" s="1"/>
  <c r="BG161" i="84" s="1"/>
  <c r="BG90" i="84"/>
  <c r="BG93" i="84" s="1"/>
  <c r="BG145" i="84"/>
  <c r="BH84" i="84"/>
  <c r="BH147" i="84" l="1"/>
  <c r="BH154" i="84" s="1"/>
  <c r="BH161" i="84" s="1"/>
  <c r="BH87" i="84"/>
  <c r="BI84" i="84"/>
  <c r="BH145" i="84"/>
  <c r="BH90" i="84"/>
  <c r="BH93" i="84" s="1"/>
  <c r="BA179" i="84"/>
  <c r="BB172" i="84"/>
  <c r="BB178" i="84"/>
  <c r="BC171" i="84"/>
  <c r="BG97" i="84"/>
  <c r="BG100" i="84" s="1"/>
  <c r="BG103" i="84" s="1"/>
  <c r="BG94" i="84"/>
  <c r="BG98" i="84" s="1"/>
  <c r="BG101" i="84" s="1"/>
  <c r="BG104" i="84" s="1"/>
  <c r="BG95" i="84"/>
  <c r="BG99" i="84" s="1"/>
  <c r="BG102" i="84" s="1"/>
  <c r="BG105" i="84" s="1"/>
  <c r="BB176" i="84"/>
  <c r="BC169" i="84"/>
  <c r="BG149" i="84"/>
  <c r="BG152" i="84"/>
  <c r="BC175" i="84"/>
  <c r="BD168" i="84"/>
  <c r="BF156" i="84"/>
  <c r="BF159" i="84"/>
  <c r="BF163" i="84" s="1"/>
  <c r="BF165" i="84" s="1"/>
  <c r="BH149" i="84" l="1"/>
  <c r="BH152" i="84"/>
  <c r="BH95" i="84"/>
  <c r="BH99" i="84" s="1"/>
  <c r="BH102" i="84" s="1"/>
  <c r="BH105" i="84" s="1"/>
  <c r="BH97" i="84"/>
  <c r="BH100" i="84" s="1"/>
  <c r="BH103" i="84" s="1"/>
  <c r="BH94" i="84"/>
  <c r="BH98" i="84" s="1"/>
  <c r="BH101" i="84" s="1"/>
  <c r="BH104" i="84" s="1"/>
  <c r="BD175" i="84"/>
  <c r="BE168" i="84"/>
  <c r="BG156" i="84"/>
  <c r="BG159" i="84"/>
  <c r="BG163" i="84" s="1"/>
  <c r="BG165" i="84" s="1"/>
  <c r="BB179" i="84"/>
  <c r="BC172" i="84"/>
  <c r="BI87" i="84"/>
  <c r="BI147" i="84"/>
  <c r="BI154" i="84" s="1"/>
  <c r="BI161" i="84" s="1"/>
  <c r="BI90" i="84"/>
  <c r="BI93" i="84" s="1"/>
  <c r="BJ84" i="84"/>
  <c r="BI145" i="84"/>
  <c r="BC178" i="84"/>
  <c r="BD171" i="84"/>
  <c r="BC176" i="84"/>
  <c r="BD169" i="84"/>
  <c r="BD178" i="84" l="1"/>
  <c r="BE171" i="84"/>
  <c r="BC179" i="84"/>
  <c r="BD172" i="84"/>
  <c r="BH156" i="84"/>
  <c r="BH159" i="84"/>
  <c r="BH163" i="84" s="1"/>
  <c r="BH165" i="84" s="1"/>
  <c r="BJ147" i="84"/>
  <c r="BJ154" i="84" s="1"/>
  <c r="BJ161" i="84" s="1"/>
  <c r="BJ87" i="84"/>
  <c r="BJ145" i="84"/>
  <c r="BJ90" i="84"/>
  <c r="BJ93" i="84" s="1"/>
  <c r="BK84" i="84"/>
  <c r="BE175" i="84"/>
  <c r="BF168" i="84"/>
  <c r="BD176" i="84"/>
  <c r="BE169" i="84"/>
  <c r="BI149" i="84"/>
  <c r="BI152" i="84"/>
  <c r="BI97" i="84"/>
  <c r="BI100" i="84" s="1"/>
  <c r="BI103" i="84" s="1"/>
  <c r="BI94" i="84"/>
  <c r="BI98" i="84" s="1"/>
  <c r="BI101" i="84" s="1"/>
  <c r="BI104" i="84" s="1"/>
  <c r="BI95" i="84"/>
  <c r="BI99" i="84" s="1"/>
  <c r="BI102" i="84" s="1"/>
  <c r="BI105" i="84" s="1"/>
  <c r="BD179" i="84" l="1"/>
  <c r="BE172" i="84"/>
  <c r="BI156" i="84"/>
  <c r="BI159" i="84"/>
  <c r="BI163" i="84" s="1"/>
  <c r="BI165" i="84" s="1"/>
  <c r="BG168" i="84"/>
  <c r="BF175" i="84"/>
  <c r="BK87" i="84"/>
  <c r="BK147" i="84"/>
  <c r="BK154" i="84" s="1"/>
  <c r="BK161" i="84" s="1"/>
  <c r="BK90" i="84"/>
  <c r="BK93" i="84" s="1"/>
  <c r="BK145" i="84"/>
  <c r="BL84" i="84"/>
  <c r="BE178" i="84"/>
  <c r="BF171" i="84"/>
  <c r="BE176" i="84"/>
  <c r="BF169" i="84"/>
  <c r="BJ97" i="84"/>
  <c r="BJ100" i="84" s="1"/>
  <c r="BJ103" i="84" s="1"/>
  <c r="BJ94" i="84"/>
  <c r="BJ98" i="84" s="1"/>
  <c r="BJ101" i="84" s="1"/>
  <c r="BJ104" i="84" s="1"/>
  <c r="BJ95" i="84"/>
  <c r="BJ99" i="84" s="1"/>
  <c r="BJ102" i="84" s="1"/>
  <c r="BJ105" i="84" s="1"/>
  <c r="BJ149" i="84"/>
  <c r="BJ152" i="84"/>
  <c r="BH168" i="84" l="1"/>
  <c r="BG175" i="84"/>
  <c r="BF178" i="84"/>
  <c r="BG171" i="84"/>
  <c r="BK149" i="84"/>
  <c r="BK152" i="84"/>
  <c r="BK97" i="84"/>
  <c r="BK100" i="84" s="1"/>
  <c r="BK103" i="84" s="1"/>
  <c r="BK94" i="84"/>
  <c r="BK98" i="84" s="1"/>
  <c r="BK101" i="84" s="1"/>
  <c r="BK104" i="84" s="1"/>
  <c r="BK95" i="84"/>
  <c r="BK99" i="84" s="1"/>
  <c r="BK102" i="84" s="1"/>
  <c r="BK105" i="84" s="1"/>
  <c r="BJ156" i="84"/>
  <c r="BJ159" i="84"/>
  <c r="BJ163" i="84" s="1"/>
  <c r="BJ165" i="84" s="1"/>
  <c r="BL87" i="84"/>
  <c r="BL147" i="84"/>
  <c r="BL154" i="84" s="1"/>
  <c r="BL161" i="84" s="1"/>
  <c r="BL90" i="84"/>
  <c r="BL93" i="84" s="1"/>
  <c r="BM84" i="84"/>
  <c r="BL145" i="84"/>
  <c r="BE179" i="84"/>
  <c r="BF172" i="84"/>
  <c r="BF176" i="84"/>
  <c r="BG169" i="84"/>
  <c r="BG178" i="84" l="1"/>
  <c r="BH171" i="84"/>
  <c r="BG176" i="84"/>
  <c r="BH169" i="84"/>
  <c r="BH175" i="84"/>
  <c r="BI168" i="84"/>
  <c r="BF179" i="84"/>
  <c r="BG172" i="84"/>
  <c r="BL149" i="84"/>
  <c r="BL152" i="84"/>
  <c r="BM87" i="84"/>
  <c r="E87" i="84" s="1"/>
  <c r="BM147" i="84"/>
  <c r="BM145" i="84"/>
  <c r="BM90" i="84"/>
  <c r="E84" i="84"/>
  <c r="BL97" i="84"/>
  <c r="BL100" i="84" s="1"/>
  <c r="BL103" i="84" s="1"/>
  <c r="BL95" i="84"/>
  <c r="BL99" i="84" s="1"/>
  <c r="BL102" i="84" s="1"/>
  <c r="BL105" i="84" s="1"/>
  <c r="BL94" i="84"/>
  <c r="BL98" i="84" s="1"/>
  <c r="BL101" i="84" s="1"/>
  <c r="BL104" i="84" s="1"/>
  <c r="BK156" i="84"/>
  <c r="BK159" i="84"/>
  <c r="BK163" i="84" s="1"/>
  <c r="BK165" i="84" s="1"/>
  <c r="BI169" i="84" l="1"/>
  <c r="BH176" i="84"/>
  <c r="BL156" i="84"/>
  <c r="BL159" i="84"/>
  <c r="BL163" i="84" s="1"/>
  <c r="BL165" i="84" s="1"/>
  <c r="BH172" i="84"/>
  <c r="BG179" i="84"/>
  <c r="BH178" i="84"/>
  <c r="BI171" i="84"/>
  <c r="BM149" i="84"/>
  <c r="E149" i="84" s="1"/>
  <c r="BM152" i="84"/>
  <c r="E145" i="84"/>
  <c r="BM154" i="84"/>
  <c r="E147" i="84"/>
  <c r="BM93" i="84"/>
  <c r="E90" i="84"/>
  <c r="BI175" i="84"/>
  <c r="BJ168" i="84"/>
  <c r="BH179" i="84" l="1"/>
  <c r="BI172" i="84"/>
  <c r="BM161" i="84"/>
  <c r="E161" i="84" s="1"/>
  <c r="E154" i="84"/>
  <c r="BM156" i="84"/>
  <c r="BM159" i="84"/>
  <c r="E152" i="84"/>
  <c r="BK168" i="84"/>
  <c r="BJ175" i="84"/>
  <c r="BI176" i="84"/>
  <c r="BJ169" i="84"/>
  <c r="BI178" i="84"/>
  <c r="BJ171" i="84"/>
  <c r="BM94" i="84"/>
  <c r="BM95" i="84"/>
  <c r="BM97" i="84"/>
  <c r="F15" i="84"/>
  <c r="F16" i="84" s="1"/>
  <c r="D15" i="84"/>
  <c r="E93" i="84"/>
  <c r="J15" i="84" s="1"/>
  <c r="K15" i="84" s="1"/>
  <c r="BL168" i="84" l="1"/>
  <c r="BK175" i="84"/>
  <c r="BM163" i="84"/>
  <c r="E159" i="84"/>
  <c r="BM99" i="84"/>
  <c r="E95" i="84"/>
  <c r="E15" i="84"/>
  <c r="E164" i="84"/>
  <c r="U13" i="24" s="1"/>
  <c r="AK13" i="24" s="1"/>
  <c r="E156" i="84"/>
  <c r="T13" i="24" s="1"/>
  <c r="AJ13" i="24" s="1"/>
  <c r="BM100" i="84"/>
  <c r="E97" i="84"/>
  <c r="J16" i="84" s="1"/>
  <c r="BJ178" i="84"/>
  <c r="BK171" i="84"/>
  <c r="BJ176" i="84"/>
  <c r="BK169" i="84"/>
  <c r="BM98" i="84"/>
  <c r="C15" i="84"/>
  <c r="E94" i="84"/>
  <c r="D16" i="84"/>
  <c r="K13" i="24"/>
  <c r="AH13" i="24" s="1"/>
  <c r="BI179" i="84"/>
  <c r="BJ172" i="84"/>
  <c r="K16" i="84" l="1"/>
  <c r="L13" i="24"/>
  <c r="E16" i="84"/>
  <c r="O13" i="24" s="1"/>
  <c r="BM101" i="84"/>
  <c r="E98" i="84"/>
  <c r="BK172" i="84"/>
  <c r="BJ179" i="84"/>
  <c r="BL171" i="84"/>
  <c r="BK178" i="84"/>
  <c r="BM102" i="84"/>
  <c r="E99" i="84"/>
  <c r="BM165" i="84"/>
  <c r="E165" i="84" s="1"/>
  <c r="H16" i="84" s="1"/>
  <c r="AC13" i="24" s="1"/>
  <c r="AF13" i="24" s="1"/>
  <c r="E163" i="84"/>
  <c r="H15" i="84" s="1"/>
  <c r="Z13" i="24" s="1"/>
  <c r="BL169" i="84"/>
  <c r="BK176" i="84"/>
  <c r="N13" i="24"/>
  <c r="AI13" i="24" s="1"/>
  <c r="E100" i="84"/>
  <c r="BM103" i="84"/>
  <c r="BN103" i="84" s="1"/>
  <c r="J13" i="24"/>
  <c r="C16" i="84"/>
  <c r="M13" i="24" s="1"/>
  <c r="BL175" i="84"/>
  <c r="BM168" i="84"/>
  <c r="BL178" i="84" l="1"/>
  <c r="BM171" i="84"/>
  <c r="BM169" i="84"/>
  <c r="BL176" i="84"/>
  <c r="Y13" i="24"/>
  <c r="AB13" i="24" s="1"/>
  <c r="AA13" i="24"/>
  <c r="AD13" i="24" s="1"/>
  <c r="BK179" i="84"/>
  <c r="BL172" i="84"/>
  <c r="BM175" i="84"/>
  <c r="E175" i="84" s="1"/>
  <c r="E168" i="84"/>
  <c r="E101" i="84"/>
  <c r="BM104" i="84"/>
  <c r="BN104" i="84" s="1"/>
  <c r="P13" i="24"/>
  <c r="E102" i="84"/>
  <c r="BM105" i="84"/>
  <c r="BN105" i="84" s="1"/>
  <c r="BL179" i="84" l="1"/>
  <c r="BM172" i="84"/>
  <c r="BM176" i="84"/>
  <c r="E176" i="84" s="1"/>
  <c r="E169" i="84"/>
  <c r="E171" i="84"/>
  <c r="BM178" i="84"/>
  <c r="E178" i="84" s="1"/>
  <c r="BM179" i="84" l="1"/>
  <c r="E179" i="84" s="1"/>
  <c r="E172" i="84"/>
</calcChain>
</file>

<file path=xl/comments1.xml><?xml version="1.0" encoding="utf-8"?>
<comments xmlns="http://schemas.openxmlformats.org/spreadsheetml/2006/main">
  <authors>
    <author>Paul Dudley</author>
  </authors>
  <commentList>
    <comment ref="C22" authorId="0" shapeId="0">
      <text>
        <r>
          <rPr>
            <b/>
            <sz val="9"/>
            <color indexed="81"/>
            <rFont val="Tahoma"/>
            <family val="2"/>
          </rPr>
          <t>Paul Dudley:</t>
        </r>
        <r>
          <rPr>
            <sz val="9"/>
            <color indexed="81"/>
            <rFont val="Tahoma"/>
            <family val="2"/>
          </rPr>
          <t xml:space="preserve">
Kwh per annum
</t>
        </r>
      </text>
    </comment>
  </commentList>
</comments>
</file>

<file path=xl/comments2.xml><?xml version="1.0" encoding="utf-8"?>
<comments xmlns="http://schemas.openxmlformats.org/spreadsheetml/2006/main">
  <authors>
    <author>Paul Dudley</author>
  </authors>
  <commentList>
    <comment ref="C136" authorId="0" shapeId="0">
      <text>
        <r>
          <rPr>
            <b/>
            <sz val="9"/>
            <color indexed="81"/>
            <rFont val="Tahoma"/>
            <family val="2"/>
          </rPr>
          <t>Paul Dudley:</t>
        </r>
        <r>
          <rPr>
            <sz val="9"/>
            <color indexed="81"/>
            <rFont val="Tahoma"/>
            <family val="2"/>
          </rPr>
          <t xml:space="preserve">
Kwh per annum
</t>
        </r>
      </text>
    </comment>
  </commentList>
</comments>
</file>

<file path=xl/comments3.xml><?xml version="1.0" encoding="utf-8"?>
<comments xmlns="http://schemas.openxmlformats.org/spreadsheetml/2006/main">
  <authors>
    <author>Ben Murray</author>
  </authors>
  <commentList>
    <comment ref="J3" authorId="0" shapeId="0">
      <text>
        <r>
          <rPr>
            <b/>
            <sz val="9"/>
            <color indexed="81"/>
            <rFont val="Tahoma"/>
            <family val="2"/>
          </rPr>
          <t>Ben Murray:</t>
        </r>
        <r>
          <rPr>
            <sz val="9"/>
            <color indexed="81"/>
            <rFont val="Tahoma"/>
            <family val="2"/>
          </rPr>
          <t xml:space="preserve">
All projected grid factors updated using BEIS data released Dec 2017</t>
        </r>
      </text>
    </comment>
  </commentList>
</comments>
</file>

<file path=xl/comments4.xml><?xml version="1.0" encoding="utf-8"?>
<comments xmlns="http://schemas.openxmlformats.org/spreadsheetml/2006/main">
  <authors>
    <author>Vasiliki Papapanagiotou</author>
  </authors>
  <commentList>
    <comment ref="I111" authorId="0" shapeId="0">
      <text>
        <r>
          <rPr>
            <b/>
            <sz val="9"/>
            <color indexed="81"/>
            <rFont val="Tahoma"/>
            <family val="2"/>
          </rPr>
          <t>Vasiliki Papapanagiotou:</t>
        </r>
        <r>
          <rPr>
            <sz val="9"/>
            <color indexed="81"/>
            <rFont val="Tahoma"/>
            <family val="2"/>
          </rPr>
          <t xml:space="preserve">
Included in M22</t>
        </r>
      </text>
    </comment>
    <comment ref="I233" authorId="0" shapeId="0">
      <text>
        <r>
          <rPr>
            <b/>
            <sz val="9"/>
            <color indexed="81"/>
            <rFont val="Tahoma"/>
            <family val="2"/>
          </rPr>
          <t>Vasiliki Papapanagiotou:</t>
        </r>
        <r>
          <rPr>
            <sz val="9"/>
            <color indexed="81"/>
            <rFont val="Tahoma"/>
            <family val="2"/>
          </rPr>
          <t xml:space="preserve">
Included in M22</t>
        </r>
      </text>
    </comment>
  </commentList>
</comments>
</file>

<file path=xl/sharedStrings.xml><?xml version="1.0" encoding="utf-8"?>
<sst xmlns="http://schemas.openxmlformats.org/spreadsheetml/2006/main" count="3087" uniqueCount="863">
  <si>
    <t>Investment Analysis</t>
  </si>
  <si>
    <t>Project Name</t>
  </si>
  <si>
    <t>Option</t>
  </si>
  <si>
    <t>Discount Rate</t>
  </si>
  <si>
    <t>Investment Base Year</t>
  </si>
  <si>
    <t>Investment summary all values £m</t>
  </si>
  <si>
    <t>NPC  Check</t>
  </si>
  <si>
    <t>Overall asset investment</t>
  </si>
  <si>
    <t>Initial 10 year asset investment</t>
  </si>
  <si>
    <t>Remaining 50 year asset investment</t>
  </si>
  <si>
    <t>60 Year Opex Expenditure</t>
  </si>
  <si>
    <t>Overall investment</t>
  </si>
  <si>
    <t>Investment analysis - all values in £ k</t>
  </si>
  <si>
    <t>Calander year</t>
  </si>
  <si>
    <t>Variance</t>
  </si>
  <si>
    <t>2021-27</t>
  </si>
  <si>
    <t>60 Year NPC</t>
  </si>
  <si>
    <t>Asset Life (years)</t>
  </si>
  <si>
    <t>Remaining life (years)</t>
  </si>
  <si>
    <t>Key Assumptions</t>
  </si>
  <si>
    <t>Years since initial investment</t>
  </si>
  <si>
    <t>Membranes</t>
  </si>
  <si>
    <t>ICA</t>
  </si>
  <si>
    <t>Mechanical</t>
  </si>
  <si>
    <t>Electrical</t>
  </si>
  <si>
    <t>Civils</t>
  </si>
  <si>
    <t>Land</t>
  </si>
  <si>
    <t>No enhancement under base scenario</t>
  </si>
  <si>
    <t>Manpower</t>
  </si>
  <si>
    <t>Energy</t>
  </si>
  <si>
    <t>Chemicals</t>
  </si>
  <si>
    <t>Sludge</t>
  </si>
  <si>
    <t>Other</t>
  </si>
  <si>
    <t>Discount profile</t>
  </si>
  <si>
    <t>Carbon Dioxide Emmissions Analysis</t>
  </si>
  <si>
    <t>Carbon dioxide emmission reduction profile assumptions</t>
  </si>
  <si>
    <t>CCAT Categories</t>
  </si>
  <si>
    <t>Costing  Categories</t>
  </si>
  <si>
    <t>Embodied</t>
  </si>
  <si>
    <t>Other items, incl. MEICA</t>
  </si>
  <si>
    <t>Demolition &amp; site clearance</t>
  </si>
  <si>
    <t>Pipelines</t>
  </si>
  <si>
    <t>Excavation, filling &amp; compaction</t>
  </si>
  <si>
    <t>Temporary works</t>
  </si>
  <si>
    <t>Operational</t>
  </si>
  <si>
    <t>Power consumption</t>
  </si>
  <si>
    <t>Energy kg CO2/kwH</t>
  </si>
  <si>
    <t>% Change from base year</t>
  </si>
  <si>
    <t>Renewables</t>
  </si>
  <si>
    <t>Other fuels</t>
  </si>
  <si>
    <t>Transport</t>
  </si>
  <si>
    <t>Hydrocarbon to electric profile</t>
  </si>
  <si>
    <t>Carbon Dioxide emmissions analysis - all values in Tonnes CO2</t>
  </si>
  <si>
    <t>Tonnes CO2/£m</t>
  </si>
  <si>
    <t>60 Year</t>
  </si>
  <si>
    <t>Energy (Electricity)</t>
  </si>
  <si>
    <t>Energy (Renewables)</t>
  </si>
  <si>
    <t>Other - Transport</t>
  </si>
  <si>
    <t>Other - Fuels</t>
  </si>
  <si>
    <t>Herricks WTW</t>
  </si>
  <si>
    <t>Scenario</t>
  </si>
  <si>
    <t>Base Scenario</t>
  </si>
  <si>
    <t>Scenario A</t>
  </si>
  <si>
    <t>Scenario B</t>
  </si>
  <si>
    <t>Scenario C</t>
  </si>
  <si>
    <t>Option Scenario is based on</t>
  </si>
  <si>
    <t>Option 3</t>
  </si>
  <si>
    <t>Option 6</t>
  </si>
  <si>
    <t>Maintain and operate existing asset.</t>
  </si>
  <si>
    <t>Refurbish existing WTW and add two new filters to provide 2.7 Ml/d of capacity</t>
  </si>
  <si>
    <t>Refurbish existing WTW replacing 2 filters constructed in 1970 and add two new filters to provide 2.7 Ml/d of capacity</t>
  </si>
  <si>
    <t>New 2.73 Ml/d DAF+RGF WTW built alongside existing works. Utilising current RW storage and clean water tank. Everything else gets replaced.</t>
  </si>
  <si>
    <t>Asset Type</t>
  </si>
  <si>
    <t>Life</t>
  </si>
  <si>
    <t>%</t>
  </si>
  <si>
    <t>Total CAPEX</t>
  </si>
  <si>
    <t>COSTS</t>
  </si>
  <si>
    <t>Carbon</t>
  </si>
  <si>
    <t>QA Check</t>
  </si>
  <si>
    <t>Discount rate</t>
  </si>
  <si>
    <t>Time Period</t>
  </si>
  <si>
    <t>Years</t>
  </si>
  <si>
    <t>Asset investment 
(present cost £m)</t>
  </si>
  <si>
    <t>60 Year operating investment
(present cost £m)</t>
  </si>
  <si>
    <t>Overall investment
(present value £m)</t>
  </si>
  <si>
    <t>Initial 10 year asset investment (capital programme value £m)</t>
  </si>
  <si>
    <t>Option Description</t>
  </si>
  <si>
    <t>60 Year Embodied</t>
  </si>
  <si>
    <t>60 Year Operational</t>
  </si>
  <si>
    <t>60 Year Total</t>
  </si>
  <si>
    <t>Low</t>
  </si>
  <si>
    <t xml:space="preserve">Central </t>
  </si>
  <si>
    <t>High</t>
  </si>
  <si>
    <t>High - Low</t>
  </si>
  <si>
    <t>NPV Check</t>
  </si>
  <si>
    <t>Carbon Check</t>
  </si>
  <si>
    <t>site_no</t>
  </si>
  <si>
    <t>Site Name</t>
  </si>
  <si>
    <t>model</t>
  </si>
  <si>
    <t>WTW000485</t>
  </si>
  <si>
    <t>Herricks</t>
  </si>
  <si>
    <t>civil</t>
  </si>
  <si>
    <t>Total £k</t>
  </si>
  <si>
    <t>Total asset Replacement @ 100 years</t>
  </si>
  <si>
    <t>Post 2044 Average</t>
  </si>
  <si>
    <t>£k</t>
  </si>
  <si>
    <t>N/A</t>
  </si>
  <si>
    <t>Asset Replacement</t>
  </si>
  <si>
    <t>% of ASM</t>
  </si>
  <si>
    <t>Source CCAT: Summary tables - all emissions figures are in tn of CO2 equivalent</t>
  </si>
  <si>
    <t>Year</t>
  </si>
  <si>
    <t>Projected electricity grid emissions factor kgCO2e/kWh</t>
  </si>
  <si>
    <t>CCAT Emissions Summary</t>
  </si>
  <si>
    <t>Category</t>
  </si>
  <si>
    <t>Existing Asset 
(if any)</t>
  </si>
  <si>
    <t>Option 1</t>
  </si>
  <si>
    <t>Option 2</t>
  </si>
  <si>
    <t>New Treatment Works - Option A1</t>
  </si>
  <si>
    <t>New Treatment Works - Option A2</t>
  </si>
  <si>
    <t>Existing Works Refurbishment</t>
  </si>
  <si>
    <t>Total Embodied</t>
  </si>
  <si>
    <t>Total Net-Opex</t>
  </si>
  <si>
    <t>Whole Life Carbon</t>
  </si>
  <si>
    <t>Capital costs £m</t>
  </si>
  <si>
    <t>Embodied Carbon tn of CO2 equivalent</t>
  </si>
  <si>
    <t>Embodied Carbon Intensity tonnes / £m</t>
  </si>
  <si>
    <t>Non Driver</t>
  </si>
  <si>
    <t>Working</t>
  </si>
  <si>
    <t>GL Actuals Activity</t>
  </si>
  <si>
    <t>B0455=Herricks WTW</t>
  </si>
  <si>
    <t>Item</t>
  </si>
  <si>
    <t>Manpower £k</t>
  </si>
  <si>
    <t>Energy £k</t>
  </si>
  <si>
    <t>Chemicals £k</t>
  </si>
  <si>
    <t>Sludge £k</t>
  </si>
  <si>
    <t>Other £k</t>
  </si>
  <si>
    <t>Base costs year 2012</t>
  </si>
  <si>
    <t>.Scottish Water</t>
  </si>
  <si>
    <t>Base costs year 2013</t>
  </si>
  <si>
    <t>Profit and Loss.</t>
  </si>
  <si>
    <t>Base costs year 2014</t>
  </si>
  <si>
    <t>x Period 01</t>
  </si>
  <si>
    <t>x Period 02</t>
  </si>
  <si>
    <t>x Period 03</t>
  </si>
  <si>
    <t>x Period 04</t>
  </si>
  <si>
    <t>x Period 05</t>
  </si>
  <si>
    <t>x Period 06</t>
  </si>
  <si>
    <t>x Period 07</t>
  </si>
  <si>
    <t>x Period 08</t>
  </si>
  <si>
    <t>x Period 09</t>
  </si>
  <si>
    <t>x Period 10</t>
  </si>
  <si>
    <t>x Period 11</t>
  </si>
  <si>
    <t>x Period 12</t>
  </si>
  <si>
    <t>Year Total</t>
  </si>
  <si>
    <t>Base costs year 2015</t>
  </si>
  <si>
    <t>FY 2012/13</t>
  </si>
  <si>
    <t>FY 2013/14</t>
  </si>
  <si>
    <t>FY 2014/15</t>
  </si>
  <si>
    <t>FY 2015/16</t>
  </si>
  <si>
    <t>FY 2016/17</t>
  </si>
  <si>
    <t>FY 2017/18</t>
  </si>
  <si>
    <t>FY 2018/19</t>
  </si>
  <si>
    <t>FY 2019/20</t>
  </si>
  <si>
    <t>FY 2020/21</t>
  </si>
  <si>
    <t>Base costs year 2016</t>
  </si>
  <si>
    <t>Actual</t>
  </si>
  <si>
    <t>Base costs year 2017</t>
  </si>
  <si>
    <t>Base costs year 2018</t>
  </si>
  <si>
    <t>Income Node</t>
  </si>
  <si>
    <t>Base costs year 2019</t>
  </si>
  <si>
    <t>Mean £</t>
  </si>
  <si>
    <t xml:space="preserve">          Employment Costs Node</t>
  </si>
  <si>
    <t xml:space="preserve">                    3000=Intersite Sludge Transport</t>
  </si>
  <si>
    <t xml:space="preserve">                    3001=Sludge Disposal</t>
  </si>
  <si>
    <t xml:space="preserve">                    3002=Septic Tank Services</t>
  </si>
  <si>
    <t xml:space="preserve">                    3003=Sludge Treatment</t>
  </si>
  <si>
    <t xml:space="preserve">                    3004=Sludge Landfill Tax</t>
  </si>
  <si>
    <t xml:space="preserve">                    3005=Non Sludge Landfill Charges</t>
  </si>
  <si>
    <t xml:space="preserve">                    3006=Non Sludge Landfill Tax</t>
  </si>
  <si>
    <t xml:space="preserve">                    3008=Sludge Transport - TW Failures</t>
  </si>
  <si>
    <t xml:space="preserve">                    3009=Leachate Transport</t>
  </si>
  <si>
    <t xml:space="preserve">                    3010=Septic Transport</t>
  </si>
  <si>
    <t xml:space="preserve">                    3011=Foodwaste Transport</t>
  </si>
  <si>
    <t xml:space="preserve">                    3012=Green Waste Transport</t>
  </si>
  <si>
    <t xml:space="preserve">                    3013=Commingled Transport</t>
  </si>
  <si>
    <t xml:space="preserve">                    3014=Digestate Transport</t>
  </si>
  <si>
    <t xml:space="preserve">                    3019=Non Sludge  Waste Disposal</t>
  </si>
  <si>
    <t xml:space="preserve">               Sludge Waste Disposal Node</t>
  </si>
  <si>
    <t xml:space="preserve">                    3020=Sampling Chemical</t>
  </si>
  <si>
    <t xml:space="preserve">                    3021=Sampling Bacteriological</t>
  </si>
  <si>
    <t xml:space="preserve">               Sampling Node</t>
  </si>
  <si>
    <t xml:space="preserve">                    3030=SEPA Acct</t>
  </si>
  <si>
    <t xml:space="preserve">               SEPA Node</t>
  </si>
  <si>
    <t xml:space="preserve">                    3031=Commingled Treatment</t>
  </si>
  <si>
    <t xml:space="preserve">                    3032=Food Waste Treatment</t>
  </si>
  <si>
    <t xml:space="preserve">                    3033=Green Waste Treatment</t>
  </si>
  <si>
    <t xml:space="preserve">                    3034=External Sludge Treatment</t>
  </si>
  <si>
    <t xml:space="preserve">                    3035=Leachate Treatment</t>
  </si>
  <si>
    <t xml:space="preserve">                    3036=Digestate Treatment</t>
  </si>
  <si>
    <t xml:space="preserve">               External Treatment Node</t>
  </si>
  <si>
    <t xml:space="preserve">                    3050=Protective Outerwear</t>
  </si>
  <si>
    <t xml:space="preserve">                    3051=Workwear</t>
  </si>
  <si>
    <t xml:space="preserve">                    3052=Uniforms</t>
  </si>
  <si>
    <t xml:space="preserve">                    3053=Purchase Health &amp; Safety Equip</t>
  </si>
  <si>
    <t xml:space="preserve">                    3054=Hire Health &amp; Safety Equipment</t>
  </si>
  <si>
    <t xml:space="preserve">               Protective Equipment Node</t>
  </si>
  <si>
    <t xml:space="preserve">                    3060=Purchase Laboratory Equipment</t>
  </si>
  <si>
    <t xml:space="preserve">                    3061=Purchases Small Plant &amp; Tools</t>
  </si>
  <si>
    <t xml:space="preserve">                    3062=G8 Summit Costs</t>
  </si>
  <si>
    <t xml:space="preserve">                    3070=Hire of small plant &amp; tools</t>
  </si>
  <si>
    <t xml:space="preserve">               Other Equipment Node</t>
  </si>
  <si>
    <t xml:space="preserve">                    3082=Forestry Supplies &amp; Services</t>
  </si>
  <si>
    <t xml:space="preserve">                    3083=Agricultural Supplies &amp; Serv</t>
  </si>
  <si>
    <t xml:space="preserve">                    3084=Purchase of Fish</t>
  </si>
  <si>
    <t xml:space="preserve">               Tourism Forestry &amp; Farming Node</t>
  </si>
  <si>
    <t xml:space="preserve">          Supplies &amp; Services Node</t>
  </si>
  <si>
    <t xml:space="preserve">                    3040=Contractors Water Connections</t>
  </si>
  <si>
    <t xml:space="preserve">                    3041=Contractors - Plumbers</t>
  </si>
  <si>
    <t xml:space="preserve">                    3048=Procument Holding Account</t>
  </si>
  <si>
    <t xml:space="preserve">                    3049=Other Contracted Services Acct</t>
  </si>
  <si>
    <t xml:space="preserve">                    3055=Leakage Detection Contractors</t>
  </si>
  <si>
    <t xml:space="preserve">               Other Contracted Services Node</t>
  </si>
  <si>
    <t xml:space="preserve">                    3200=Service Contract</t>
  </si>
  <si>
    <t xml:space="preserve">                    3210=R&amp;M Contractor-Ot non-infra as</t>
  </si>
  <si>
    <t xml:space="preserve">                    3211=R&amp;M Contractor - Well Cleaning</t>
  </si>
  <si>
    <t xml:space="preserve">                    3212=R&amp;M Contractor - Tank Cleaning</t>
  </si>
  <si>
    <t xml:space="preserve">                    3213=R&amp;M Hire of Equipment</t>
  </si>
  <si>
    <t xml:space="preserve">                    3214=Statutory Inspections</t>
  </si>
  <si>
    <t xml:space="preserve">                    3217=Repair of laboratory equipment</t>
  </si>
  <si>
    <t xml:space="preserve">                    3218=Sewage Clean Ups - Asset</t>
  </si>
  <si>
    <t xml:space="preserve">                    3219=Sewage Clean Ups - Customer</t>
  </si>
  <si>
    <t xml:space="preserve">                    3224=SW Contracting Sub Cont costs</t>
  </si>
  <si>
    <t xml:space="preserve">               R&amp;M Contractors Node</t>
  </si>
  <si>
    <t xml:space="preserve">                    3205=Contractor Reinstatement Opex</t>
  </si>
  <si>
    <t xml:space="preserve">                    3206=Reinst - Consequential Damage</t>
  </si>
  <si>
    <t xml:space="preserve">                    3207=Reinstatenment Large Damages</t>
  </si>
  <si>
    <t xml:space="preserve">                    3208=Contractor Reinstate Defects</t>
  </si>
  <si>
    <t xml:space="preserve">                    3215=R&amp;M Contractor Other infra ass</t>
  </si>
  <si>
    <t xml:space="preserve">                    3220=Water Mains Repairs Opex</t>
  </si>
  <si>
    <t xml:space="preserve">                    3221=Water Street Furniture Opex</t>
  </si>
  <si>
    <t xml:space="preserve">                    3222=Water Mains Repair Traffic Mgt</t>
  </si>
  <si>
    <t xml:space="preserve">                    3223=Bursts Contractor Standby Payt</t>
  </si>
  <si>
    <t xml:space="preserve">                    3225=Meter Verification</t>
  </si>
  <si>
    <t xml:space="preserve">                    3227=LP Meter Deregistration</t>
  </si>
  <si>
    <t xml:space="preserve">                    3228=Temporary Disconnection</t>
  </si>
  <si>
    <t xml:space="preserve">                    3229=Meter Reconnection</t>
  </si>
  <si>
    <t xml:space="preserve">                    3260=Contractors Chokes</t>
  </si>
  <si>
    <t xml:space="preserve">                    3261=Sewer Jetting-Vactor- Customer</t>
  </si>
  <si>
    <t xml:space="preserve">                    3262=Sewer Street Furniture Opex</t>
  </si>
  <si>
    <t xml:space="preserve">                    3263=Sewer Mains Repairs Opex</t>
  </si>
  <si>
    <t xml:space="preserve">                    3264=Sewer Jetting-Vactor - Asset</t>
  </si>
  <si>
    <t xml:space="preserve">                    3265=Sewer Mains Repairs Capex</t>
  </si>
  <si>
    <t xml:space="preserve">               Infra Contractors Node</t>
  </si>
  <si>
    <t xml:space="preserve">                    3242=E&amp;M Cont Water Infra Opex</t>
  </si>
  <si>
    <t xml:space="preserve">                    3243=E&amp;M Cont Sewer Infra Opex</t>
  </si>
  <si>
    <t xml:space="preserve">                    3244=E&amp;M Cont Water NON Infra Opex</t>
  </si>
  <si>
    <t xml:space="preserve">                    3245=E&amp;M Cont Sewer NON Infra Opex</t>
  </si>
  <si>
    <t xml:space="preserve">                    3246=E&amp;M Cont Water Infra Capex</t>
  </si>
  <si>
    <t xml:space="preserve">                    3251=E&amp;M Improvement Project Spend</t>
  </si>
  <si>
    <t xml:space="preserve">               E&amp;M Contractors Node</t>
  </si>
  <si>
    <t xml:space="preserve">          Contractors Node</t>
  </si>
  <si>
    <t xml:space="preserve">                    3100=Chlorine GasChlorine</t>
  </si>
  <si>
    <t xml:space="preserve">                    3101=Sodium Hypochlorite [Chloros]</t>
  </si>
  <si>
    <t xml:space="preserve">                    3102=Ammonium Sulphate</t>
  </si>
  <si>
    <t xml:space="preserve">                    3103=Calcium Hypochlorite</t>
  </si>
  <si>
    <t xml:space="preserve">                    3109=Other Disinfection Chemicals</t>
  </si>
  <si>
    <t xml:space="preserve">               Disinfection Node</t>
  </si>
  <si>
    <t xml:space="preserve">                    3110=Aluminium Sulphate [Alum]</t>
  </si>
  <si>
    <t xml:space="preserve">                    3111=Polyaluminium Chloride</t>
  </si>
  <si>
    <t xml:space="preserve">                    3112=Ferric Sulphate [Ferric]</t>
  </si>
  <si>
    <t xml:space="preserve">                    3113=Ferric Chloride</t>
  </si>
  <si>
    <t xml:space="preserve">                    3114=Polyelectrolyte</t>
  </si>
  <si>
    <t xml:space="preserve">                    3119=Other Coagulants</t>
  </si>
  <si>
    <t xml:space="preserve">               Coagulation Node</t>
  </si>
  <si>
    <t xml:space="preserve">                    3120=Sodium Carbonate [Soda Ash]</t>
  </si>
  <si>
    <t xml:space="preserve">                    3121=Calcium Hydroxide [Lime]</t>
  </si>
  <si>
    <t xml:space="preserve">                    3122=Sodium Hydroxide[Caustic Soda]</t>
  </si>
  <si>
    <t xml:space="preserve">                    3123=Sulphuric Acid</t>
  </si>
  <si>
    <t xml:space="preserve">                    3129=Other PH Correction chemicals</t>
  </si>
  <si>
    <t xml:space="preserve">               PH Correction Node</t>
  </si>
  <si>
    <t xml:space="preserve">                    3130=Ortho-phosphoric acid</t>
  </si>
  <si>
    <t xml:space="preserve">                    3131=Monosodium phosphate</t>
  </si>
  <si>
    <t xml:space="preserve">                    3139=Other Conditioning Chemicals</t>
  </si>
  <si>
    <t xml:space="preserve">               Conditioning Node</t>
  </si>
  <si>
    <t xml:space="preserve">                    3140=Treatment Monitoring Chems</t>
  </si>
  <si>
    <t xml:space="preserve">               Quality Control Node</t>
  </si>
  <si>
    <t xml:space="preserve">                    3150=Ammonia</t>
  </si>
  <si>
    <t xml:space="preserve">                    3151=Potassium Permanganate</t>
  </si>
  <si>
    <t xml:space="preserve">                    3152=Sodium Chloride</t>
  </si>
  <si>
    <t xml:space="preserve">                    3153=Sodium Thiosulphate</t>
  </si>
  <si>
    <t xml:space="preserve">                    3154=Calibration Gases</t>
  </si>
  <si>
    <t xml:space="preserve">                    3168=Other Treatment Gases</t>
  </si>
  <si>
    <t xml:space="preserve">                    3169=Other Treatment Chemicals Acct</t>
  </si>
  <si>
    <t xml:space="preserve">               Other Treatment Chemicals Node</t>
  </si>
  <si>
    <t xml:space="preserve">               Laboratory Chemicals Node</t>
  </si>
  <si>
    <t xml:space="preserve">          Chemicals Node</t>
  </si>
  <si>
    <t xml:space="preserve">                    3180=Purchase of Water</t>
  </si>
  <si>
    <t xml:space="preserve">                    3181=Bottled Water - Emergency</t>
  </si>
  <si>
    <t xml:space="preserve">                    3182=Water Meters</t>
  </si>
  <si>
    <t xml:space="preserve">                    3183=Pipe Fittings &amp; Covers</t>
  </si>
  <si>
    <t xml:space="preserve">                    3184=Aggregates</t>
  </si>
  <si>
    <t xml:space="preserve">                    3186=Laboratory Consumables</t>
  </si>
  <si>
    <t xml:space="preserve">                    3187=Fixed Plant Diesel</t>
  </si>
  <si>
    <t xml:space="preserve">                    3189=Carbon Filters</t>
  </si>
  <si>
    <t xml:space="preserve">                    3190=Membrane Filter Replacement</t>
  </si>
  <si>
    <t xml:space="preserve">                    3199=Other Direct Materials</t>
  </si>
  <si>
    <t xml:space="preserve">               Materials Node</t>
  </si>
  <si>
    <t xml:space="preserve">                    3232=R&amp;M - E&amp;M Spares</t>
  </si>
  <si>
    <t xml:space="preserve">                    3240=Replacement&amp;Refurbished Kit</t>
  </si>
  <si>
    <t xml:space="preserve">                    3241=E&amp;M Material Spares Consumable</t>
  </si>
  <si>
    <t xml:space="preserve">               E&amp;M Materials Node</t>
  </si>
  <si>
    <t xml:space="preserve">                    3233=R&amp;M Materials Acct</t>
  </si>
  <si>
    <t xml:space="preserve">                    3236=Maintaining Supplies R&amp;M</t>
  </si>
  <si>
    <t xml:space="preserve">               R&amp;M Materials Node</t>
  </si>
  <si>
    <t xml:space="preserve">          Internal Materials Node</t>
  </si>
  <si>
    <t xml:space="preserve">                    3300=Electricity - Optima</t>
  </si>
  <si>
    <t xml:space="preserve">                    3301=Power Risk Provision</t>
  </si>
  <si>
    <t xml:space="preserve">                    3302=Elec - Unallocated Stretch</t>
  </si>
  <si>
    <t xml:space="preserve">                    3304=Electricity - Non Optima</t>
  </si>
  <si>
    <t xml:space="preserve">                    3305=Electricity - PPAs &amp; Private W</t>
  </si>
  <si>
    <t xml:space="preserve">                    4181=Electricity - Consumed on Site</t>
  </si>
  <si>
    <t xml:space="preserve">               Power Consumed Node</t>
  </si>
  <si>
    <t xml:space="preserve">               Power Renewables Node</t>
  </si>
  <si>
    <t xml:space="preserve">          Power Node</t>
  </si>
  <si>
    <t xml:space="preserve">                    3400=Vehicle Leasing Costs</t>
  </si>
  <si>
    <t xml:space="preserve">               Vehicle Leases Node</t>
  </si>
  <si>
    <t xml:space="preserve">                    3401=Hire of vehicles</t>
  </si>
  <si>
    <t xml:space="preserve">                    3402=GAP Control</t>
  </si>
  <si>
    <t xml:space="preserve">                    3403=ECCS Control</t>
  </si>
  <si>
    <t xml:space="preserve">                    3404=SLD Control</t>
  </si>
  <si>
    <t xml:space="preserve">                    3405=GAP Operated Plant</t>
  </si>
  <si>
    <t xml:space="preserve">                    3406=TOM Control</t>
  </si>
  <si>
    <t xml:space="preserve">                    3407=GAP Hire Damage</t>
  </si>
  <si>
    <t xml:space="preserve">                    3408=GAP Non-Framework Hires</t>
  </si>
  <si>
    <t xml:space="preserve">                    3410=Hire of Static Plant &amp; Equip</t>
  </si>
  <si>
    <t xml:space="preserve">                    3411=Hire of Mobile Plant</t>
  </si>
  <si>
    <t xml:space="preserve">                    3433=Maintaining Supplies Tankers</t>
  </si>
  <si>
    <t xml:space="preserve">               Hire Vehicle Plant Node</t>
  </si>
  <si>
    <t xml:space="preserve">                    3420=R&amp;M of Vehicles</t>
  </si>
  <si>
    <t xml:space="preserve">                    3421=Non Serviceable Costs</t>
  </si>
  <si>
    <t xml:space="preserve">                    3422=Rechargables Veh Maint Costs</t>
  </si>
  <si>
    <t xml:space="preserve">                    3429=Insurance Recharge</t>
  </si>
  <si>
    <t xml:space="preserve">                    3430=Repairs &amp; Maintenance of Plant</t>
  </si>
  <si>
    <t xml:space="preserve">                    3431=Plant RandM Misuse</t>
  </si>
  <si>
    <t xml:space="preserve">               Repair &amp; Maintenance Node</t>
  </si>
  <si>
    <t xml:space="preserve">                    3440=V&amp;P Running Costs - Fuel</t>
  </si>
  <si>
    <t xml:space="preserve">                    3443=V&amp;P Running Costs - Diesel</t>
  </si>
  <si>
    <t xml:space="preserve">                    3444=V&amp;P Running Costs - Gas Oil</t>
  </si>
  <si>
    <t xml:space="preserve">               Transport Fuel Node</t>
  </si>
  <si>
    <t xml:space="preserve">                    3441=Vehicle Licences</t>
  </si>
  <si>
    <t xml:space="preserve">                    3442=Consumables</t>
  </si>
  <si>
    <t xml:space="preserve">                    3450=Roads-Highway Equipment</t>
  </si>
  <si>
    <t xml:space="preserve">                    3451=Driver Safety</t>
  </si>
  <si>
    <t xml:space="preserve">               Other Transport Node</t>
  </si>
  <si>
    <t xml:space="preserve">                    4023=Rchg Inc Fleet - Vehicle Inv</t>
  </si>
  <si>
    <t xml:space="preserve">                    4029=Rchg Inc Fleet - Plant Inv</t>
  </si>
  <si>
    <t xml:space="preserve">                    4154=Rchg Cost Fleet - Vehicle Inv</t>
  </si>
  <si>
    <t xml:space="preserve">                    4155=Rchg Cost Fleet - Plant Inv</t>
  </si>
  <si>
    <t xml:space="preserve">               Fleet Inventory Node</t>
  </si>
  <si>
    <t xml:space="preserve">          Transport Node</t>
  </si>
  <si>
    <t xml:space="preserve">                    3500=Rates Acct</t>
  </si>
  <si>
    <t xml:space="preserve">                    3502=Council Tax</t>
  </si>
  <si>
    <t xml:space="preserve">               Rates Node</t>
  </si>
  <si>
    <t xml:space="preserve">                    3510=Rents Feu duties &amp; wayleaves</t>
  </si>
  <si>
    <t xml:space="preserve">                    3511=Land &amp; Building - Op Leases</t>
  </si>
  <si>
    <t xml:space="preserve">                    3512=Service charges - Rental Prop</t>
  </si>
  <si>
    <t xml:space="preserve">               Rent Node</t>
  </si>
  <si>
    <t xml:space="preserve">                    3521=Solid Fuel</t>
  </si>
  <si>
    <t xml:space="preserve">                    3522=Gas</t>
  </si>
  <si>
    <t xml:space="preserve">                    3523=Heating Oil</t>
  </si>
  <si>
    <t xml:space="preserve">               Property Heating Node</t>
  </si>
  <si>
    <t xml:space="preserve">                    3525=Wastewater [Self Supply]</t>
  </si>
  <si>
    <t xml:space="preserve">               Utilities Node</t>
  </si>
  <si>
    <t xml:space="preserve">                    3530=Purchase of Fire Safety Equip</t>
  </si>
  <si>
    <t xml:space="preserve">                    3531=Purchase of Security Equipment</t>
  </si>
  <si>
    <t xml:space="preserve">                    3532=Furniture fixtures &amp; fittings</t>
  </si>
  <si>
    <t xml:space="preserve">                    3533=Purchase of Office Equipment</t>
  </si>
  <si>
    <t xml:space="preserve">               Equipment &amp; Furniture Node</t>
  </si>
  <si>
    <t xml:space="preserve">                    3540=Ground Maint Grass Cutting</t>
  </si>
  <si>
    <t xml:space="preserve">                    3541=Ground Maintenance - Materials</t>
  </si>
  <si>
    <t xml:space="preserve">                    3542=Ground Maintenance - Other</t>
  </si>
  <si>
    <t xml:space="preserve">                    3543=R&amp;M - Access Roads &amp; Pathways</t>
  </si>
  <si>
    <t xml:space="preserve">                    3544=Compliance Reactive Works</t>
  </si>
  <si>
    <t xml:space="preserve">                    3545=Planned Maint-Building Fabric</t>
  </si>
  <si>
    <t xml:space="preserve">                    3546=Planned  Maint-Building Serv</t>
  </si>
  <si>
    <t xml:space="preserve">                    3547=Reactive Maint-Building Fabric</t>
  </si>
  <si>
    <t xml:space="preserve">                    3548=Reactive Maint-Building Serv</t>
  </si>
  <si>
    <t xml:space="preserve">                    3549=Intruder Alarm and CCTV Maint</t>
  </si>
  <si>
    <t xml:space="preserve">                    3550=Fire Alarm &amp; Equip Maintenance</t>
  </si>
  <si>
    <t xml:space="preserve">               Repairs &amp; Maint Property Node</t>
  </si>
  <si>
    <t xml:space="preserve">                    3560=Security Services Property</t>
  </si>
  <si>
    <t xml:space="preserve">                    3561=Contract Cleaning</t>
  </si>
  <si>
    <t xml:space="preserve">                    3562=Cleaning Materials</t>
  </si>
  <si>
    <t xml:space="preserve">                    3563=Hire of Skips</t>
  </si>
  <si>
    <t xml:space="preserve">                    3564=Refuse Collection</t>
  </si>
  <si>
    <t xml:space="preserve">                    3565=Pest Control</t>
  </si>
  <si>
    <t xml:space="preserve">                    3566=Other Property Costs</t>
  </si>
  <si>
    <t xml:space="preserve">               Property Services. Node</t>
  </si>
  <si>
    <t xml:space="preserve">          Property Node</t>
  </si>
  <si>
    <t xml:space="preserve">          Insurance Node</t>
  </si>
  <si>
    <t xml:space="preserve">          Costs of Collection Node</t>
  </si>
  <si>
    <t xml:space="preserve">          Bad Debts Node</t>
  </si>
  <si>
    <t xml:space="preserve">          Administration Node</t>
  </si>
  <si>
    <t xml:space="preserve">          Telecommunications &amp; IT Node</t>
  </si>
  <si>
    <t xml:space="preserve">     Base Opex Before Recharges Node</t>
  </si>
  <si>
    <t xml:space="preserve">          Recharge to CAPEX Node</t>
  </si>
  <si>
    <t xml:space="preserve">          Recharge SWS Node</t>
  </si>
  <si>
    <t xml:space="preserve">               Customer Ops recharge Node</t>
  </si>
  <si>
    <t xml:space="preserve">               Commercial Recharge Node</t>
  </si>
  <si>
    <t xml:space="preserve">               Other Recharge Node</t>
  </si>
  <si>
    <t xml:space="preserve">          Internal Recharges OPEX Node</t>
  </si>
  <si>
    <t xml:space="preserve">     Recharges Node</t>
  </si>
  <si>
    <t>Base Opex Node</t>
  </si>
  <si>
    <t>Contractors</t>
  </si>
  <si>
    <t>Employment inc recharges</t>
  </si>
  <si>
    <t>Supplies &amp; services (excl SEPA)</t>
  </si>
  <si>
    <t>Power</t>
  </si>
  <si>
    <t>Chemicals &amp; Materials</t>
  </si>
  <si>
    <t>Process</t>
  </si>
  <si>
    <t>Description</t>
  </si>
  <si>
    <t>Base  cost</t>
  </si>
  <si>
    <t>Base, oncosts and general items</t>
  </si>
  <si>
    <t>% Value</t>
  </si>
  <si>
    <t>MEICA</t>
  </si>
  <si>
    <t>xxxx</t>
  </si>
  <si>
    <t>None</t>
  </si>
  <si>
    <t>1 Total</t>
  </si>
  <si>
    <t>MEMBRANES</t>
  </si>
  <si>
    <t>GEN-099-CAMX</t>
  </si>
  <si>
    <t>CONTROL AND MONITORING (PLC)</t>
  </si>
  <si>
    <t>GEN-099-MCPX</t>
  </si>
  <si>
    <t>MAIN CONTROL PANEL (Combined)</t>
  </si>
  <si>
    <t>GEN-099-TLCX</t>
  </si>
  <si>
    <t>TELEMETRY OUTSTATION</t>
  </si>
  <si>
    <t>2 Total</t>
  </si>
  <si>
    <t>WTW-042-CFMX</t>
  </si>
  <si>
    <t>FLASH MIXER</t>
  </si>
  <si>
    <t>WTW-042-CHDX.1</t>
  </si>
  <si>
    <t>CHEMICAL DOSING (Soda Ash Decomm)</t>
  </si>
  <si>
    <t>WTW-042-CHDX.2</t>
  </si>
  <si>
    <t>CHEMICAL DOSING (PACL Decomm)</t>
  </si>
  <si>
    <t>WTW-042-CHDX.3</t>
  </si>
  <si>
    <t>CHEMICAL DOSING (Lime Dosing)</t>
  </si>
  <si>
    <t>WTW-042-CHDX.4</t>
  </si>
  <si>
    <t>CHEMICAL DOSING (Testing Chemicals)</t>
  </si>
  <si>
    <t>WTW-042-CHDX.5</t>
  </si>
  <si>
    <t>CHEMICAL DOSING (Poly)</t>
  </si>
  <si>
    <t>WTW-042-CHDX.6</t>
  </si>
  <si>
    <t>CHEMICAL DOSING (Sulphuric Acid)</t>
  </si>
  <si>
    <t>WTW-042-CHDX.7</t>
  </si>
  <si>
    <t>CHEMICAL DOSING (Alum Sulphate)</t>
  </si>
  <si>
    <t>WTW-042-CHDX.8</t>
  </si>
  <si>
    <t>CHEMICAL DOSING (Caustic)</t>
  </si>
  <si>
    <t>WTW-043-DAFX</t>
  </si>
  <si>
    <t>DISSOLVED AIR FLOTATION</t>
  </si>
  <si>
    <t>WTW-044-RGFX</t>
  </si>
  <si>
    <t>RAPID GRAVITY FILTER</t>
  </si>
  <si>
    <t>WTW-044-RGFX.1</t>
  </si>
  <si>
    <t>WTW-051-WPSX.1</t>
  </si>
  <si>
    <t>WATER PUMPING (Service Water Pump)</t>
  </si>
  <si>
    <t>GEN-099-IPCM</t>
  </si>
  <si>
    <t>HYPO STATIC MIXER CHAMBER</t>
  </si>
  <si>
    <t>3 Total</t>
  </si>
  <si>
    <t>MECHANICAL</t>
  </si>
  <si>
    <t>EICA</t>
  </si>
  <si>
    <t>GEN-099-GENE</t>
  </si>
  <si>
    <t>EMERGENCY GENERATING UNIT (Permanent)</t>
  </si>
  <si>
    <t>GEN-099-GENE.1</t>
  </si>
  <si>
    <t>EMERGENCY GENERATING UNIT (Temp)</t>
  </si>
  <si>
    <t>GEN-099-POWX</t>
  </si>
  <si>
    <t>POWER SUPPLY  (Utility Company)</t>
  </si>
  <si>
    <t>GEN-099-POWX.1</t>
  </si>
  <si>
    <t>POWER SUPPLY(New Transformer)  (Utility Company)</t>
  </si>
  <si>
    <t>GEN-099-SCAB</t>
  </si>
  <si>
    <t>SITE CABLING (Power Cable)</t>
  </si>
  <si>
    <t>GEN-099-SCAB.1</t>
  </si>
  <si>
    <t>SITE CABLING (Data Cable)</t>
  </si>
  <si>
    <t>4 Total</t>
  </si>
  <si>
    <t>SIN-081-SEPM</t>
  </si>
  <si>
    <t>CCT Mixer Chamber  (1500mm, Grassland, &lt;none&gt;, Integrated Base, 675x675mm Opening, Medium trench (2-4m deep))</t>
  </si>
  <si>
    <t>STW-034-SEPX</t>
  </si>
  <si>
    <t>SEPTIC TANK</t>
  </si>
  <si>
    <t>STW-034-SEPX.1</t>
  </si>
  <si>
    <t>FUEL INTERCEPTOR</t>
  </si>
  <si>
    <t>STW-034-SEPX.2</t>
  </si>
  <si>
    <t>CHEMICAL SPILL TANK</t>
  </si>
  <si>
    <t>STW-034-SEPX.3</t>
  </si>
  <si>
    <t>WIN-061-WAML</t>
  </si>
  <si>
    <t>SERVICE WATER RING MAIN  (Open Cut, Grassland, HPPE, Potable Main, 225 mm, {Nominal Diameter: 200mm}, Shallow Trench (less than 2m deep))</t>
  </si>
  <si>
    <t>WIN-061-WAML.1</t>
  </si>
  <si>
    <t>CCT Pipe  (Open Cut, Grassland, HPPE, Potable Main, 250 mm, {Nominal Diameter: 200mm}, Shallow Trench (less than 2m deep))</t>
  </si>
  <si>
    <t>WTW-052-BLDK</t>
  </si>
  <si>
    <t>KIOSK</t>
  </si>
  <si>
    <t>WTW-052-BLDP</t>
  </si>
  <si>
    <t>PROCESS (DAF Tanks)</t>
  </si>
  <si>
    <t>WTW-052-BLDP.1</t>
  </si>
  <si>
    <t>PROCESS (Poly &amp; Caustic Extension)</t>
  </si>
  <si>
    <t>WTW-052-BLDP.3</t>
  </si>
  <si>
    <t>PROCESS (RGF)</t>
  </si>
  <si>
    <t>GEN-099-DRNX</t>
  </si>
  <si>
    <t>DRAINAGE (Aco Drain)</t>
  </si>
  <si>
    <t>GEN-099-FAGX</t>
  </si>
  <si>
    <t>FENCING + GATES  (Post &amp; Wire)</t>
  </si>
  <si>
    <t>GEN-099-IPPX</t>
  </si>
  <si>
    <t>INTER-PROCESS PIPEWORK + CHANNELS (DAF)  (Ductile Iron, 200 mm, Pipe not in Trench)</t>
  </si>
  <si>
    <t>GEN-099-IPPX.1</t>
  </si>
  <si>
    <t>INTER-PROCESS PIPEWORK + CHANNELS (Recirculation Pump)  (Ductile Iron, 200 mm, Pipe not in Trench)</t>
  </si>
  <si>
    <t>GEN-099-IPPX.2</t>
  </si>
  <si>
    <t>INTER-PROCESS PIPEWORK + CHANNELS (Air Gap)</t>
  </si>
  <si>
    <t>GEN-099-IPPX.3</t>
  </si>
  <si>
    <t>INTER-PROCESS PIPEWORK + CHANNELS (RGF Inlet)  (Ductile Iron, 200 mm, Pipe not in Trench)</t>
  </si>
  <si>
    <t>GEN-099-IPPX.4</t>
  </si>
  <si>
    <t>INTER-PROCESS PIPEWORK + CHANNELS (RGF General Outlet)  (Ductile Iron, 200 mm, Pipe not in Trench)</t>
  </si>
  <si>
    <t>GEN-099-IPPX.5</t>
  </si>
  <si>
    <t>INTER-PROCESS PIPEWORK + CHANNELS (RGF General)  (Ductile Iron, 200 mm, Pipe not in Trench)</t>
  </si>
  <si>
    <t>GEN-099-LAPX</t>
  </si>
  <si>
    <t>LANDSCAPING + PLANTING</t>
  </si>
  <si>
    <t>GEN-099-RAPX</t>
  </si>
  <si>
    <t>SITE ROADS + PAVING  (Tarmacadam)</t>
  </si>
  <si>
    <t>GEN-099-RAPX.1</t>
  </si>
  <si>
    <t>SITE ROADS + PAVING  (Footpath)</t>
  </si>
  <si>
    <t>GEN-099-RAPX.2</t>
  </si>
  <si>
    <t>SITE ROADS + PAVING  (Unsurfaced)</t>
  </si>
  <si>
    <t>GEN-099-RAPX.3</t>
  </si>
  <si>
    <t>GEN-099-RETX</t>
  </si>
  <si>
    <t>RETAINING WALLS</t>
  </si>
  <si>
    <t>GEN-099-SECX</t>
  </si>
  <si>
    <t>SECONDARY CONTAINMENT (Generator Bund)</t>
  </si>
  <si>
    <t>GEN-099-SICX</t>
  </si>
  <si>
    <t>SITE CLEARANCE</t>
  </si>
  <si>
    <t>GEN-099-SISM</t>
  </si>
  <si>
    <t>SITE SECURITY MEASURES</t>
  </si>
  <si>
    <t>5 Total</t>
  </si>
  <si>
    <t>CIVIL</t>
  </si>
  <si>
    <t>Net Costs</t>
  </si>
  <si>
    <t>NET COSTS EXCLUDING LAND</t>
  </si>
  <si>
    <t>GEN-104-SWLA</t>
  </si>
  <si>
    <t>LAND</t>
  </si>
  <si>
    <t>6 Total</t>
  </si>
  <si>
    <t>GEN-099-OCRX</t>
  </si>
  <si>
    <t>OVERHEAD CRANE</t>
  </si>
  <si>
    <t>GEN-100-CCAC</t>
  </si>
  <si>
    <t>CONTRACTORS ACCOMMODATION</t>
  </si>
  <si>
    <t>GEN-100-CCDD</t>
  </si>
  <si>
    <t>CONTRACTORS DESIGN (CAPEX 2-3)</t>
  </si>
  <si>
    <t>GEN-100-CCDE</t>
  </si>
  <si>
    <t>CONTRACTORS DESIGN (CAPEX 3-6)</t>
  </si>
  <si>
    <t>GEN-100-CECE</t>
  </si>
  <si>
    <t>Early Contractor Involvement Cx1-2</t>
  </si>
  <si>
    <t>GEN-100-COHP</t>
  </si>
  <si>
    <t>CONTRACTORS MANAGEMENT FEE</t>
  </si>
  <si>
    <t>GEN-100-COSI</t>
  </si>
  <si>
    <t>CONTRACTORS GENERAL ITEMS (INCL ON-SITE INVESTIGATIONS)</t>
  </si>
  <si>
    <t>GEN-100-CSSA</t>
  </si>
  <si>
    <t>CONTRACTORS SITE SUPERVISION &amp; ADMINISTRATION</t>
  </si>
  <si>
    <t>GEN-101-DCOT</t>
  </si>
  <si>
    <t>CAPEX 1-2 DESIGN</t>
  </si>
  <si>
    <t>GEN-101-DPDE</t>
  </si>
  <si>
    <t>OUTLINE DESIGN</t>
  </si>
  <si>
    <t>GEN-101-DPDE.1</t>
  </si>
  <si>
    <t>GEN-102-RCBA</t>
  </si>
  <si>
    <t>CONSTRUCTION BASED RISK</t>
  </si>
  <si>
    <t>GEN-102-RCLI</t>
  </si>
  <si>
    <t>CLIENT BASED RISK  (&lt;none&gt;)</t>
  </si>
  <si>
    <t>GEN-102-RDBA</t>
  </si>
  <si>
    <t>DESIGN BASED RISK  (&lt;none&gt;)</t>
  </si>
  <si>
    <t>GEN-102-RPBA</t>
  </si>
  <si>
    <t>Project Team Risk</t>
  </si>
  <si>
    <t>GEN-102-RSBA</t>
  </si>
  <si>
    <t>SITE BASED RISK</t>
  </si>
  <si>
    <t>GEN-103-SSDD</t>
  </si>
  <si>
    <t>Scottish water specialist services 2-3  (Alliance Specialist Services)</t>
  </si>
  <si>
    <t>GEN-103-SSDF</t>
  </si>
  <si>
    <t>Scottish water specialist Services 0-2  (Alliance Specialist Services)</t>
  </si>
  <si>
    <t>GEN-103-SSDI</t>
  </si>
  <si>
    <t>Scottish water specialist services 3-5  (Alliance Specialist Services)</t>
  </si>
  <si>
    <t>GEN-103-SWPD</t>
  </si>
  <si>
    <t>Delivery Vehicle DELIVER</t>
  </si>
  <si>
    <t>GEN-103-SWPP</t>
  </si>
  <si>
    <t>Delivery Vehicle PREPARE</t>
  </si>
  <si>
    <t>GEN-104-SWIO</t>
  </si>
  <si>
    <t>Scottish Water Indirect Overhead</t>
  </si>
  <si>
    <t>GEN-104-SWLG</t>
  </si>
  <si>
    <t>LEGACY</t>
  </si>
  <si>
    <t>GEN-104-SWPO</t>
  </si>
  <si>
    <t>Delivery Vehicle PLAN</t>
  </si>
  <si>
    <t>7 Total</t>
  </si>
  <si>
    <t>GENERL ITEMS &amp; OVERHEADS</t>
  </si>
  <si>
    <t>Grand Total</t>
  </si>
  <si>
    <t>GRAND TOTAL</t>
  </si>
  <si>
    <t>GRAND TOTAL LESS LAND</t>
  </si>
  <si>
    <t>Multiplier for delivered cost</t>
  </si>
  <si>
    <t>Detailed Cost Table using Herricks cost Data</t>
  </si>
  <si>
    <t>SITE</t>
  </si>
  <si>
    <t>Primary Scope</t>
  </si>
  <si>
    <t>UNITS</t>
  </si>
  <si>
    <t>ASSET</t>
  </si>
  <si>
    <t>INVESTMENT YEAR</t>
  </si>
  <si>
    <t>STAGE</t>
  </si>
  <si>
    <t>ITEM</t>
  </si>
  <si>
    <t>COST</t>
  </si>
  <si>
    <t>ON-COST-ADJUSTED</t>
  </si>
  <si>
    <t>Column1</t>
  </si>
  <si>
    <t>WTW</t>
  </si>
  <si>
    <t>Civil</t>
  </si>
  <si>
    <t>Sample Kiosk</t>
  </si>
  <si>
    <t>WTW-046-CNTT - Chlorine Contact Tank. Twin cell insitu with internal baffle wall. External structure walls and base 450mm thick, roof 400mm thick, baffle wall 300mm thick. Reinforcement 250kg / m3.Part excavation in rock 205m3. Dra. 1030,1034,1036</t>
  </si>
  <si>
    <t>WTW-048-WWTS - Clean Washwater Tank. Insitu - concrete tank. External structure walls and base 450mm thick, roof 400mm thick. Reinforcement 250kg / m3.  Part excavation in rock 114m3. Dra. 1030,1034,1036</t>
  </si>
  <si>
    <t>WTW-048-WWTR - Supernatant Holding Tank. Insitu - concrete tank. External structure walls and base 450mm thick, roof 400mm thick. Reinforcement 250kg / m3. Part excavation in rock 78m3. Dra. 1030,1034,1036</t>
  </si>
  <si>
    <t>WTW-048-WWTR - Dirty Washwater Holding Tank. Insitu - concrete tank.External structure walls and base 450mm thick, roof 400mm thick. Reinforcement 250kg / m3. Part excavation in rock 209m3. Dra. 1030,1034,1036</t>
  </si>
  <si>
    <t>WTW-048-SHTP - Base slab for Picket Fence Thickeners / Thickened Sludge Holding Tank. Slab incorporate cast in pipes for Supernatant return pipework and feed pump, pump plinth and standard gully. Class 2 security fencing 3m high and double plant access gate.Dwg 1016, 1019, 4060, 0003B, 0014B.TW include installation of crane pad to allow installation of vessels and plant TW6.</t>
  </si>
  <si>
    <t>WTW-052-BLDP - Construct MCC building 12.92m long × 6.075m wide; with  single skin 140mm blockwork walls 3.97m high.Excavation in rock for trench.Dra 1030, 1032, 1037, 1043.</t>
  </si>
  <si>
    <t>WTW-052-BLDP - Construct a steel superstructure c/w cladding for the new treatment building Upper and Lower section Dwg 5001, 5002, 5003, 5004, 5005, 0008</t>
  </si>
  <si>
    <t>WTW-052-BLDP - Two working platforms to be constructed North &amp; West face of the new building. Platform 1 = 30 × 10m and Platform 2 = 18 × 10m, as per TW5</t>
  </si>
  <si>
    <t>WTW-052-BLDP - Floor slab with perimeter deepening and  column support plinths for structural steel columns. Part excavation in rock 397m3. Dwg 1030,1031, 1032, 1033, 1050. (Excluding floor areas included within other process', Chem Dosing, MCC and Welfare).</t>
  </si>
  <si>
    <t>WTW-052-BLDP - Floor slab channel drainage to lower floor.Outlet to external building / spill tank drain. Dwg 1030, 1050.</t>
  </si>
  <si>
    <t>WTW-052-BLDA - Welfare facilities within building on lower ground floor, with single skin 140mm blockwork walls 3.97m high. Include for cast in 150 soil outlets. Fitted out as 1 WC. with Handbasin, 1 Changing cubicle with Handbasin and lockers, and 1 Shower room.
Dwg 1043, 0011</t>
  </si>
  <si>
    <t>WTW-052-BLDA-Internal first floor building on MCC room. Rooms to be constructed from timber stud walls and ceiling; walls and roof to be filled with rockwool insulation, internal plasterboard and plaster skim, external painted plywood. Supply and install all welfare building access doors. Rooms to be fitted out as Control Room, Laboratory and Messing Facility.
Dwg 1043</t>
  </si>
  <si>
    <t>WTW-042-CHDF - Polyelectrolyte dosing area, 7.406 × 6.503 × 1.253m, open sump, 5.35m × 3.5m × 0.493m depth internal sizes. 75mm blinding and rebar 250kg/m3. Inc cast in ducting to sump. Sump, base and walls to be painted with 'CEMPROTECH E942'
Dwg 1030, 1032, 1033, 1050.</t>
  </si>
  <si>
    <t>WTW-042-CHDA - Caustic Soda dosing area, 6.234 × 6.503 × 1.178m, open sump, 5.4m × 3.3m × 0.73m depth internal sizes. 75mm blinding and rebar 250kg/m3. Sump, base and walls to be painted with 'CEMPROTECH E942'
Dwg 1030, 1032, 1033, 1050.</t>
  </si>
  <si>
    <t>WTW-042-CHDA - Rebate and gully for caustic soda emergency shower.Rebate is 1550mm × 1450mm × 100mm thick.Concrete encased drain connecting to Caustic Dosing emergency shower.
Dwg 1030, 1050.</t>
  </si>
  <si>
    <t>WTW-042-CHDF - Sodium Hypochlorite dosing sump area,  7.725 × 6.54 × 1.104m open sump 5.4m × 3.3m × 0.654m depth internal sizes. 75mm blinding and rebar 250kg/m3. Dwg 1030, 1032, 1033, 1050.</t>
  </si>
  <si>
    <t>WTW-042-CHDA - Rebate and gully for Sodium Hypochlorite  emergency shower. Rebate is 1550mm × 1450mm × 100mm thick. Rebate finished to profile with GRANO min 50mm depth falling to gulley. Concrete encased drain connecting to Caustic Dosing emergency shower.
Dwg 1030, 1050.</t>
  </si>
  <si>
    <t>WTW-047-CHDP - Monosodium Phosphate (MSP) dosing sump area.   9.129 × 5.34 × 1.104m open sump 5.4m × 3.125m × 0.654m depth internal sizes. 75mm blinding and rebar 250kg/m3. Dwg 1030, 1032, 1033, 1050.</t>
  </si>
  <si>
    <t>WTW-042-CHDC - Alum dosing sump area, 9.129m × 4.515m × 1.104mm depth, open sump 5.4m × 3.3m × 0.654m depth internal sizes. 75mm blinding and rebar 250kg/m3.  75mm blinding and rebar 250kg/m3. Dwg 1030, 1032, 1033, 1050.</t>
  </si>
  <si>
    <t>WTW-042-CHDB -  Sulphuric Acid dosing sump area. 9.129 × 5.54 × 1.104m open sump 5.4m × 3.3m × 0.654m depth internal sizes. 75mm blinding and rebar 250kg/m3. Dwg 1030, 1032, 1033, 1050.</t>
  </si>
  <si>
    <t>WTW-042-CHDB - Rebate and gully for sulphuric acid emergency shower. Rebate is 1550mm × 1450mm × 100mm Deep. Rebate finished to profile with GRANO min 50mm depth falling to gulley. Concrete encased drain connecting to Caustic Dosing emergency shower.
Dwg 1030, 1050.</t>
  </si>
  <si>
    <t>WTW-042-CHDD - New concrete hardstanding for PAC dosing laydown area to West of building. Reinforcement 250kg/m 16m × 4.5m × 0.3m.
Dwg 1010</t>
  </si>
  <si>
    <t>WTW-043-FLCX - Flocculation Zone. Support for 2 new steel tanks Slab 6.8m × 4.5m × 0.45m thk. Four number reinforced concrete plinths 4.5m × 0.5m × 0.96m high. Reinforcement 250kg/m3. Plinths to have drill and fix starter bars.
Dwg 1031, 1050</t>
  </si>
  <si>
    <t>WTW-043-DAFX - Floatation Zone. Support for 2 new steel tanks Slab 6.6m × 5.0m × 0.45m thk. Four number reinforced concrete plinths 5.0m × 0.5m × 0.15m high. Reinforcement 250kg/m3. Plinths to have drill and fix starter bars.Dwg 1031, 1050.</t>
  </si>
  <si>
    <t>WTW-043-DAFX - Air Absorption zone slab for tank support, 7.25m × 2m × 450mm thick. Plinth 7.25 × 2.0m × 150mm thick. Reinforcement bar 250kg/m3. Plinth to have drill and fix starter bars. Tank drain conc surround 150mm dia upvc pipe.
Dwg 1031, 1050.</t>
  </si>
  <si>
    <t>Plinths to support above RGF tanks on buried insitu concrete tanks (contact tank washwater tanks etc). 4no at 2.7m × 2.7m × 150mm thick each, rebar 250kg/m3. Plinth to have drill and fix starter bars. Dwg 1030, 1031.</t>
  </si>
  <si>
    <t>GEN-099-SECX- Acid Spill Area. Hardstanding and Chemical spill tank to East of main building.Tanker delivery and loading area. C/W Emergency Shower.Dra 1013, 7765. Temporary works document TW11</t>
  </si>
  <si>
    <t>GEN-099-SECX-Forecourt Interceptor. Hardstanding and Interceptor tank fuel delivery area.Dra 1013, 1017. Temporary works document TW12 Sheet piling arrangement required and dewatering pump.</t>
  </si>
  <si>
    <t>GEN-099-SECX-Alkali Spill Area. Hardstanding and Chemical spill tank to North of main building.Tanker delivery and loading area. Dra 1014, 7765. TW11: Sheet Piling arrangement and dewatering pump required.</t>
  </si>
  <si>
    <t>GEN-099-RAPXC - ROADS &amp; PAVING, CONCRETE   Generator Base Slab. Reinforced concrete slab for locating temporary generator and fuel bund. Class 2 security fencing 3m high and double plant access gate. Dra 1013, 1015, 0003B, 0014B</t>
  </si>
  <si>
    <t>GEN-099-IPCM - INTERPROCESS CHAMBERS &amp; MANHOLES   De-Chlorination Chamber. 1800mm PCC Chamber (ch 79m) detail as Dra 1020. Dra 1073</t>
  </si>
  <si>
    <t>GEN-099-IPCM - INTERPROCESS CHAMBERS &amp; MANHOLES   Sepa Sampling Chamber. 1350mm PCC Chamber (ch 118m) as per Dra 1025. Dra 1074</t>
  </si>
  <si>
    <t>GEN-099-DRNX - Foul Foul Drainage from Welfare facilities. From Foul sewer soakaway to MH F3. Inc. Soakaway, 2.8m3 Septic Tank, 3nr 1200mm Ø MH's  1.5m cover to pipe. 150mm Ø 84m. Tender solution is based on a LX16 piling arrangement for the installation of the foul chambers &amp; septic tank. A 75mm dewatering pump will be required for chamber excavations, with water discharged through a silt buster to local water course.
Dra 1067, 1018. TW8</t>
  </si>
  <si>
    <t>GEN-099-DRNX - Process and Surface Water drainage. From Athlon outfall headwall at existing watercourse to SEPA sampling chamber. Inc. 1 Nr H3C Althon Headwall, 1 Nr DN1500 PCC MH's. DN400 DI pipe. Invert ave. 2.2m. Access track 105m 4m wide × 450mm thick on Terram 1000, from site boundary to Outfall. Reinstate upon completion.
Dra 1074</t>
  </si>
  <si>
    <t>GEN-099-DRNX - Process and Surface Water drainage. From SEPA sampling chamber to MH 3. Inc. 1 Nr DN1500 PCC MH's. DN250 DI pipe. Invert ave. 3.3m. Dra 1074</t>
  </si>
  <si>
    <t>GEN-099-DRNX - Process and Surface Water drainage. From MH 3 To Dechlorination chamber. DN250 DI pipe. and DN 80 Di pipe. Invert ave. 2.5m. Dra 1074</t>
  </si>
  <si>
    <t>GEN-099-DRNX - Process and Surface Water drainage. From De-Chlorination Chamber To MH 6. Inc  3 Nr DN1500 MH. DN250 DI pipe. Invert ave. 1.72m.
Dra 1073</t>
  </si>
  <si>
    <t>GEN-099-DRNX - Fuel Delivery area drainage. From SEPA Sample Chamber To MH 10. Inc  2 Nr DN1500 MH. 2Nr DN1200 MH. DN250 DI pipe. Invert ave. 1.5m. 52m 100mm Ø uPVC. 23m 225mm Ø Ridgidrain Dra 1076</t>
  </si>
  <si>
    <t>GEN-099-DRNX - Acid loading area drainage. From MH 4 To Emergency Shower. Inc  2 Nr DN1050 PCC MH.  uPVC 100mm Ø 26m length. Invert ave. 1.5m. Dra 1073</t>
  </si>
  <si>
    <t>GEN-099-DRNX - Building Surface Water drainage. External building perimeter drainage.uPVC 150mm Ø, 137m and 10nr DN900 PCC IC's Dra 1011, 1013, 1014.</t>
  </si>
  <si>
    <t>GEN-099-DRNX - Road Surface water drainage. 217m Ridgipipe perforated 200mm Ø french drain C/W 6Nr 1200 PCC Catchpits 2.0m depth. 23m 250mm collector drain. Dra 1011, 1012</t>
  </si>
  <si>
    <t>GEN-099-IPPX - Inlet water feed pipe. From connection on reservoir feed to existing works to WTW building.137m PE100 SDR11. Class S1 bedding. 73m track backfill with type 1 for road reinstatement. Temporary works tender solution is based on a mix of full sheet piles &amp; trench box arrangements for the installation of the inlet pipework. 75mm dewatering pump will be required, with water being discharged through a silt buster to local water course. Access Track shared with outfall drainage.
Refer to Dra 1063, 1064. TW9 Sketch</t>
  </si>
  <si>
    <t>GEN-099-IPPX - Pipe connection on existing reservoir feed pipe to existing works. Excavate by hand to expose, above and below, along pipe length. Earthwork support and base as TW8 Chamber detail. Install by hot tap 2nr valved Tees. Construct bypass pipe. Install by hot tap 2nr line stops. Drain down pipe and remove section to install new pipe section complete with Tee, valves and hydrant. Class S1 bedding.
Dra 1063.</t>
  </si>
  <si>
    <r>
      <t xml:space="preserve">GEN-099-IPPX - Inlet water feed pipe. From connection on river feed to reservoir feed to WTW building. </t>
    </r>
    <r>
      <rPr>
        <sz val="11"/>
        <color rgb="FFFF0000"/>
        <rFont val="Calibri"/>
        <family val="2"/>
        <scheme val="minor"/>
      </rPr>
      <t>223m</t>
    </r>
    <r>
      <rPr>
        <sz val="11"/>
        <color theme="1"/>
        <rFont val="Calibri"/>
        <family val="2"/>
        <scheme val="minor"/>
      </rPr>
      <t xml:space="preserve"> PE100 SDR11. Class S1 bedding. 26m track backfill with type 1 for road reinstatement. Temporary works document TW7: This section of pipe is based on a full sheet piling solution.  75” dewatering pump will be required, with water discharged through a silt buster to agreed suitable location.  Access track 125m 4m wide × 450mm thick on Terram 1000, from site boundary to Connection point. Reinstate upon completion.
Dra 1060, 1061, 1062.</t>
    </r>
  </si>
  <si>
    <t>GEN-099-IPPX - Pipe connection on river to existing reservoir feed pipe. Excavate by hand to expose, above and below, along pipe length. Install by hot tap 2nr valved Tees. Construct bypass pipe. Install by hot tap 2nr line stops. Drain down pipe and remove section to install new pipe section complete with Tee, valves and hydrant. Class S1 bedding.
Dra 1060.</t>
  </si>
  <si>
    <t>GEN-099-IPPX -Sludge Thickener Tank Supernatant Return. 90mm OD PE100 SDR11 pipe. 75.3m. Class S bedding. Backfill track with type 1 for road reinstatement. Dra 1065.</t>
  </si>
  <si>
    <t>GEN-099-IPPX -Sludge Thickener Feed. 50mm OD PE100 SDR11 pipe. 69.7m. Class S bedding. Backfill track with type 1 for road reinstatement. Dra 1066.</t>
  </si>
  <si>
    <t>GEN-099-IPPX -Reservoir Supernatant Return. 90mm OD PE100 SDR11 pipe. 229m. Class S bedding. Backfill track with type 1 for road reinstatement. End with new headwall at reservoir.  Access track 150m 4m wide × 450mm thick on Terram 1000, from site boundary to discharge point. Reinstate upon completion.
Dra 1070, 1071, 1072.</t>
  </si>
  <si>
    <t>GEN-099-IPPX -Buried Tank Overflow Pipework. Ductile Iron Pipework below process building floor slab to external outfall.  Pipe and fitting schedule. Bedding type S.Dwg 1034</t>
  </si>
  <si>
    <t>GEN-099-IPPX - Buried Floc &amp; DAF Overflow Pipework. Concrete encased Ductile Iron Pipework below process building floor slab to Dirty Washwater holding tank.  Pipe and fitting schedule.
Dwg 1035.</t>
  </si>
  <si>
    <t>GEN-099-SCAB - SITE CABLING -Protective Slab to existing verge services at new Access Road. Excavate by hand over existing known service (electric) 400mm below topsoil and install reinforced concrete protection as TW1. Dispose arisings off site. Dwg 1010, TW1.</t>
  </si>
  <si>
    <t>GEN-099-SCAB - SITE CABLING -Protective Slab to existing services at the east side of the site and pipe route to the existing reservoir to allow for plant crossing. Excavate by hand over existing known services (electric) 400mm below topsoil and install 7no. reinforced concrete protection as TW2, 6m × 2m × 0.2m each.  Dispose arisings off site.
Dwg 1001, TW2.</t>
  </si>
  <si>
    <t>GEN-099-SCAB - SITE CABLING - 150mm Ø ducting to site. 25m of 1-way, 135m of 2-way 150m of 4 way cable in grassland, 65m of 8-way ducts and 18m of 10-way ducts, including 14no. Drawpits. Allow for concrete protection to ducts in proposed and existing roads. Include for breaking up and reinstatement of public road and for existing site road. Traffic Management for Trunk Road crossing. Access track 66m 4m wide × 450mm thick on Terram 1000, from site boundary to Aeration Building. Reinstate upon completion.
Dwg 1021, 1022, 7770</t>
  </si>
  <si>
    <t>GEN-099-SCAB - SITE CABLING - 150mm Ø ducting to site. 8m of 2-way ducting in turning head Sth Wst cnr of proposed treatment building for DNO supplier to install cables. Reinstate upon completion.
Dwg 1023, 7770</t>
  </si>
  <si>
    <t>GEN-099-SCAB - SITE CABLING - 2 × 10way 150mm dia ducting. Below process building slab.</t>
  </si>
  <si>
    <t>GEN-099-ONSE - Strip topsoil and Bulk cut and fill with selected previously excavated material to finished ground / finished floor / finished road level Surplus excavation to be removed from site to off-site disposal facility. Cut 4510m3, Fill 2760m3 (inc topsoil for final landscape) dispose 817m3
See build ups and extract from groundworks modelling.</t>
  </si>
  <si>
    <t>GEN-099-ONSE - The earthworks slope encroaches within the exclusion zone of the overhead line to the south of building, approval to work in this area will require to be confirmed by the DNO. This operation will have to be carried out by a small bladed machine and small excavator with height restrictor and monitored by DNO inspector (watching brief). Allow an additional plant, 1 week of a Cat D4 machine and 7 tonne excavator plus operators for this work, as highlighted in TW3.</t>
  </si>
  <si>
    <t>GEN-099-ONSE - Excavate in landscape areas 300mm depth and dispose off site. Topsoil with previously stockpiled material Prepare surface and seed.</t>
  </si>
  <si>
    <t>GEN-099-ROCX - Bulk cut excavate rock and dispose off site . 1938m3 See build ups and extract from groundworks modelling.</t>
  </si>
  <si>
    <t>GEN-099-RAPXH - Working platform 5m wide to be constructed around the perimeter of the building to allow safe operation of MWEP and erection of scaffold. Platform to be constructed of 600mm of type 1 subbase and 2-layers SS40 Geogrid. Safety barriers  to be established at top and bottom of both ramp areas and to North West elevation of building to act as stop logs and highlight slope risk. Please see TW4.</t>
  </si>
  <si>
    <t>GEN-099-RAPXT - New bituminous surface site road. Excavate and dispose off site. Construct 325 / 135 / 60 / 40 road. Kerb 630m. Install bollards 15 nr.
Dwg 1011, 7760</t>
  </si>
  <si>
    <t>GEN-099-RAPXF - Footpath to perimeter of building. Insitu- Concrete Path as detail. Dwg 1011, 7761</t>
  </si>
  <si>
    <t>GEN-099-POWX - New civil base for transformer at site entrance. Class 2 security fencing 3m high and double plant access gate. Dwg Envico Engineering TR13, 0003B, 0014B</t>
  </si>
  <si>
    <t>GEN-099-FAGX - Heavy Duty Chainlink Fencing to perimeter of work, Double leaf gate at site access.Dwg 0003b, 1010.</t>
  </si>
  <si>
    <t>GEN-099-WATX - Potable On-Site  Water Supply. 32mm OD PE100 SDR11. Ring main and spur laid to service new chemical delivery area emergency showers, and sludge thickener hose reel. Inc hydrant, isolation valves and tee fittings.
DRA-04161010</t>
  </si>
  <si>
    <t>GEN-099-IPPX - Final Water feed to existing works. New DI NB250 pipework and fittings from new building. Connecting to new PE100 SDR11 280OD pipe an fittings.Pipe laid to perimeter of site, existing at Nth Est cnr to cross A902 trunk road into existing works.Installation to include Valve Chamber for PSValve.
Dwg 1068, 1069.</t>
  </si>
  <si>
    <t>GEN-099-IPPX - Provide Service Water connection from existing supply pipe from TWS tank to new works building. 109m of 63mm Ø  pipe connected via hot tap to existing 150mm Ø cast iron supply, laid in existing access road and across Trunk Road. This as a result of HAZOP 2 action.Provide Hydrant and standpipe connection on new site.Highlighted on drawing 5008960000 -ESD -Z0 -00 -DR -C- 01010 existing WTW service water pipe</t>
  </si>
  <si>
    <t>90mm OD SDR11 PE100 Dirty Washwater Transfer Main - Length 66m</t>
  </si>
  <si>
    <t xml:space="preserve">Diversion of existing 4 Inch Cast Iron Pipe 2nr- Length 162m.  </t>
  </si>
  <si>
    <t>Detention Pond 2nr - 18.5m x 12m = 444m2.  See Drwg 1010-0A</t>
  </si>
  <si>
    <t>EICA Installation work package</t>
  </si>
  <si>
    <t>Generator</t>
  </si>
  <si>
    <t>RWI</t>
  </si>
  <si>
    <t>Fire Alarms</t>
  </si>
  <si>
    <t>Security</t>
  </si>
  <si>
    <t>Telemetry</t>
  </si>
  <si>
    <t>Instrumentation</t>
  </si>
  <si>
    <t>MCC/SCADA/SI</t>
  </si>
  <si>
    <t>Flocculator Flow Dist Tank (1 off)</t>
  </si>
  <si>
    <t xml:space="preserve">Flocculator Tanks (2 off) </t>
  </si>
  <si>
    <t>Flotation tanks c/w DAF scrapers (2 off)</t>
  </si>
  <si>
    <t xml:space="preserve">DAF Saturator Vessels </t>
  </si>
  <si>
    <t>Raw Water Pumps (2off)</t>
  </si>
  <si>
    <t>DAF Recycle Pump set (2 off pumps)</t>
  </si>
  <si>
    <t>DAF Air Compressor</t>
  </si>
  <si>
    <t>Flocculator Tank Mixers (4 off)</t>
  </si>
  <si>
    <t>RGF Distribution Tank (1 off)</t>
  </si>
  <si>
    <t>RGF tanks (4 off)</t>
  </si>
  <si>
    <t xml:space="preserve">RGF Media and Nozzles </t>
  </si>
  <si>
    <t>Backwash pumps (2 off pumps)</t>
  </si>
  <si>
    <t>Dirty Washwater holding tank mixing pumps (2 off)</t>
  </si>
  <si>
    <t>Air Scour Blowers</t>
  </si>
  <si>
    <t>Filter rise return pumps added</t>
  </si>
  <si>
    <t>Filtered water transfer pumps added</t>
  </si>
  <si>
    <t xml:space="preserve">Chem Dosing systems </t>
  </si>
  <si>
    <t>Service water tank - GRP</t>
  </si>
  <si>
    <t>Static Mixers</t>
  </si>
  <si>
    <t>Water Softening Unit</t>
  </si>
  <si>
    <t>Dechlor Rig</t>
  </si>
  <si>
    <t>Mechanical Installation work package</t>
  </si>
  <si>
    <t>Service Water Booster set</t>
  </si>
  <si>
    <t>Valves</t>
  </si>
  <si>
    <t xml:space="preserve">Access metalwork </t>
  </si>
  <si>
    <t xml:space="preserve">Em showers </t>
  </si>
  <si>
    <t>Duplex Strainer</t>
  </si>
  <si>
    <t xml:space="preserve">Lifting davits/ A Frames </t>
  </si>
  <si>
    <t>Temp pumping</t>
  </si>
  <si>
    <t>Flushing and Disinfection</t>
  </si>
  <si>
    <t>Chain and Flight Scrapers</t>
  </si>
  <si>
    <t>Tankering</t>
  </si>
  <si>
    <t>Ventilation requirement to Flocc and floatation tanks</t>
  </si>
  <si>
    <t xml:space="preserve">Dirty Washwater transfer pumps added for connection to existing sludge/ washwater collection tanks. </t>
  </si>
  <si>
    <t>Civil Total</t>
  </si>
  <si>
    <t>EICA Total</t>
  </si>
  <si>
    <t>ICA Total</t>
  </si>
  <si>
    <t>MECHANICAL Total</t>
  </si>
  <si>
    <t>£000s</t>
  </si>
  <si>
    <t>Share</t>
  </si>
  <si>
    <t>Summary</t>
  </si>
  <si>
    <t>Option 3A</t>
  </si>
  <si>
    <t>Option 3B</t>
  </si>
  <si>
    <t>Refurbished WTW &amp; existing filters &amp; provide 2 additional filters.</t>
  </si>
  <si>
    <t>Refurbished WTW &amp; replace existing filters &amp; provide 2 additional filters.</t>
  </si>
  <si>
    <t xml:space="preserve"> New 2.7 Ml/d WTW</t>
  </si>
  <si>
    <t>Maintain &amp; operate existing plant</t>
  </si>
  <si>
    <t>Option 3A : Cost - Filter refurb</t>
  </si>
  <si>
    <t>Option 3B : Cost - Filter refurb</t>
  </si>
  <si>
    <t>Expected life</t>
  </si>
  <si>
    <t>Capex £000s</t>
  </si>
  <si>
    <t>Year commenced main capital expenditure</t>
  </si>
  <si>
    <t>Base</t>
  </si>
  <si>
    <t>Deferrment</t>
  </si>
  <si>
    <t>Source from other sheet</t>
  </si>
  <si>
    <t>Same as Option 6 but deferred</t>
  </si>
  <si>
    <t>Opex profile</t>
  </si>
  <si>
    <t>%change</t>
  </si>
  <si>
    <t>Main capital expenditure</t>
  </si>
  <si>
    <t>Residual value credit</t>
  </si>
  <si>
    <t>Sensitivity assumptions</t>
  </si>
  <si>
    <t>Capital expenditure</t>
  </si>
  <si>
    <t>Operating expenditure</t>
  </si>
  <si>
    <t xml:space="preserve"> </t>
  </si>
  <si>
    <t>Subtotal</t>
  </si>
  <si>
    <t>Total</t>
  </si>
  <si>
    <t xml:space="preserve">  Subtotal</t>
  </si>
  <si>
    <t>Central</t>
  </si>
  <si>
    <t xml:space="preserve">Total </t>
  </si>
  <si>
    <t>Recurring Asset Replacement and residual value expenditure £000s</t>
  </si>
  <si>
    <t>Base Asset Replacement expenditure £000s</t>
  </si>
  <si>
    <t>Enhancement Asset Replacement expenditure £000s</t>
  </si>
  <si>
    <t>CAPITAL</t>
  </si>
  <si>
    <t>OPEX</t>
  </si>
  <si>
    <t>Base operational costs</t>
  </si>
  <si>
    <t>Adjustments to Operating costs</t>
  </si>
  <si>
    <t>Adjusted base operating costs</t>
  </si>
  <si>
    <t>Total operating expenditure</t>
  </si>
  <si>
    <t xml:space="preserve">  Total recurring capital expenditure</t>
  </si>
  <si>
    <t xml:space="preserve">  Total main or enhancement expenditure</t>
  </si>
  <si>
    <t>CAPEX AND OPEX</t>
  </si>
  <si>
    <t xml:space="preserve"> Total cost</t>
  </si>
  <si>
    <t>Discount factor</t>
  </si>
  <si>
    <t>Present value of costs</t>
  </si>
  <si>
    <t>Cumulative present value of costs</t>
  </si>
  <si>
    <t>Overall total</t>
  </si>
  <si>
    <t>Capital expenditure combined</t>
  </si>
  <si>
    <t>Embodied carbon adjusted</t>
  </si>
  <si>
    <t xml:space="preserve">   Total</t>
  </si>
  <si>
    <t>Base operational carbon</t>
  </si>
  <si>
    <t>Cost adjustments to opertional carbon</t>
  </si>
  <si>
    <t>Cost adjusted to opertional carbon</t>
  </si>
  <si>
    <t>Grid adjusted to opertional carbon</t>
  </si>
  <si>
    <t xml:space="preserve">  Total</t>
  </si>
  <si>
    <t>Cost adjusted total</t>
  </si>
  <si>
    <t>Grid adjusted total</t>
  </si>
  <si>
    <t>Cumulative cost adjusted</t>
  </si>
  <si>
    <t>Cumulative grid adjusted</t>
  </si>
  <si>
    <t xml:space="preserve">Embodied  </t>
  </si>
  <si>
    <t>NPC and emissions summary</t>
  </si>
  <si>
    <t xml:space="preserve">NPC </t>
  </si>
  <si>
    <t>£m</t>
  </si>
  <si>
    <t>High
£m</t>
  </si>
  <si>
    <t>Central
£m</t>
  </si>
  <si>
    <t>Low
£m</t>
  </si>
  <si>
    <t>Carbon emissions</t>
  </si>
  <si>
    <t xml:space="preserve">
£m</t>
  </si>
  <si>
    <t>Residual Value</t>
  </si>
  <si>
    <t>Cumulative cost adjusted relative to base</t>
  </si>
  <si>
    <t>Cumulative grid adjusted relative to base</t>
  </si>
  <si>
    <t>Replace</t>
  </si>
  <si>
    <t>Defered</t>
  </si>
  <si>
    <t>Initial year</t>
  </si>
  <si>
    <t>Model structure</t>
  </si>
  <si>
    <t>Options</t>
  </si>
  <si>
    <t>Output</t>
  </si>
  <si>
    <t>Plots</t>
  </si>
  <si>
    <t>Assumes</t>
  </si>
  <si>
    <t>Assume CO2</t>
  </si>
  <si>
    <t>Calc Base</t>
  </si>
  <si>
    <t>Calc 3A</t>
  </si>
  <si>
    <t>Calc 3B</t>
  </si>
  <si>
    <t>Calc 6</t>
  </si>
  <si>
    <t>CCAT</t>
  </si>
  <si>
    <t>Cost Input Base</t>
  </si>
  <si>
    <t>Cost input 3A</t>
  </si>
  <si>
    <t>Cost input 3B</t>
  </si>
  <si>
    <t>Cost input 6</t>
  </si>
  <si>
    <t>TAB MENU</t>
  </si>
  <si>
    <t>3A</t>
  </si>
  <si>
    <t>3B</t>
  </si>
  <si>
    <t>STRUCTURE</t>
  </si>
  <si>
    <t>Outline structure with black ares excluded in this case</t>
  </si>
  <si>
    <t>Summary outcome of the analysis</t>
  </si>
  <si>
    <t>Plots of the outcome</t>
  </si>
  <si>
    <t>Input assumptions on cost</t>
  </si>
  <si>
    <t>Definition of the options and some of their costs</t>
  </si>
  <si>
    <t>Input assumptions on carbon</t>
  </si>
  <si>
    <t>Cost and carbon calculations of the base and options</t>
  </si>
  <si>
    <t>Source detailed costs and carbon inputs</t>
  </si>
  <si>
    <t>Published data</t>
  </si>
  <si>
    <t>Not fully developed in this case</t>
  </si>
  <si>
    <t>Option 3A deferment</t>
  </si>
  <si>
    <t>Base deferment</t>
  </si>
  <si>
    <t>Deferred Recurring Asset Replacement and residual value expenditure £000s</t>
  </si>
  <si>
    <t>Option 3Bdeferment</t>
  </si>
  <si>
    <t>Cash Cost (years 1-60)</t>
  </si>
  <si>
    <t>meica £</t>
  </si>
  <si>
    <t>civil £</t>
  </si>
  <si>
    <t>Option 3B : Post Refurbishment Profile - 1970 filters replaced</t>
  </si>
  <si>
    <t>Option 3A:   Post Refurbishment Profile - 1970 filters retained</t>
  </si>
  <si>
    <t>Base:   Post Refurbishment Profile - 1970 filters retained</t>
  </si>
  <si>
    <t>2040-2045 average grid adjusted total</t>
  </si>
  <si>
    <t>Total carbon emissions</t>
  </si>
  <si>
    <t>Development of demand and capacity projections.  The demand growth is assumed in the opex line with the assumption stated as an Assume input but it could be a separate line with available capacity to enable more sensitivity analysis</t>
  </si>
  <si>
    <t>Areas of note for future development</t>
  </si>
  <si>
    <t>Some specific assumptions by Water team would require more explanation.  However, they are likely to be specific to the case and so the general point is to note these in the future cases</t>
  </si>
  <si>
    <t>Embodied carbon unadjusted - refurb</t>
  </si>
  <si>
    <t>Embodied carbon unadjusted - new</t>
  </si>
  <si>
    <t>This model drives carbon estimates off cost esimates and carbon-to-cost ratios.  This is due to limitatons in our information and the type of investment.  We will need to explore this further in a case where there is more of a trade off</t>
  </si>
  <si>
    <t>Specific examples in this  case</t>
  </si>
  <si>
    <t>Change to the Refurbushment costs specifc to cell V18 in  Input Cost Base</t>
  </si>
  <si>
    <t>Change in manpower assumption in Assumes D20</t>
  </si>
  <si>
    <t xml:space="preserve">The growth factors in tab Assumes D21-D22 </t>
  </si>
  <si>
    <t>Carbon to cost factors</t>
  </si>
  <si>
    <t>New</t>
  </si>
  <si>
    <t>Existing</t>
  </si>
  <si>
    <t>The main factors are in Assume CO2</t>
  </si>
  <si>
    <t>Elements relevant to the Toolkit such as Optimism bias and cost inflation and scenario analysis, flexible period of assessment</t>
  </si>
  <si>
    <t>Not present in the version</t>
  </si>
  <si>
    <t>Energy (Electricity) kWh</t>
  </si>
  <si>
    <t>Before adjusted
C02 tonne</t>
  </si>
  <si>
    <t>Cost&amp;Grid adjusted
C02 tonne</t>
  </si>
  <si>
    <t>CO2  Emissions post Cost &amp; Grid
 (Tonnes CO2 Equivalent )</t>
  </si>
  <si>
    <t>CO2  Emissions: pre Cost &amp; Grid
 (Tonnes CO2 Equivalent unadjusted)</t>
  </si>
  <si>
    <t>Cost &amp; Grid % reduction Total</t>
  </si>
  <si>
    <t>Override CCAT</t>
  </si>
  <si>
    <t>Tonnes per £m (incl overheads in cost)</t>
  </si>
  <si>
    <t>Embodied intensity figures not used from CCAT and overridden from alternative generic research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</si>
</sst>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4">
    <numFmt numFmtId="8" formatCode="&quot;£&quot;#,##0.00;[Red]\-&quot;£&quot;#,##0.00"/>
    <numFmt numFmtId="44" formatCode="_-&quot;£&quot;* #,##0.00_-;\-&quot;£&quot;* #,##0.00_-;_-&quot;£&quot;* &quot;-&quot;??_-;_-@_-"/>
    <numFmt numFmtId="43" formatCode="_-* #,##0.00_-;\-* #,##0.00_-;_-* &quot;-&quot;??_-;_-@_-"/>
    <numFmt numFmtId="164" formatCode="0.000"/>
    <numFmt numFmtId="165" formatCode="_-* #,##0_-;\-* #,##0_-;_-* &quot;-&quot;??_-;_-@_-"/>
    <numFmt numFmtId="166" formatCode="#,##0_ ;\-#,##0\ "/>
    <numFmt numFmtId="167" formatCode="&quot;$&quot;#,##0.00"/>
    <numFmt numFmtId="168" formatCode="&quot;£&quot;#,##0.00"/>
    <numFmt numFmtId="169" formatCode="#,##0_);[Red]\(#,##0\)"/>
    <numFmt numFmtId="170" formatCode=";[Red]&quot;Error&quot;;[Green]&quot;OK&quot;;"/>
    <numFmt numFmtId="171" formatCode="[Green]&quot;ON&quot;;;[Red]&quot;OFF&quot;;"/>
    <numFmt numFmtId="172" formatCode="#,##0.0,,\ ;\(#,##0.0,,\)"/>
    <numFmt numFmtId="173" formatCode="0%;[Red]\-0%"/>
    <numFmt numFmtId="174" formatCode="#,##0.0_ ;\-#,##0.0\ "/>
    <numFmt numFmtId="175" formatCode="_-* #,##0.0_-;\-* #,##0.0_-;_-* &quot;-&quot;??_-;_-@_-"/>
    <numFmt numFmtId="176" formatCode="#,##0,_);[Red]\(#,##0,\)"/>
    <numFmt numFmtId="177" formatCode="#,##0_ ;[Red]\-#,##0\ "/>
    <numFmt numFmtId="179" formatCode="0.0000"/>
    <numFmt numFmtId="180" formatCode="0.0%"/>
    <numFmt numFmtId="181" formatCode="_-* #,##0.00000_-;\-* #,##0.00000_-;_-* &quot;-&quot;??_-;_-@_-"/>
    <numFmt numFmtId="182" formatCode="#,##0.000_ ;\-#,##0.000\ "/>
    <numFmt numFmtId="183" formatCode="#,##0.0000_ ;\-#,##0.0000\ "/>
    <numFmt numFmtId="184" formatCode="_-* #,##0.0000_-;\-* #,##0.0000_-;_-* &quot;-&quot;??_-;_-@_-"/>
    <numFmt numFmtId="185" formatCode="_-* #,##0.000_-;\-* #,##0.000_-;_-* &quot;-&quot;??_-;_-@_-"/>
  </numFmts>
  <fonts count="87">
    <font>
      <sz val="10"/>
      <name val="Arial"/>
    </font>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color indexed="8"/>
      <name val="Tahoma"/>
      <family val="2"/>
    </font>
    <font>
      <sz val="11"/>
      <color indexed="8"/>
      <name val="Calibri"/>
      <family val="2"/>
    </font>
    <font>
      <sz val="11"/>
      <color indexed="9"/>
      <name val="Calibri"/>
      <family val="2"/>
    </font>
    <font>
      <sz val="11"/>
      <color indexed="20"/>
      <name val="Calibri"/>
      <family val="2"/>
    </font>
    <font>
      <sz val="8"/>
      <name val="Arial"/>
      <family val="2"/>
    </font>
    <font>
      <b/>
      <i/>
      <sz val="14"/>
      <name val="Arial"/>
      <family val="2"/>
    </font>
    <font>
      <b/>
      <sz val="10"/>
      <color indexed="18"/>
      <name val="Arial"/>
      <family val="2"/>
    </font>
    <font>
      <b/>
      <sz val="12"/>
      <name val="Arial"/>
      <family val="2"/>
    </font>
    <font>
      <b/>
      <sz val="14"/>
      <name val="Arial"/>
      <family val="2"/>
    </font>
    <font>
      <b/>
      <sz val="11"/>
      <name val="Arial"/>
      <family val="2"/>
    </font>
    <font>
      <b/>
      <i/>
      <sz val="12"/>
      <name val="Arial"/>
      <family val="2"/>
    </font>
    <font>
      <i/>
      <sz val="12"/>
      <name val="Arial"/>
      <family val="2"/>
    </font>
    <font>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b/>
      <sz val="24"/>
      <name val="Arial Narrow"/>
      <family val="2"/>
    </font>
    <font>
      <i/>
      <sz val="9"/>
      <color indexed="18"/>
      <name val="Arial"/>
      <family val="2"/>
    </font>
    <font>
      <b/>
      <sz val="11"/>
      <color indexed="52"/>
      <name val="Calibri"/>
      <family val="2"/>
    </font>
    <font>
      <b/>
      <sz val="11"/>
      <color indexed="9"/>
      <name val="Calibri"/>
      <family val="2"/>
    </font>
    <font>
      <sz val="8"/>
      <color indexed="8"/>
      <name val="Arial"/>
      <family val="2"/>
    </font>
    <font>
      <b/>
      <sz val="9"/>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Unicode MS"/>
      <family val="2"/>
    </font>
    <font>
      <sz val="10"/>
      <name val="Arial "/>
    </font>
    <font>
      <sz val="10"/>
      <color indexed="8"/>
      <name val="Arial"/>
      <family val="2"/>
    </font>
    <font>
      <sz val="10"/>
      <name val="MS Sans Serif"/>
      <family val="2"/>
    </font>
    <font>
      <sz val="10"/>
      <color theme="1"/>
      <name val="Arial"/>
      <family val="2"/>
    </font>
    <font>
      <b/>
      <sz val="11"/>
      <color indexed="63"/>
      <name val="Calibri"/>
      <family val="2"/>
    </font>
    <font>
      <b/>
      <sz val="12"/>
      <color indexed="10"/>
      <name val="Times New Roman"/>
      <family val="1"/>
    </font>
    <font>
      <b/>
      <sz val="10"/>
      <name val="MS Sans Serif"/>
      <family val="2"/>
    </font>
    <font>
      <b/>
      <sz val="11"/>
      <color indexed="18"/>
      <name val="Arial"/>
      <family val="2"/>
    </font>
    <font>
      <sz val="10"/>
      <color indexed="9"/>
      <name val="Arial"/>
      <family val="2"/>
    </font>
    <font>
      <b/>
      <sz val="10"/>
      <color indexed="12"/>
      <name val="Arial"/>
      <family val="2"/>
    </font>
    <font>
      <i/>
      <sz val="11"/>
      <name val="Arial"/>
      <family val="2"/>
    </font>
    <font>
      <b/>
      <sz val="12"/>
      <color indexed="8"/>
      <name val="Arial"/>
      <family val="2"/>
    </font>
    <font>
      <sz val="8"/>
      <name val="Trebuchet MS"/>
      <family val="2"/>
    </font>
    <font>
      <b/>
      <sz val="18"/>
      <color indexed="56"/>
      <name val="Cambria"/>
      <family val="2"/>
    </font>
    <font>
      <b/>
      <sz val="11"/>
      <color indexed="8"/>
      <name val="Calibri"/>
      <family val="2"/>
    </font>
    <font>
      <sz val="11"/>
      <color indexed="10"/>
      <name val="Calibri"/>
      <family val="2"/>
    </font>
    <font>
      <sz val="9"/>
      <color indexed="81"/>
      <name val="Tahoma"/>
      <family val="2"/>
    </font>
    <font>
      <b/>
      <sz val="9"/>
      <color indexed="81"/>
      <name val="Tahoma"/>
      <family val="2"/>
    </font>
    <font>
      <sz val="11"/>
      <color rgb="FF000000"/>
      <name val="Calibri"/>
      <family val="2"/>
    </font>
    <font>
      <sz val="11"/>
      <color rgb="FFFF0000"/>
      <name val="Calibri"/>
      <family val="2"/>
      <scheme val="minor"/>
    </font>
    <font>
      <b/>
      <sz val="11"/>
      <color theme="3"/>
      <name val="Calibri"/>
      <family val="2"/>
      <scheme val="minor"/>
    </font>
    <font>
      <sz val="11"/>
      <color theme="3"/>
      <name val="Calibri"/>
      <family val="2"/>
      <scheme val="minor"/>
    </font>
    <font>
      <b/>
      <sz val="11"/>
      <color theme="1"/>
      <name val="Calibri"/>
      <family val="2"/>
      <scheme val="minor"/>
    </font>
    <font>
      <sz val="10"/>
      <name val="Helv"/>
    </font>
    <font>
      <sz val="11"/>
      <color theme="0" tint="-0.499984740745262"/>
      <name val="Calibri"/>
      <family val="2"/>
      <scheme val="minor"/>
    </font>
    <font>
      <sz val="11"/>
      <color rgb="FFC00000"/>
      <name val="Calibri"/>
      <family val="2"/>
      <scheme val="minor"/>
    </font>
    <font>
      <sz val="11"/>
      <name val="Calibri"/>
      <family val="2"/>
      <scheme val="minor"/>
    </font>
    <font>
      <b/>
      <u/>
      <sz val="11"/>
      <color theme="1"/>
      <name val="Calibri"/>
      <family val="2"/>
      <scheme val="minor"/>
    </font>
    <font>
      <b/>
      <sz val="12"/>
      <color theme="1"/>
      <name val="Arial"/>
      <family val="2"/>
    </font>
    <font>
      <b/>
      <sz val="11"/>
      <color theme="1"/>
      <name val="Arial"/>
      <family val="2"/>
    </font>
    <font>
      <sz val="11"/>
      <color theme="1"/>
      <name val="Arial"/>
      <family val="2"/>
    </font>
    <font>
      <b/>
      <sz val="10"/>
      <color theme="1"/>
      <name val="Arial"/>
      <family val="2"/>
    </font>
    <font>
      <b/>
      <sz val="10"/>
      <color theme="0"/>
      <name val="Arial"/>
      <family val="2"/>
    </font>
    <font>
      <sz val="10"/>
      <color rgb="FF0070C0"/>
      <name val="Arial"/>
      <family val="2"/>
    </font>
    <font>
      <sz val="10"/>
      <color theme="4"/>
      <name val="Arial"/>
      <family val="2"/>
    </font>
    <font>
      <sz val="10"/>
      <color theme="0"/>
      <name val="Arial"/>
      <family val="2"/>
    </font>
    <font>
      <sz val="10"/>
      <color theme="3"/>
      <name val="Arial"/>
      <family val="2"/>
    </font>
    <font>
      <sz val="10"/>
      <name val="MS Sans Serif"/>
    </font>
    <font>
      <b/>
      <sz val="16"/>
      <color rgb="FFFF0000"/>
      <name val="Arial"/>
      <family val="2"/>
    </font>
  </fonts>
  <fills count="81">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bgColor indexed="64"/>
      </patternFill>
    </fill>
    <fill>
      <patternFill patternType="solid">
        <fgColor theme="8" tint="0.79998168889431442"/>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8"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44"/>
        <bgColor indexed="41"/>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1"/>
        <bgColor indexed="26"/>
      </patternFill>
    </fill>
    <fill>
      <patternFill patternType="solid">
        <fgColor indexed="46"/>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66"/>
        <bgColor indexed="64"/>
      </patternFill>
    </fill>
    <fill>
      <patternFill patternType="solid">
        <fgColor theme="0" tint="-0.249977111117893"/>
        <bgColor indexed="64"/>
      </patternFill>
    </fill>
    <fill>
      <patternFill patternType="solid">
        <fgColor rgb="FFFFFF00"/>
        <bgColor indexed="64"/>
      </patternFill>
    </fill>
    <fill>
      <patternFill patternType="solid">
        <fgColor rgb="FF8DB4E2"/>
        <bgColor rgb="FF000000"/>
      </patternFill>
    </fill>
    <fill>
      <patternFill patternType="solid">
        <fgColor rgb="FF92D050"/>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D2C9DF"/>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3"/>
        <bgColor indexed="64"/>
      </patternFill>
    </fill>
    <fill>
      <patternFill patternType="solid">
        <fgColor theme="1" tint="0.499984740745262"/>
        <bgColor indexed="64"/>
      </patternFill>
    </fill>
    <fill>
      <patternFill patternType="solid">
        <fgColor rgb="FFFFFF99"/>
        <bgColor indexed="64"/>
      </patternFill>
    </fill>
    <fill>
      <patternFill patternType="solid">
        <fgColor theme="5" tint="0.59999389629810485"/>
        <bgColor indexed="64"/>
      </patternFill>
    </fill>
    <fill>
      <patternFill patternType="solid">
        <fgColor theme="8"/>
        <bgColor indexed="64"/>
      </patternFill>
    </fill>
    <fill>
      <patternFill patternType="solid">
        <fgColor theme="2" tint="-0.49998474074526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002060"/>
        <bgColor indexed="64"/>
      </patternFill>
    </fill>
    <fill>
      <patternFill patternType="solid">
        <fgColor rgb="FF00B050"/>
        <bgColor indexed="64"/>
      </patternFill>
    </fill>
    <fill>
      <patternFill patternType="solid">
        <fgColor rgb="FF0070C0"/>
        <bgColor indexed="64"/>
      </patternFill>
    </fill>
    <fill>
      <patternFill patternType="solid">
        <fgColor rgb="FFC00000"/>
        <bgColor indexed="64"/>
      </patternFill>
    </fill>
    <fill>
      <patternFill patternType="solid">
        <fgColor theme="4" tint="-0.249977111117893"/>
        <bgColor indexed="64"/>
      </patternFill>
    </fill>
    <fill>
      <patternFill patternType="solid">
        <fgColor theme="1"/>
        <bgColor indexed="64"/>
      </patternFill>
    </fill>
    <fill>
      <patternFill patternType="solid">
        <fgColor theme="6" tint="-0.499984740745262"/>
        <bgColor indexed="64"/>
      </patternFill>
    </fill>
    <fill>
      <patternFill patternType="solid">
        <fgColor theme="3" tint="0.59999389629810485"/>
        <bgColor indexed="64"/>
      </patternFill>
    </fill>
  </fills>
  <borders count="70">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18"/>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61"/>
      </left>
      <right style="thin">
        <color indexed="61"/>
      </right>
      <top style="thin">
        <color indexed="61"/>
      </top>
      <bottom style="thin">
        <color indexed="61"/>
      </bottom>
      <diagonal/>
    </border>
    <border>
      <left/>
      <right/>
      <top style="thin">
        <color indexed="62"/>
      </top>
      <bottom style="double">
        <color indexed="62"/>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indexed="64"/>
      </top>
      <bottom style="thin">
        <color indexed="64"/>
      </bottom>
      <diagonal/>
    </border>
    <border>
      <left style="thin">
        <color rgb="FFC0C0C0"/>
      </left>
      <right style="thin">
        <color rgb="FFC0C0C0"/>
      </right>
      <top style="thin">
        <color rgb="FFC0C0C0"/>
      </top>
      <bottom/>
      <diagonal/>
    </border>
    <border>
      <left/>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medium">
        <color indexed="64"/>
      </left>
      <right/>
      <top style="medium">
        <color indexed="64"/>
      </top>
      <bottom/>
      <diagonal/>
    </border>
    <border>
      <left style="thin">
        <color indexed="64"/>
      </left>
      <right/>
      <top style="medium">
        <color indexed="64"/>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double">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bottom style="double">
        <color indexed="64"/>
      </bottom>
      <diagonal/>
    </border>
    <border>
      <left style="thin">
        <color indexed="64"/>
      </left>
      <right/>
      <top style="double">
        <color indexed="64"/>
      </top>
      <bottom style="double">
        <color indexed="64"/>
      </bottom>
      <diagonal/>
    </border>
    <border diagonalDown="1">
      <left style="thin">
        <color indexed="64"/>
      </left>
      <right/>
      <top style="medium">
        <color indexed="64"/>
      </top>
      <bottom style="thin">
        <color indexed="64"/>
      </bottom>
      <diagonal style="thin">
        <color indexed="64"/>
      </diagonal>
    </border>
    <border>
      <left style="thin">
        <color indexed="64"/>
      </left>
      <right/>
      <top style="medium">
        <color indexed="64"/>
      </top>
      <bottom style="medium">
        <color indexed="64"/>
      </bottom>
      <diagonal/>
    </border>
    <border diagonalDown="1">
      <left style="thin">
        <color indexed="64"/>
      </left>
      <right/>
      <top style="thin">
        <color indexed="64"/>
      </top>
      <bottom style="medium">
        <color indexed="64"/>
      </bottom>
      <diagonal style="thin">
        <color indexed="64"/>
      </diagonal>
    </border>
    <border diagonalDown="1">
      <left style="thin">
        <color indexed="64"/>
      </left>
      <right/>
      <top style="thin">
        <color indexed="64"/>
      </top>
      <bottom style="thin">
        <color indexed="64"/>
      </bottom>
      <diagonal style="thin">
        <color indexed="64"/>
      </diagonal>
    </border>
    <border>
      <left style="thin">
        <color indexed="64"/>
      </left>
      <right/>
      <top style="thin">
        <color indexed="64"/>
      </top>
      <bottom style="medium">
        <color indexed="64"/>
      </bottom>
      <diagonal/>
    </border>
    <border>
      <left/>
      <right/>
      <top style="thin">
        <color indexed="64"/>
      </top>
      <bottom style="double">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style="double">
        <color indexed="64"/>
      </bottom>
      <diagonal/>
    </border>
    <border>
      <left style="thin">
        <color indexed="64"/>
      </left>
      <right/>
      <top/>
      <bottom style="hair">
        <color indexed="64"/>
      </bottom>
      <diagonal/>
    </border>
  </borders>
  <cellStyleXfs count="541">
    <xf numFmtId="0" fontId="0"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0"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3" fillId="0" borderId="0"/>
    <xf numFmtId="0" fontId="13" fillId="0" borderId="0"/>
    <xf numFmtId="0" fontId="13" fillId="0" borderId="0"/>
    <xf numFmtId="0" fontId="13" fillId="0" borderId="0"/>
    <xf numFmtId="0" fontId="13" fillId="0" borderId="0"/>
    <xf numFmtId="0" fontId="10" fillId="7" borderId="0" applyNumberFormat="0" applyBorder="0" applyAlignment="0" applyProtection="0"/>
    <xf numFmtId="0" fontId="10" fillId="7" borderId="0" applyNumberFormat="0" applyBorder="0" applyAlignment="0" applyProtection="0"/>
    <xf numFmtId="0" fontId="15" fillId="20"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5" fillId="21"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5" fillId="22"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5" fillId="2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5" fillId="2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5" fillId="25"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5" fillId="26"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5" fillId="27"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5" fillId="28"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5" fillId="2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5" fillId="2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5" fillId="29"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6" fillId="30"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16" fillId="35" borderId="0" applyNumberFormat="0" applyBorder="0" applyAlignment="0" applyProtection="0"/>
    <xf numFmtId="0" fontId="16" fillId="36"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16" fillId="37" borderId="0" applyNumberFormat="0" applyBorder="0" applyAlignment="0" applyProtection="0"/>
    <xf numFmtId="0" fontId="17" fillId="21" borderId="0" applyNumberFormat="0" applyBorder="0" applyAlignment="0" applyProtection="0"/>
    <xf numFmtId="167" fontId="18" fillId="0" borderId="0" applyNumberFormat="0" applyFont="0" applyFill="0" applyBorder="0" applyAlignment="0"/>
    <xf numFmtId="167"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8" fillId="0" borderId="0" applyNumberFormat="0" applyFont="0" applyFill="0" applyBorder="0" applyAlignment="0">
      <alignment horizontal="center"/>
    </xf>
    <xf numFmtId="168" fontId="18" fillId="0" borderId="0" applyNumberFormat="0" applyFont="0" applyFill="0" applyBorder="0" applyAlignment="0">
      <alignment horizontal="center"/>
    </xf>
    <xf numFmtId="167" fontId="18" fillId="0" borderId="0" applyNumberFormat="0" applyFont="0" applyFill="0" applyBorder="0" applyAlignment="0">
      <alignment horizontal="center"/>
    </xf>
    <xf numFmtId="169" fontId="18" fillId="0" borderId="0" applyNumberFormat="0" applyFont="0" applyFill="0" applyBorder="0" applyAlignment="0">
      <alignment horizontal="center"/>
    </xf>
    <xf numFmtId="0" fontId="13" fillId="0" borderId="0"/>
    <xf numFmtId="0" fontId="13" fillId="0" borderId="0"/>
    <xf numFmtId="0" fontId="13" fillId="0" borderId="0"/>
    <xf numFmtId="0" fontId="13" fillId="0" borderId="0"/>
    <xf numFmtId="0" fontId="13" fillId="0" borderId="0"/>
    <xf numFmtId="0" fontId="13" fillId="0" borderId="0"/>
    <xf numFmtId="38" fontId="13" fillId="38" borderId="0" applyNumberFormat="0" applyFont="0" applyFill="0" applyBorder="0" applyAlignment="0">
      <alignment horizontal="right"/>
    </xf>
    <xf numFmtId="38" fontId="13" fillId="38" borderId="0" applyNumberFormat="0" applyFont="0" applyFill="0" applyBorder="0" applyAlignment="0">
      <alignment horizontal="right"/>
    </xf>
    <xf numFmtId="38" fontId="13" fillId="38" borderId="0" applyNumberFormat="0" applyFont="0" applyFill="0" applyBorder="0" applyAlignment="0">
      <alignment horizontal="right"/>
    </xf>
    <xf numFmtId="38" fontId="13" fillId="38" borderId="0" applyNumberFormat="0" applyFont="0" applyFill="0" applyBorder="0" applyAlignment="0">
      <alignment horizontal="right"/>
    </xf>
    <xf numFmtId="0" fontId="13" fillId="0" borderId="0"/>
    <xf numFmtId="0" fontId="13" fillId="0" borderId="0"/>
    <xf numFmtId="0" fontId="13" fillId="0" borderId="0"/>
    <xf numFmtId="0" fontId="19" fillId="0" borderId="0" applyNumberFormat="0" applyFont="0" applyFill="0" applyBorder="0" applyAlignment="0">
      <alignment vertical="top"/>
    </xf>
    <xf numFmtId="0" fontId="20" fillId="39" borderId="0" applyNumberFormat="0" applyFont="0" applyFill="0" applyBorder="0" applyAlignment="0">
      <alignment horizontal="center" vertical="top"/>
    </xf>
    <xf numFmtId="167" fontId="21" fillId="0" borderId="12" applyNumberFormat="0" applyFont="0" applyFill="0" applyBorder="0" applyAlignment="0"/>
    <xf numFmtId="0" fontId="13" fillId="0" borderId="0"/>
    <xf numFmtId="0" fontId="13" fillId="0" borderId="0"/>
    <xf numFmtId="0" fontId="13" fillId="0" borderId="0"/>
    <xf numFmtId="0" fontId="19" fillId="0" borderId="0" applyNumberFormat="0" applyFont="0" applyFill="0" applyBorder="0" applyAlignment="0">
      <alignment wrapText="1"/>
    </xf>
    <xf numFmtId="0" fontId="22" fillId="0" borderId="0" applyNumberFormat="0" applyFont="0" applyFill="0" applyBorder="0" applyAlignment="0">
      <alignment horizontal="left" vertical="top" wrapText="1"/>
    </xf>
    <xf numFmtId="167" fontId="23" fillId="0" borderId="0" applyNumberFormat="0" applyFont="0" applyFill="0" applyBorder="0" applyAlignment="0"/>
    <xf numFmtId="0" fontId="13" fillId="0" borderId="0"/>
    <xf numFmtId="0" fontId="13" fillId="0" borderId="0"/>
    <xf numFmtId="0" fontId="13" fillId="0" borderId="0"/>
    <xf numFmtId="0" fontId="24" fillId="0" borderId="0" applyNumberFormat="0" applyFont="0" applyFill="0" applyBorder="0" applyAlignment="0">
      <alignment vertical="top" wrapText="1"/>
    </xf>
    <xf numFmtId="0" fontId="21" fillId="0" borderId="0" applyNumberFormat="0" applyFont="0" applyFill="0" applyBorder="0" applyAlignment="0">
      <alignment horizontal="left" vertical="top" wrapText="1"/>
    </xf>
    <xf numFmtId="167" fontId="13" fillId="0" borderId="0" applyNumberFormat="0" applyFont="0" applyFill="0" applyBorder="0" applyAlignment="0"/>
    <xf numFmtId="167" fontId="13" fillId="0" borderId="0" applyNumberFormat="0" applyFont="0" applyFill="0" applyBorder="0" applyAlignment="0"/>
    <xf numFmtId="167" fontId="13" fillId="0" borderId="0" applyNumberFormat="0" applyFont="0" applyFill="0" applyBorder="0" applyAlignment="0"/>
    <xf numFmtId="0" fontId="13" fillId="0" borderId="0"/>
    <xf numFmtId="0" fontId="13" fillId="0" borderId="0"/>
    <xf numFmtId="0" fontId="13" fillId="0" borderId="0"/>
    <xf numFmtId="0" fontId="25" fillId="0" borderId="0" applyNumberFormat="0" applyFont="0" applyFill="0" applyBorder="0" applyAlignment="0">
      <alignment vertical="center" wrapText="1"/>
    </xf>
    <xf numFmtId="0" fontId="26" fillId="0" borderId="0" applyNumberFormat="0" applyFont="0" applyFill="0" applyBorder="0" applyAlignment="0">
      <alignment horizontal="left" vertical="center" wrapText="1"/>
    </xf>
    <xf numFmtId="167" fontId="27" fillId="0" borderId="0" applyNumberFormat="0" applyFont="0" applyFill="0" applyBorder="0" applyAlignment="0"/>
    <xf numFmtId="0" fontId="13" fillId="0" borderId="0"/>
    <xf numFmtId="0" fontId="13" fillId="0" borderId="0"/>
    <xf numFmtId="0" fontId="13" fillId="0" borderId="0"/>
    <xf numFmtId="0" fontId="28" fillId="0" borderId="0" applyNumberFormat="0" applyFont="0" applyFill="0" applyBorder="0" applyAlignment="0">
      <alignment horizontal="center" vertical="center" wrapText="1"/>
    </xf>
    <xf numFmtId="0" fontId="13" fillId="0" borderId="0" applyNumberFormat="0" applyFont="0" applyFill="0" applyBorder="0" applyAlignment="0">
      <alignment horizontal="center" vertical="center" wrapText="1"/>
    </xf>
    <xf numFmtId="0" fontId="13" fillId="0" borderId="0" applyNumberFormat="0" applyFont="0" applyFill="0" applyBorder="0" applyAlignment="0">
      <alignment horizontal="center" vertical="center" wrapText="1"/>
    </xf>
    <xf numFmtId="0" fontId="13" fillId="0" borderId="0" applyNumberFormat="0" applyFont="0" applyFill="0" applyBorder="0" applyAlignment="0">
      <alignment horizontal="center" vertical="center" wrapText="1"/>
    </xf>
    <xf numFmtId="0" fontId="13" fillId="0" borderId="0" applyNumberFormat="0" applyFont="0" applyFill="0" applyBorder="0" applyAlignment="0">
      <alignment horizontal="center" vertical="center" wrapText="1"/>
    </xf>
    <xf numFmtId="167" fontId="29" fillId="0" borderId="0" applyNumberFormat="0" applyFont="0" applyFill="0" applyBorder="0" applyAlignment="0"/>
    <xf numFmtId="0" fontId="13" fillId="0" borderId="0"/>
    <xf numFmtId="0" fontId="13" fillId="0" borderId="0"/>
    <xf numFmtId="0" fontId="13" fillId="0" borderId="0"/>
    <xf numFmtId="0" fontId="30" fillId="0" borderId="0" applyNumberFormat="0" applyFont="0" applyFill="0" applyBorder="0" applyAlignment="0">
      <alignment horizontal="center" vertical="center" wrapText="1"/>
    </xf>
    <xf numFmtId="0" fontId="31" fillId="0" borderId="0" applyNumberFormat="0" applyFont="0" applyFill="0" applyBorder="0" applyAlignment="0">
      <alignment horizontal="center" vertical="center" wrapText="1"/>
    </xf>
    <xf numFmtId="167" fontId="32" fillId="0" borderId="0" applyNumberFormat="0" applyFont="0" applyFill="0" applyBorder="0" applyAlignment="0"/>
    <xf numFmtId="0" fontId="33" fillId="0" borderId="0" applyNumberFormat="0" applyFont="0" applyFill="0" applyBorder="0" applyAlignment="0">
      <alignment horizontal="center"/>
    </xf>
    <xf numFmtId="0" fontId="34" fillId="0" borderId="0" applyNumberFormat="0" applyFont="0" applyFill="0" applyBorder="0" applyAlignment="0">
      <alignment horizontal="center" wrapText="1"/>
    </xf>
    <xf numFmtId="0" fontId="29" fillId="0" borderId="0" applyNumberFormat="0" applyFont="0" applyFill="0" applyBorder="0" applyAlignment="0">
      <alignment horizontal="center" wrapText="1"/>
    </xf>
    <xf numFmtId="0" fontId="35" fillId="40" borderId="13" applyNumberFormat="0" applyAlignment="0" applyProtection="0"/>
    <xf numFmtId="0" fontId="36" fillId="41" borderId="14" applyNumberFormat="0" applyAlignment="0" applyProtection="0"/>
    <xf numFmtId="43" fontId="13" fillId="0" borderId="0" applyFont="0" applyFill="0" applyBorder="0" applyAlignment="0" applyProtection="0"/>
    <xf numFmtId="43" fontId="15"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37" fillId="0" borderId="0" applyFont="0" applyFill="0" applyBorder="0" applyAlignment="0" applyProtection="0"/>
    <xf numFmtId="43" fontId="10" fillId="0" borderId="0" applyFont="0" applyFill="0" applyBorder="0" applyAlignment="0" applyProtection="0"/>
    <xf numFmtId="43" fontId="37"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170" fontId="38" fillId="42" borderId="15">
      <alignment horizontal="center"/>
    </xf>
    <xf numFmtId="0" fontId="39" fillId="0" borderId="0" applyNumberFormat="0" applyFill="0" applyBorder="0" applyAlignment="0" applyProtection="0"/>
    <xf numFmtId="0" fontId="40" fillId="22" borderId="0" applyNumberFormat="0" applyBorder="0" applyAlignment="0" applyProtection="0"/>
    <xf numFmtId="0" fontId="41" fillId="0" borderId="16" applyNumberFormat="0" applyFill="0" applyAlignment="0" applyProtection="0"/>
    <xf numFmtId="0" fontId="42" fillId="0" borderId="17" applyNumberFormat="0" applyFill="0" applyAlignment="0" applyProtection="0"/>
    <xf numFmtId="0" fontId="43" fillId="0" borderId="18" applyNumberFormat="0" applyFill="0" applyAlignment="0" applyProtection="0"/>
    <xf numFmtId="0" fontId="43" fillId="0" borderId="0" applyNumberFormat="0" applyFill="0" applyBorder="0" applyAlignment="0" applyProtection="0"/>
    <xf numFmtId="0" fontId="44" fillId="25" borderId="13" applyNumberFormat="0" applyAlignment="0" applyProtection="0"/>
    <xf numFmtId="0" fontId="45" fillId="0" borderId="19" applyNumberFormat="0" applyFill="0" applyAlignment="0" applyProtection="0"/>
    <xf numFmtId="0" fontId="46" fillId="43" borderId="0" applyNumberFormat="0" applyBorder="0" applyAlignment="0" applyProtection="0"/>
    <xf numFmtId="0" fontId="10" fillId="0" borderId="0"/>
    <xf numFmtId="0" fontId="13" fillId="0" borderId="0">
      <alignment vertical="top"/>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3" fillId="0" borderId="0"/>
    <xf numFmtId="0" fontId="13" fillId="0" borderId="0"/>
    <xf numFmtId="0" fontId="13" fillId="0" borderId="0"/>
    <xf numFmtId="0" fontId="10" fillId="0" borderId="0"/>
    <xf numFmtId="0" fontId="13" fillId="0" borderId="0"/>
    <xf numFmtId="0" fontId="13" fillId="0" borderId="0"/>
    <xf numFmtId="0" fontId="13" fillId="0" borderId="0"/>
    <xf numFmtId="0" fontId="13" fillId="0" borderId="0"/>
    <xf numFmtId="0" fontId="13" fillId="0" borderId="0"/>
    <xf numFmtId="0" fontId="13" fillId="0" borderId="0"/>
    <xf numFmtId="0" fontId="47" fillId="0" borderId="0"/>
    <xf numFmtId="0" fontId="47" fillId="0" borderId="0" applyNumberFormat="0"/>
    <xf numFmtId="0" fontId="10" fillId="0" borderId="0"/>
    <xf numFmtId="0" fontId="13" fillId="0" borderId="0"/>
    <xf numFmtId="0" fontId="47" fillId="0" borderId="0" applyNumberFormat="0"/>
    <xf numFmtId="0" fontId="15" fillId="0" borderId="0"/>
    <xf numFmtId="0" fontId="10" fillId="0" borderId="0"/>
    <xf numFmtId="0" fontId="47" fillId="0" borderId="0"/>
    <xf numFmtId="0" fontId="13" fillId="0" borderId="0"/>
    <xf numFmtId="0" fontId="47" fillId="0" borderId="0"/>
    <xf numFmtId="0" fontId="13" fillId="0" borderId="0"/>
    <xf numFmtId="0" fontId="13" fillId="0" borderId="0"/>
    <xf numFmtId="0" fontId="48" fillId="0" borderId="0"/>
    <xf numFmtId="0" fontId="49" fillId="0" borderId="0"/>
    <xf numFmtId="0" fontId="10" fillId="0" borderId="0"/>
    <xf numFmtId="0" fontId="15" fillId="0" borderId="0"/>
    <xf numFmtId="0" fontId="15" fillId="0" borderId="0"/>
    <xf numFmtId="0" fontId="50" fillId="0" borderId="0"/>
    <xf numFmtId="0" fontId="13" fillId="0" borderId="0"/>
    <xf numFmtId="0" fontId="37" fillId="0" borderId="0"/>
    <xf numFmtId="0" fontId="51" fillId="0" borderId="0"/>
    <xf numFmtId="0" fontId="47" fillId="0" borderId="0"/>
    <xf numFmtId="0" fontId="10" fillId="0" borderId="0"/>
    <xf numFmtId="0" fontId="13" fillId="0" borderId="0"/>
    <xf numFmtId="0" fontId="13" fillId="0" borderId="0"/>
    <xf numFmtId="0" fontId="10" fillId="0" borderId="0"/>
    <xf numFmtId="0" fontId="13" fillId="0" borderId="0"/>
    <xf numFmtId="0" fontId="51" fillId="0" borderId="0"/>
    <xf numFmtId="0" fontId="13" fillId="0" borderId="0"/>
    <xf numFmtId="0" fontId="10" fillId="0" borderId="0"/>
    <xf numFmtId="0" fontId="13" fillId="0" borderId="0"/>
    <xf numFmtId="0" fontId="37" fillId="0" borderId="0"/>
    <xf numFmtId="0" fontId="13" fillId="0" borderId="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4" fillId="44" borderId="20"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0" fontId="10" fillId="6" borderId="11" applyNumberFormat="0" applyFont="0" applyAlignment="0" applyProtection="0"/>
    <xf numFmtId="171" fontId="12" fillId="0" borderId="0">
      <alignment horizontal="center"/>
    </xf>
    <xf numFmtId="0" fontId="52" fillId="40" borderId="21"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0" fillId="0" borderId="0" applyFont="0" applyFill="0" applyBorder="0" applyAlignment="0" applyProtection="0"/>
    <xf numFmtId="9" fontId="1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53" fillId="0" borderId="0">
      <alignment horizontal="left"/>
    </xf>
    <xf numFmtId="0" fontId="50" fillId="0" borderId="0" applyNumberFormat="0" applyFont="0" applyFill="0" applyBorder="0" applyAlignment="0" applyProtection="0">
      <alignment horizontal="left"/>
    </xf>
    <xf numFmtId="15" fontId="50" fillId="0" borderId="0" applyFont="0" applyFill="0" applyBorder="0" applyAlignment="0" applyProtection="0"/>
    <xf numFmtId="4" fontId="50" fillId="0" borderId="0" applyFont="0" applyFill="0" applyBorder="0" applyAlignment="0" applyProtection="0"/>
    <xf numFmtId="0" fontId="54" fillId="0" borderId="22">
      <alignment horizontal="center"/>
    </xf>
    <xf numFmtId="3" fontId="50" fillId="0" borderId="0" applyFont="0" applyFill="0" applyBorder="0" applyAlignment="0" applyProtection="0"/>
    <xf numFmtId="0" fontId="50" fillId="45" borderId="0" applyNumberFormat="0" applyFont="0" applyBorder="0" applyAlignment="0" applyProtection="0"/>
    <xf numFmtId="169"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69" fontId="31" fillId="0" borderId="0" applyNumberFormat="0">
      <alignment horizontal="right"/>
    </xf>
    <xf numFmtId="173"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38" fontId="31" fillId="0" borderId="0" applyNumberFormat="0">
      <alignment horizontal="right"/>
    </xf>
    <xf numFmtId="172" fontId="31" fillId="0" borderId="0" applyNumberFormat="0">
      <alignment horizontal="right"/>
    </xf>
    <xf numFmtId="38"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69"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69" fontId="31" fillId="0" borderId="0" applyNumberFormat="0">
      <alignment horizontal="right"/>
    </xf>
    <xf numFmtId="172" fontId="31" fillId="0" borderId="0" applyNumberFormat="0">
      <alignment horizontal="right"/>
    </xf>
    <xf numFmtId="172" fontId="31" fillId="0" borderId="0" applyNumberFormat="0">
      <alignment horizontal="right"/>
    </xf>
    <xf numFmtId="173" fontId="31" fillId="0" borderId="0" applyNumberFormat="0">
      <alignment horizontal="right"/>
    </xf>
    <xf numFmtId="38" fontId="31" fillId="0" borderId="0" applyNumberFormat="0">
      <alignment horizontal="right"/>
    </xf>
    <xf numFmtId="172" fontId="31" fillId="0" borderId="0" applyNumberFormat="0">
      <alignment horizontal="right"/>
    </xf>
    <xf numFmtId="38"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172" fontId="31" fillId="0" borderId="0" applyNumberFormat="0">
      <alignment horizontal="right"/>
    </xf>
    <xf numFmtId="0" fontId="20" fillId="0" borderId="0">
      <alignment horizontal="left" indent="1"/>
    </xf>
    <xf numFmtId="169" fontId="55" fillId="0" borderId="0" applyNumberFormat="0">
      <alignment horizontal="right"/>
    </xf>
    <xf numFmtId="172" fontId="55" fillId="0" borderId="0" applyNumberFormat="0">
      <alignment horizontal="right"/>
    </xf>
    <xf numFmtId="172" fontId="55" fillId="0" borderId="0" applyNumberFormat="0">
      <alignment horizontal="right"/>
    </xf>
    <xf numFmtId="172" fontId="55" fillId="0" borderId="0" applyNumberFormat="0">
      <alignment horizontal="right"/>
    </xf>
    <xf numFmtId="38" fontId="55" fillId="0" borderId="0" applyNumberFormat="0">
      <alignment horizontal="right"/>
    </xf>
    <xf numFmtId="169" fontId="55" fillId="0" borderId="0" applyNumberFormat="0">
      <alignment horizontal="right"/>
    </xf>
    <xf numFmtId="172" fontId="55" fillId="0" borderId="0" applyNumberFormat="0">
      <alignment horizontal="right"/>
    </xf>
    <xf numFmtId="173" fontId="55" fillId="0" borderId="0" applyNumberFormat="0">
      <alignment horizontal="right"/>
    </xf>
    <xf numFmtId="172" fontId="55" fillId="0" borderId="0" applyNumberFormat="0">
      <alignment horizontal="right"/>
    </xf>
    <xf numFmtId="172" fontId="55" fillId="0" borderId="0" applyNumberFormat="0">
      <alignment horizontal="right"/>
    </xf>
    <xf numFmtId="0" fontId="55" fillId="0" borderId="0" applyNumberFormat="0">
      <alignment horizontal="right"/>
    </xf>
    <xf numFmtId="172" fontId="55" fillId="0" borderId="0" applyNumberFormat="0">
      <alignment horizontal="right"/>
    </xf>
    <xf numFmtId="172" fontId="55" fillId="0" borderId="0" applyNumberFormat="0">
      <alignment horizontal="right"/>
    </xf>
    <xf numFmtId="172" fontId="55" fillId="0" borderId="0" applyNumberFormat="0">
      <alignment horizontal="right"/>
    </xf>
    <xf numFmtId="172" fontId="55" fillId="0" borderId="0" applyNumberFormat="0">
      <alignment horizontal="right"/>
    </xf>
    <xf numFmtId="172" fontId="55" fillId="0" borderId="0" applyNumberFormat="0">
      <alignment horizontal="right"/>
    </xf>
    <xf numFmtId="172" fontId="55" fillId="0" borderId="0" applyNumberFormat="0">
      <alignment horizontal="right"/>
    </xf>
    <xf numFmtId="172" fontId="55" fillId="0" borderId="0" applyNumberFormat="0">
      <alignment horizontal="right"/>
    </xf>
    <xf numFmtId="169"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69"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3" fontId="23" fillId="0" borderId="0" applyNumberFormat="0" applyAlignment="0">
      <alignment horizontal="left"/>
    </xf>
    <xf numFmtId="38" fontId="23" fillId="0" borderId="0" applyNumberFormat="0" applyAlignment="0">
      <alignment horizontal="left"/>
    </xf>
    <xf numFmtId="172" fontId="23" fillId="0" borderId="0" applyNumberFormat="0" applyAlignment="0">
      <alignment horizontal="left"/>
    </xf>
    <xf numFmtId="38"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172" fontId="23" fillId="0" borderId="0" applyNumberFormat="0" applyAlignment="0">
      <alignment horizontal="left"/>
    </xf>
    <xf numFmtId="0" fontId="56" fillId="0" borderId="0"/>
    <xf numFmtId="0" fontId="55" fillId="0" borderId="0">
      <alignment horizontal="left"/>
    </xf>
    <xf numFmtId="169" fontId="20" fillId="3" borderId="0" applyNumberFormat="0">
      <alignment horizontal="right"/>
    </xf>
    <xf numFmtId="172" fontId="20" fillId="3" borderId="0" applyNumberFormat="0">
      <alignment horizontal="right"/>
    </xf>
    <xf numFmtId="172" fontId="20" fillId="3" borderId="0" applyNumberFormat="0">
      <alignment horizontal="right"/>
    </xf>
    <xf numFmtId="172" fontId="20" fillId="3" borderId="0" applyNumberFormat="0">
      <alignment horizontal="right"/>
    </xf>
    <xf numFmtId="169" fontId="20" fillId="3" borderId="0" applyNumberFormat="0">
      <alignment horizontal="right"/>
    </xf>
    <xf numFmtId="173" fontId="20" fillId="3" borderId="0" applyNumberFormat="0">
      <alignment horizontal="right"/>
    </xf>
    <xf numFmtId="172" fontId="20" fillId="3" borderId="0" applyNumberFormat="0">
      <alignment horizontal="right"/>
    </xf>
    <xf numFmtId="172" fontId="20" fillId="3" borderId="0" applyNumberFormat="0">
      <alignment horizontal="right"/>
    </xf>
    <xf numFmtId="172" fontId="20" fillId="3" borderId="0" applyNumberFormat="0">
      <alignment horizontal="right"/>
    </xf>
    <xf numFmtId="38" fontId="20" fillId="3" borderId="0" applyNumberFormat="0">
      <alignment horizontal="right"/>
    </xf>
    <xf numFmtId="172" fontId="20" fillId="3" borderId="0" applyNumberFormat="0">
      <alignment horizontal="right"/>
    </xf>
    <xf numFmtId="38" fontId="20" fillId="3" borderId="0" applyNumberFormat="0">
      <alignment horizontal="right"/>
    </xf>
    <xf numFmtId="172" fontId="20" fillId="3" borderId="0" applyNumberFormat="0">
      <alignment horizontal="right"/>
    </xf>
    <xf numFmtId="172" fontId="20" fillId="3" borderId="0" applyNumberFormat="0">
      <alignment horizontal="right"/>
    </xf>
    <xf numFmtId="172" fontId="20" fillId="3" borderId="0" applyNumberFormat="0">
      <alignment horizontal="right"/>
    </xf>
    <xf numFmtId="172" fontId="20" fillId="3" borderId="0" applyNumberFormat="0">
      <alignment horizontal="right"/>
    </xf>
    <xf numFmtId="172" fontId="20" fillId="3" borderId="0" applyNumberFormat="0">
      <alignment horizontal="right"/>
    </xf>
    <xf numFmtId="172" fontId="20" fillId="3" borderId="0" applyNumberFormat="0">
      <alignment horizontal="right"/>
    </xf>
    <xf numFmtId="169" fontId="20" fillId="46" borderId="0" applyNumberFormat="0" applyBorder="0" applyAlignment="0"/>
    <xf numFmtId="172" fontId="20" fillId="46" borderId="0" applyNumberFormat="0" applyBorder="0" applyAlignment="0"/>
    <xf numFmtId="172" fontId="20" fillId="46" borderId="0" applyNumberFormat="0" applyBorder="0" applyAlignment="0"/>
    <xf numFmtId="172" fontId="20" fillId="46" borderId="0" applyNumberFormat="0" applyBorder="0" applyAlignment="0"/>
    <xf numFmtId="172" fontId="20" fillId="46" borderId="0" applyNumberFormat="0" applyBorder="0" applyAlignment="0"/>
    <xf numFmtId="169" fontId="20" fillId="46" borderId="0" applyNumberFormat="0" applyBorder="0" applyAlignment="0"/>
    <xf numFmtId="172" fontId="20" fillId="46" borderId="0" applyNumberFormat="0" applyBorder="0" applyAlignment="0"/>
    <xf numFmtId="172" fontId="20" fillId="46" borderId="0" applyNumberFormat="0" applyBorder="0" applyAlignment="0"/>
    <xf numFmtId="173" fontId="20" fillId="46" borderId="0" applyNumberFormat="0" applyBorder="0" applyAlignment="0"/>
    <xf numFmtId="38" fontId="20" fillId="46" borderId="0" applyNumberFormat="0" applyBorder="0" applyAlignment="0"/>
    <xf numFmtId="172" fontId="20" fillId="46" borderId="0" applyNumberFormat="0" applyBorder="0" applyAlignment="0"/>
    <xf numFmtId="38" fontId="20" fillId="46" borderId="0" applyNumberFormat="0" applyBorder="0" applyAlignment="0"/>
    <xf numFmtId="172" fontId="20" fillId="46" borderId="0" applyNumberFormat="0" applyBorder="0" applyAlignment="0"/>
    <xf numFmtId="172" fontId="20" fillId="46" borderId="0" applyNumberFormat="0" applyBorder="0" applyAlignment="0"/>
    <xf numFmtId="172" fontId="20" fillId="46" borderId="0" applyNumberFormat="0" applyBorder="0" applyAlignment="0"/>
    <xf numFmtId="172" fontId="20" fillId="46" borderId="0" applyNumberFormat="0" applyBorder="0" applyAlignment="0"/>
    <xf numFmtId="172" fontId="20" fillId="46" borderId="0" applyNumberFormat="0" applyBorder="0" applyAlignment="0"/>
    <xf numFmtId="172" fontId="20" fillId="46" borderId="0" applyNumberFormat="0" applyBorder="0" applyAlignment="0"/>
    <xf numFmtId="0" fontId="56" fillId="0" borderId="0">
      <alignment horizontal="left"/>
    </xf>
    <xf numFmtId="0" fontId="57" fillId="3" borderId="0">
      <alignment horizontal="left" indent="1"/>
    </xf>
    <xf numFmtId="38" fontId="13" fillId="0" borderId="0" applyNumberFormat="0" applyFont="0" applyFill="0" applyBorder="0" applyAlignment="0">
      <alignment horizontal="right"/>
    </xf>
    <xf numFmtId="38" fontId="13" fillId="0" borderId="0" applyNumberFormat="0" applyFont="0" applyFill="0" applyBorder="0" applyAlignment="0">
      <alignment horizontal="right"/>
    </xf>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24" fillId="0" borderId="0" applyNumberFormat="0" applyFont="0" applyFill="0" applyBorder="0" applyAlignment="0">
      <alignment horizontal="left" indent="2"/>
    </xf>
    <xf numFmtId="0" fontId="57" fillId="0" borderId="0" applyNumberFormat="0" applyFont="0" applyFill="0" applyBorder="0" applyAlignment="0">
      <alignment horizontal="left" indent="2"/>
    </xf>
    <xf numFmtId="38" fontId="13" fillId="0" borderId="0" applyNumberFormat="0" applyFont="0" applyFill="0" applyBorder="0" applyAlignment="0"/>
    <xf numFmtId="38"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58" fillId="0" borderId="0" applyNumberFormat="0" applyFont="0" applyFill="0" applyBorder="0" applyAlignment="0">
      <alignment horizontal="left" indent="3"/>
    </xf>
    <xf numFmtId="0" fontId="20" fillId="0" borderId="0" applyNumberFormat="0" applyFont="0" applyFill="0" applyBorder="0" applyAlignment="0">
      <alignment horizontal="left" indent="3"/>
    </xf>
    <xf numFmtId="172" fontId="27"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28" fillId="0" borderId="0" applyNumberFormat="0" applyFont="0" applyFill="0" applyBorder="0" applyAlignment="0">
      <alignment horizontal="left" indent="4"/>
    </xf>
    <xf numFmtId="0" fontId="13" fillId="0" borderId="0" applyNumberFormat="0" applyFont="0" applyFill="0" applyBorder="0" applyAlignment="0">
      <alignment horizontal="left" indent="4"/>
    </xf>
    <xf numFmtId="0" fontId="13" fillId="0" borderId="0" applyNumberFormat="0" applyFont="0" applyFill="0" applyBorder="0" applyAlignment="0">
      <alignment horizontal="left" indent="4"/>
    </xf>
    <xf numFmtId="0" fontId="13" fillId="0" borderId="0" applyNumberFormat="0" applyFont="0" applyFill="0" applyBorder="0" applyAlignment="0">
      <alignment horizontal="left" indent="4"/>
    </xf>
    <xf numFmtId="0" fontId="13" fillId="0" borderId="0" applyNumberFormat="0" applyFont="0" applyFill="0" applyBorder="0" applyAlignment="0">
      <alignment horizontal="left" indent="4"/>
    </xf>
    <xf numFmtId="172" fontId="29"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30" fillId="0" borderId="0" applyNumberFormat="0" applyFont="0" applyFill="0" applyBorder="0" applyAlignment="0">
      <alignment horizontal="left" indent="5"/>
    </xf>
    <xf numFmtId="0" fontId="31" fillId="0" borderId="0" applyNumberFormat="0" applyFont="0" applyFill="0" applyBorder="0" applyAlignment="0">
      <alignment horizontal="left" indent="5"/>
    </xf>
    <xf numFmtId="172" fontId="32"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applyNumberFormat="0" applyFont="0" applyFill="0" applyBorder="0" applyAlignment="0"/>
    <xf numFmtId="0" fontId="13" fillId="0" borderId="0"/>
    <xf numFmtId="0" fontId="13" fillId="0" borderId="0"/>
    <xf numFmtId="0" fontId="13" fillId="0" borderId="0"/>
    <xf numFmtId="0" fontId="29" fillId="0" borderId="0" applyNumberFormat="0" applyFont="0" applyFill="0" applyBorder="0" applyAlignment="0">
      <alignment horizontal="left" indent="6"/>
    </xf>
    <xf numFmtId="4" fontId="59" fillId="38" borderId="23" applyNumberFormat="0" applyProtection="0">
      <alignment horizontal="left" vertical="center" indent="1"/>
    </xf>
    <xf numFmtId="0" fontId="60" fillId="47" borderId="24" applyNumberFormat="0" applyAlignment="0"/>
    <xf numFmtId="0" fontId="13" fillId="0" borderId="0"/>
    <xf numFmtId="0" fontId="61" fillId="0" borderId="0" applyNumberFormat="0" applyFill="0" applyBorder="0" applyAlignment="0" applyProtection="0"/>
    <xf numFmtId="0" fontId="62" fillId="0" borderId="25" applyNumberFormat="0" applyFill="0" applyAlignment="0" applyProtection="0"/>
    <xf numFmtId="0" fontId="63" fillId="0" borderId="0" applyNumberForma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9" fillId="0" borderId="0"/>
    <xf numFmtId="0" fontId="8" fillId="0" borderId="0"/>
    <xf numFmtId="0" fontId="11" fillId="0" borderId="0"/>
    <xf numFmtId="44" fontId="7" fillId="0" borderId="0" applyFont="0" applyFill="0" applyBorder="0" applyAlignment="0" applyProtection="0"/>
    <xf numFmtId="0" fontId="7" fillId="0" borderId="0"/>
    <xf numFmtId="0" fontId="7" fillId="0" borderId="0"/>
    <xf numFmtId="0" fontId="71" fillId="0" borderId="0"/>
    <xf numFmtId="0" fontId="11" fillId="0" borderId="0"/>
    <xf numFmtId="0" fontId="6" fillId="0" borderId="0"/>
    <xf numFmtId="0" fontId="85" fillId="0" borderId="0"/>
    <xf numFmtId="0" fontId="3" fillId="0" borderId="0"/>
    <xf numFmtId="0" fontId="2" fillId="0" borderId="0"/>
  </cellStyleXfs>
  <cellXfs count="824">
    <xf numFmtId="0" fontId="0" fillId="0" borderId="0" xfId="0"/>
    <xf numFmtId="0" fontId="12" fillId="0" borderId="0" xfId="0" applyFont="1"/>
    <xf numFmtId="0" fontId="12" fillId="2" borderId="4" xfId="0" applyFont="1" applyFill="1" applyBorder="1" applyAlignment="1">
      <alignment horizontal="center" vertical="top" wrapText="1"/>
    </xf>
    <xf numFmtId="165" fontId="0" fillId="0" borderId="0" xfId="0" applyNumberFormat="1"/>
    <xf numFmtId="0" fontId="0" fillId="0" borderId="1" xfId="0" applyBorder="1"/>
    <xf numFmtId="0" fontId="0" fillId="0" borderId="2" xfId="0" applyBorder="1"/>
    <xf numFmtId="166" fontId="12" fillId="4" borderId="4" xfId="2" applyNumberFormat="1" applyFont="1" applyFill="1" applyBorder="1" applyAlignment="1">
      <alignment horizontal="center" vertical="top" wrapText="1"/>
    </xf>
    <xf numFmtId="0" fontId="0" fillId="0" borderId="0" xfId="0" applyAlignment="1">
      <alignment horizontal="center" vertical="center"/>
    </xf>
    <xf numFmtId="0" fontId="0" fillId="0" borderId="4" xfId="0" applyBorder="1"/>
    <xf numFmtId="165" fontId="0" fillId="49" borderId="5" xfId="1" applyNumberFormat="1" applyFont="1" applyFill="1" applyBorder="1" applyAlignment="1">
      <alignment horizontal="center"/>
    </xf>
    <xf numFmtId="0" fontId="12" fillId="5" borderId="28" xfId="0" applyFont="1" applyFill="1" applyBorder="1" applyAlignment="1">
      <alignment horizontal="center" vertical="top" wrapText="1"/>
    </xf>
    <xf numFmtId="0" fontId="11" fillId="0" borderId="0" xfId="0" applyFont="1"/>
    <xf numFmtId="0" fontId="66" fillId="53" borderId="4" xfId="0" applyFont="1" applyFill="1" applyBorder="1"/>
    <xf numFmtId="0" fontId="66" fillId="0" borderId="4" xfId="0" applyFont="1" applyBorder="1"/>
    <xf numFmtId="0" fontId="12" fillId="0" borderId="4" xfId="0" applyFont="1" applyBorder="1" applyAlignment="1">
      <alignment vertical="center" wrapText="1"/>
    </xf>
    <xf numFmtId="174" fontId="0" fillId="48" borderId="4" xfId="1" applyNumberFormat="1" applyFont="1" applyFill="1" applyBorder="1" applyAlignment="1">
      <alignment horizontal="center" vertical="center"/>
    </xf>
    <xf numFmtId="174" fontId="11" fillId="48" borderId="4" xfId="1" applyNumberFormat="1" applyFont="1" applyFill="1" applyBorder="1" applyAlignment="1">
      <alignment horizontal="center" vertical="center"/>
    </xf>
    <xf numFmtId="0" fontId="11" fillId="0" borderId="1" xfId="0" applyFont="1" applyBorder="1"/>
    <xf numFmtId="0" fontId="8" fillId="0" borderId="0" xfId="530"/>
    <xf numFmtId="3" fontId="8" fillId="0" borderId="0" xfId="530" applyNumberFormat="1"/>
    <xf numFmtId="4" fontId="8" fillId="0" borderId="0" xfId="530" applyNumberFormat="1"/>
    <xf numFmtId="0" fontId="8" fillId="0" borderId="0" xfId="530" applyAlignment="1">
      <alignment horizontal="center"/>
    </xf>
    <xf numFmtId="174" fontId="0" fillId="0" borderId="4" xfId="1" applyNumberFormat="1" applyFont="1" applyFill="1" applyBorder="1" applyAlignment="1">
      <alignment horizontal="center" vertical="center"/>
    </xf>
    <xf numFmtId="9" fontId="0" fillId="55" borderId="4" xfId="3" applyFont="1" applyFill="1" applyBorder="1"/>
    <xf numFmtId="165" fontId="0" fillId="55" borderId="4" xfId="1" applyNumberFormat="1" applyFont="1" applyFill="1" applyBorder="1"/>
    <xf numFmtId="0" fontId="11" fillId="0" borderId="2" xfId="0" applyFont="1" applyBorder="1"/>
    <xf numFmtId="0" fontId="0" fillId="0" borderId="0" xfId="0" applyAlignment="1">
      <alignment wrapText="1"/>
    </xf>
    <xf numFmtId="0" fontId="69" fillId="0" borderId="33" xfId="533" applyNumberFormat="1" applyFont="1" applyFill="1" applyBorder="1" applyProtection="1">
      <protection locked="0"/>
    </xf>
    <xf numFmtId="0" fontId="69" fillId="0" borderId="33" xfId="533" quotePrefix="1" applyNumberFormat="1" applyFont="1" applyFill="1" applyBorder="1" applyProtection="1">
      <protection locked="0"/>
    </xf>
    <xf numFmtId="0" fontId="69" fillId="0" borderId="0" xfId="533" applyNumberFormat="1" applyFont="1"/>
    <xf numFmtId="0" fontId="69" fillId="0" borderId="0" xfId="533" applyFont="1"/>
    <xf numFmtId="0" fontId="68" fillId="0" borderId="33" xfId="533" applyNumberFormat="1" applyFont="1" applyFill="1" applyBorder="1" applyProtection="1">
      <protection locked="0"/>
    </xf>
    <xf numFmtId="0" fontId="69" fillId="19" borderId="33" xfId="533" applyNumberFormat="1" applyFont="1" applyFill="1" applyBorder="1" applyAlignment="1" applyProtection="1">
      <alignment horizontal="right"/>
      <protection locked="0"/>
    </xf>
    <xf numFmtId="49" fontId="69" fillId="19" borderId="33" xfId="533" applyNumberFormat="1" applyFont="1" applyFill="1" applyBorder="1" applyAlignment="1" applyProtection="1">
      <alignment horizontal="right"/>
      <protection locked="0"/>
    </xf>
    <xf numFmtId="0" fontId="12" fillId="2" borderId="10" xfId="0" applyFont="1" applyFill="1" applyBorder="1" applyAlignment="1">
      <alignment horizontal="center" vertical="top" wrapText="1"/>
    </xf>
    <xf numFmtId="0" fontId="69" fillId="52" borderId="33" xfId="533" applyNumberFormat="1" applyFont="1" applyFill="1" applyBorder="1" applyProtection="1">
      <protection locked="0"/>
    </xf>
    <xf numFmtId="0" fontId="68" fillId="0" borderId="33" xfId="533" applyNumberFormat="1" applyFont="1" applyFill="1" applyBorder="1" applyAlignment="1" applyProtection="1">
      <alignment wrapText="1"/>
      <protection locked="0"/>
    </xf>
    <xf numFmtId="0" fontId="68" fillId="0" borderId="33" xfId="533" quotePrefix="1" applyNumberFormat="1" applyFont="1" applyFill="1" applyBorder="1" applyAlignment="1" applyProtection="1">
      <alignment horizontal="right" wrapText="1"/>
      <protection locked="0"/>
    </xf>
    <xf numFmtId="0" fontId="68" fillId="0" borderId="33" xfId="533" applyNumberFormat="1" applyFont="1" applyFill="1" applyBorder="1" applyAlignment="1" applyProtection="1">
      <alignment horizontal="right" wrapText="1"/>
      <protection locked="0"/>
    </xf>
    <xf numFmtId="0" fontId="69" fillId="19" borderId="33" xfId="533" applyNumberFormat="1" applyFont="1" applyFill="1" applyBorder="1" applyAlignment="1" applyProtection="1">
      <alignment horizontal="right" wrapText="1"/>
      <protection locked="0"/>
    </xf>
    <xf numFmtId="49" fontId="69" fillId="19" borderId="33" xfId="533" applyNumberFormat="1" applyFont="1" applyFill="1" applyBorder="1" applyAlignment="1" applyProtection="1">
      <alignment horizontal="right" wrapText="1"/>
      <protection locked="0"/>
    </xf>
    <xf numFmtId="0" fontId="69" fillId="0" borderId="0" xfId="533" applyFont="1" applyAlignment="1">
      <alignment wrapText="1"/>
    </xf>
    <xf numFmtId="0" fontId="11" fillId="0" borderId="4" xfId="0" applyFont="1" applyBorder="1" applyAlignment="1">
      <alignment horizontal="left"/>
    </xf>
    <xf numFmtId="166" fontId="0" fillId="0" borderId="4" xfId="0" applyNumberFormat="1" applyBorder="1"/>
    <xf numFmtId="0" fontId="68" fillId="52" borderId="33" xfId="533" quotePrefix="1" applyNumberFormat="1" applyFont="1" applyFill="1" applyBorder="1" applyProtection="1">
      <protection locked="0"/>
    </xf>
    <xf numFmtId="49" fontId="68" fillId="0" borderId="33" xfId="533" quotePrefix="1" applyNumberFormat="1" applyFont="1" applyFill="1" applyBorder="1" applyAlignment="1" applyProtection="1">
      <alignment horizontal="right"/>
      <protection locked="0"/>
    </xf>
    <xf numFmtId="0" fontId="69" fillId="19" borderId="33" xfId="533" quotePrefix="1" applyNumberFormat="1" applyFont="1" applyFill="1" applyBorder="1" applyAlignment="1" applyProtection="1">
      <alignment horizontal="right"/>
      <protection locked="0"/>
    </xf>
    <xf numFmtId="0" fontId="68" fillId="0" borderId="33" xfId="533" applyNumberFormat="1" applyFont="1" applyFill="1" applyBorder="1" applyAlignment="1" applyProtection="1">
      <alignment horizontal="right"/>
      <protection locked="0"/>
    </xf>
    <xf numFmtId="0" fontId="69" fillId="19" borderId="0" xfId="533" applyNumberFormat="1" applyFont="1" applyFill="1" applyBorder="1" applyAlignment="1" applyProtection="1">
      <alignment horizontal="right"/>
      <protection locked="0"/>
    </xf>
    <xf numFmtId="49" fontId="68" fillId="0" borderId="34" xfId="533" applyNumberFormat="1" applyFont="1" applyFill="1" applyBorder="1" applyProtection="1">
      <protection locked="0"/>
    </xf>
    <xf numFmtId="176" fontId="68" fillId="0" borderId="34" xfId="533" applyNumberFormat="1" applyFont="1" applyFill="1" applyBorder="1" applyProtection="1">
      <protection locked="0"/>
    </xf>
    <xf numFmtId="0" fontId="7" fillId="0" borderId="0" xfId="533"/>
    <xf numFmtId="0" fontId="68" fillId="0" borderId="35" xfId="533" applyNumberFormat="1" applyFont="1" applyFill="1" applyBorder="1" applyProtection="1">
      <protection locked="0"/>
    </xf>
    <xf numFmtId="176" fontId="68" fillId="0" borderId="35" xfId="533" applyNumberFormat="1" applyFont="1" applyFill="1" applyBorder="1" applyProtection="1">
      <protection locked="0"/>
    </xf>
    <xf numFmtId="0" fontId="68" fillId="0" borderId="0" xfId="533" applyFont="1" applyFill="1"/>
    <xf numFmtId="49" fontId="68" fillId="0" borderId="34" xfId="533" quotePrefix="1" applyNumberFormat="1" applyFont="1" applyFill="1" applyBorder="1" applyProtection="1">
      <protection locked="0"/>
    </xf>
    <xf numFmtId="49" fontId="69" fillId="0" borderId="34" xfId="533" quotePrefix="1" applyNumberFormat="1" applyFont="1" applyFill="1" applyBorder="1" applyProtection="1">
      <protection locked="0"/>
    </xf>
    <xf numFmtId="176" fontId="69" fillId="0" borderId="34" xfId="533" applyNumberFormat="1" applyFont="1" applyFill="1" applyBorder="1" applyProtection="1">
      <protection locked="0"/>
    </xf>
    <xf numFmtId="49" fontId="69" fillId="0" borderId="34" xfId="533" applyNumberFormat="1" applyFont="1" applyFill="1" applyBorder="1" applyProtection="1">
      <protection locked="0"/>
    </xf>
    <xf numFmtId="0" fontId="7" fillId="0" borderId="0" xfId="533" applyFont="1"/>
    <xf numFmtId="0" fontId="7" fillId="0" borderId="0" xfId="533" applyFill="1"/>
    <xf numFmtId="176" fontId="68" fillId="19" borderId="34" xfId="533" applyNumberFormat="1" applyFont="1" applyFill="1" applyBorder="1" applyProtection="1">
      <protection locked="0"/>
    </xf>
    <xf numFmtId="0" fontId="69" fillId="19" borderId="0" xfId="533" applyNumberFormat="1" applyFont="1" applyFill="1"/>
    <xf numFmtId="49" fontId="68" fillId="0" borderId="0" xfId="533" applyNumberFormat="1" applyFont="1" applyFill="1" applyBorder="1" applyProtection="1">
      <protection locked="0"/>
    </xf>
    <xf numFmtId="176" fontId="68" fillId="0" borderId="0" xfId="533" applyNumberFormat="1" applyFont="1" applyFill="1" applyBorder="1" applyProtection="1">
      <protection locked="0"/>
    </xf>
    <xf numFmtId="176" fontId="68" fillId="19" borderId="0" xfId="533" applyNumberFormat="1" applyFont="1" applyFill="1" applyBorder="1" applyProtection="1">
      <protection locked="0"/>
    </xf>
    <xf numFmtId="0" fontId="72" fillId="0" borderId="0" xfId="533" applyFont="1"/>
    <xf numFmtId="176" fontId="72" fillId="0" borderId="0" xfId="533" applyNumberFormat="1" applyFont="1"/>
    <xf numFmtId="0" fontId="67" fillId="0" borderId="0" xfId="533" applyFont="1"/>
    <xf numFmtId="176" fontId="69" fillId="0" borderId="0" xfId="533" applyNumberFormat="1" applyFont="1"/>
    <xf numFmtId="0" fontId="7" fillId="0" borderId="4" xfId="533" applyBorder="1"/>
    <xf numFmtId="0" fontId="12" fillId="2" borderId="12" xfId="0" applyFont="1" applyFill="1" applyBorder="1" applyAlignment="1">
      <alignment horizontal="center" vertical="top" wrapText="1"/>
    </xf>
    <xf numFmtId="0" fontId="70" fillId="0" borderId="4" xfId="533" applyFont="1" applyBorder="1"/>
    <xf numFmtId="166" fontId="7" fillId="0" borderId="4" xfId="533" applyNumberFormat="1" applyBorder="1"/>
    <xf numFmtId="166" fontId="0" fillId="0" borderId="4" xfId="0" applyNumberFormat="1" applyBorder="1" applyAlignment="1">
      <alignment horizontal="center" vertical="center"/>
    </xf>
    <xf numFmtId="0" fontId="0" fillId="0" borderId="4" xfId="0" applyBorder="1" applyAlignment="1">
      <alignment horizontal="center" vertical="center"/>
    </xf>
    <xf numFmtId="0" fontId="67" fillId="0" borderId="0" xfId="530" applyFont="1"/>
    <xf numFmtId="3" fontId="73" fillId="0" borderId="0" xfId="530" applyNumberFormat="1" applyFont="1"/>
    <xf numFmtId="166" fontId="68" fillId="0" borderId="0" xfId="533" applyNumberFormat="1" applyFont="1" applyFill="1"/>
    <xf numFmtId="176" fontId="68" fillId="0" borderId="0" xfId="533" applyNumberFormat="1" applyFont="1" applyFill="1"/>
    <xf numFmtId="3" fontId="0" fillId="0" borderId="28" xfId="0" applyNumberFormat="1" applyBorder="1" applyAlignment="1">
      <alignment horizontal="right" vertical="center"/>
    </xf>
    <xf numFmtId="0" fontId="74" fillId="0" borderId="32" xfId="536" applyFont="1" applyBorder="1" applyAlignment="1">
      <alignment horizontal="left" vertical="center"/>
    </xf>
    <xf numFmtId="0" fontId="75" fillId="0" borderId="0" xfId="0" applyFont="1" applyFill="1" applyAlignment="1">
      <alignment horizontal="center"/>
    </xf>
    <xf numFmtId="0" fontId="75" fillId="0" borderId="0" xfId="0" applyFont="1" applyFill="1" applyAlignment="1">
      <alignment horizontal="center" wrapText="1"/>
    </xf>
    <xf numFmtId="0" fontId="0" fillId="0" borderId="0" xfId="0" applyFill="1"/>
    <xf numFmtId="3" fontId="0" fillId="0" borderId="0" xfId="0" applyNumberFormat="1" applyFill="1"/>
    <xf numFmtId="3" fontId="0" fillId="0" borderId="0" xfId="0" applyNumberFormat="1"/>
    <xf numFmtId="0" fontId="70" fillId="59" borderId="38" xfId="530" applyNumberFormat="1" applyFont="1" applyFill="1" applyBorder="1" applyAlignment="1"/>
    <xf numFmtId="0" fontId="70" fillId="59" borderId="36" xfId="530" applyNumberFormat="1" applyFont="1" applyFill="1" applyBorder="1" applyAlignment="1"/>
    <xf numFmtId="0" fontId="70" fillId="59" borderId="36" xfId="530" applyNumberFormat="1" applyFont="1" applyFill="1" applyBorder="1" applyAlignment="1">
      <alignment horizontal="center"/>
    </xf>
    <xf numFmtId="0" fontId="70" fillId="59" borderId="39" xfId="530" applyNumberFormat="1" applyFont="1" applyFill="1" applyBorder="1" applyAlignment="1"/>
    <xf numFmtId="0" fontId="67" fillId="60" borderId="36" xfId="530" applyNumberFormat="1" applyFont="1" applyFill="1" applyBorder="1" applyAlignment="1"/>
    <xf numFmtId="3" fontId="73" fillId="60" borderId="36" xfId="530" applyNumberFormat="1" applyFont="1" applyFill="1" applyBorder="1" applyAlignment="1"/>
    <xf numFmtId="0" fontId="67" fillId="0" borderId="36" xfId="530" applyNumberFormat="1" applyFont="1" applyBorder="1" applyAlignment="1"/>
    <xf numFmtId="3" fontId="51" fillId="0" borderId="41" xfId="0" applyNumberFormat="1" applyFont="1" applyBorder="1" applyAlignment="1">
      <alignment horizontal="right" vertical="center"/>
    </xf>
    <xf numFmtId="3" fontId="51" fillId="60" borderId="41" xfId="0" applyNumberFormat="1" applyFont="1" applyFill="1" applyBorder="1" applyAlignment="1">
      <alignment horizontal="right" vertical="center"/>
    </xf>
    <xf numFmtId="1" fontId="0" fillId="0" borderId="0" xfId="0" applyNumberFormat="1"/>
    <xf numFmtId="3" fontId="11" fillId="0" borderId="0" xfId="0" applyNumberFormat="1" applyFont="1"/>
    <xf numFmtId="0" fontId="12" fillId="0" borderId="0" xfId="0" applyFont="1" applyFill="1"/>
    <xf numFmtId="9" fontId="0" fillId="0" borderId="0" xfId="0" applyNumberFormat="1"/>
    <xf numFmtId="9" fontId="0" fillId="0" borderId="0" xfId="0" applyNumberFormat="1" applyFill="1"/>
    <xf numFmtId="0" fontId="74" fillId="0" borderId="0" xfId="536" applyFont="1" applyBorder="1" applyAlignment="1">
      <alignment horizontal="left" vertical="center"/>
    </xf>
    <xf numFmtId="0" fontId="11" fillId="0" borderId="32" xfId="0" applyFont="1" applyBorder="1"/>
    <xf numFmtId="0" fontId="8" fillId="0" borderId="28" xfId="530" applyBorder="1"/>
    <xf numFmtId="0" fontId="74" fillId="0" borderId="0" xfId="536" applyFont="1" applyBorder="1" applyAlignment="1" applyProtection="1">
      <alignment horizontal="left" vertical="top" wrapText="1"/>
      <protection locked="0"/>
    </xf>
    <xf numFmtId="0" fontId="74" fillId="0" borderId="0" xfId="536" applyFont="1" applyBorder="1" applyAlignment="1">
      <alignment horizontal="left" vertical="top" wrapText="1"/>
    </xf>
    <xf numFmtId="0" fontId="74" fillId="0" borderId="0" xfId="0" applyFont="1" applyBorder="1" applyAlignment="1">
      <alignment horizontal="left" vertical="top" wrapText="1"/>
    </xf>
    <xf numFmtId="3" fontId="0" fillId="0" borderId="0" xfId="0" applyNumberFormat="1" applyBorder="1" applyAlignment="1">
      <alignment horizontal="right" vertical="center"/>
    </xf>
    <xf numFmtId="3" fontId="8" fillId="0" borderId="28" xfId="530" applyNumberFormat="1" applyBorder="1"/>
    <xf numFmtId="3" fontId="51" fillId="0" borderId="36" xfId="0" applyNumberFormat="1" applyFont="1" applyBorder="1" applyAlignment="1">
      <alignment horizontal="right" vertical="center"/>
    </xf>
    <xf numFmtId="3" fontId="51" fillId="60" borderId="36" xfId="0" applyNumberFormat="1" applyFont="1" applyFill="1" applyBorder="1" applyAlignment="1">
      <alignment horizontal="right" vertical="center"/>
    </xf>
    <xf numFmtId="0" fontId="51" fillId="0" borderId="40" xfId="0" applyFont="1" applyBorder="1"/>
    <xf numFmtId="0" fontId="51" fillId="60" borderId="40" xfId="0" applyFont="1" applyFill="1" applyBorder="1"/>
    <xf numFmtId="3" fontId="70" fillId="60" borderId="40" xfId="536" applyNumberFormat="1" applyFont="1" applyFill="1" applyBorder="1" applyAlignment="1">
      <alignment horizontal="left" vertical="center"/>
    </xf>
    <xf numFmtId="0" fontId="70" fillId="60" borderId="40" xfId="530" applyNumberFormat="1" applyFont="1" applyFill="1" applyBorder="1" applyAlignment="1"/>
    <xf numFmtId="0" fontId="70" fillId="0" borderId="40" xfId="530" applyNumberFormat="1" applyFont="1" applyBorder="1" applyAlignment="1"/>
    <xf numFmtId="0" fontId="67" fillId="60" borderId="0" xfId="530" applyNumberFormat="1" applyFont="1" applyFill="1" applyBorder="1" applyAlignment="1"/>
    <xf numFmtId="3" fontId="73" fillId="60" borderId="0" xfId="530" applyNumberFormat="1" applyFont="1" applyFill="1" applyBorder="1" applyAlignment="1"/>
    <xf numFmtId="0" fontId="70" fillId="60" borderId="0" xfId="530" applyNumberFormat="1" applyFont="1" applyFill="1" applyBorder="1" applyAlignment="1"/>
    <xf numFmtId="1" fontId="77" fillId="61" borderId="45" xfId="0" applyNumberFormat="1" applyFont="1" applyFill="1" applyBorder="1" applyAlignment="1" applyProtection="1">
      <alignment horizontal="center" vertical="top" wrapText="1"/>
    </xf>
    <xf numFmtId="0" fontId="77" fillId="61" borderId="42" xfId="0" applyFont="1" applyFill="1" applyBorder="1" applyAlignment="1" applyProtection="1">
      <alignment vertical="center"/>
    </xf>
    <xf numFmtId="0" fontId="6" fillId="50" borderId="4" xfId="537" applyFill="1" applyBorder="1"/>
    <xf numFmtId="0" fontId="6" fillId="50" borderId="4" xfId="537" applyFill="1" applyBorder="1" applyAlignment="1">
      <alignment wrapText="1"/>
    </xf>
    <xf numFmtId="0" fontId="78" fillId="61" borderId="46" xfId="0" applyFont="1" applyFill="1" applyBorder="1" applyAlignment="1" applyProtection="1">
      <alignment horizontal="left"/>
    </xf>
    <xf numFmtId="0" fontId="77" fillId="61" borderId="43" xfId="0" applyFont="1" applyFill="1" applyBorder="1" applyAlignment="1" applyProtection="1">
      <alignment horizontal="center" wrapText="1"/>
    </xf>
    <xf numFmtId="0" fontId="77" fillId="61" borderId="45" xfId="0" applyFont="1" applyFill="1" applyBorder="1" applyAlignment="1" applyProtection="1">
      <alignment horizontal="center" vertical="top" wrapText="1"/>
    </xf>
    <xf numFmtId="1" fontId="0" fillId="4" borderId="4" xfId="3" applyNumberFormat="1" applyFont="1" applyFill="1" applyBorder="1" applyAlignment="1">
      <alignment horizontal="center"/>
    </xf>
    <xf numFmtId="165" fontId="0" fillId="49" borderId="2" xfId="1" applyNumberFormat="1" applyFont="1" applyFill="1" applyBorder="1" applyAlignment="1">
      <alignment horizontal="center"/>
    </xf>
    <xf numFmtId="165" fontId="0" fillId="0" borderId="0" xfId="1" applyNumberFormat="1" applyFont="1"/>
    <xf numFmtId="0" fontId="0" fillId="0" borderId="48" xfId="0" applyBorder="1"/>
    <xf numFmtId="0" fontId="0" fillId="0" borderId="5" xfId="0" applyBorder="1"/>
    <xf numFmtId="0" fontId="12" fillId="63" borderId="6" xfId="0" applyFont="1" applyFill="1" applyBorder="1" applyAlignment="1"/>
    <xf numFmtId="0" fontId="12" fillId="63" borderId="4" xfId="0" applyFont="1" applyFill="1" applyBorder="1" applyAlignment="1"/>
    <xf numFmtId="0" fontId="12" fillId="63" borderId="6" xfId="0" applyFont="1" applyFill="1" applyBorder="1" applyAlignment="1">
      <alignment horizontal="left" vertical="top"/>
    </xf>
    <xf numFmtId="9" fontId="11" fillId="63" borderId="4" xfId="3" applyFont="1" applyFill="1" applyBorder="1" applyAlignment="1">
      <alignment horizontal="center" vertical="top" wrapText="1"/>
    </xf>
    <xf numFmtId="0" fontId="12" fillId="63" borderId="6" xfId="0" applyFont="1" applyFill="1" applyBorder="1" applyAlignment="1">
      <alignment horizontal="left" vertical="top" indent="1"/>
    </xf>
    <xf numFmtId="0" fontId="11" fillId="0" borderId="48" xfId="0" applyFont="1" applyBorder="1"/>
    <xf numFmtId="165" fontId="0" fillId="0" borderId="4" xfId="1" applyNumberFormat="1" applyFont="1" applyBorder="1"/>
    <xf numFmtId="0" fontId="11" fillId="0" borderId="4" xfId="0" applyFont="1" applyBorder="1"/>
    <xf numFmtId="9" fontId="12" fillId="63" borderId="4" xfId="3" applyFont="1" applyFill="1" applyBorder="1" applyAlignment="1">
      <alignment horizontal="center" vertical="top" wrapText="1"/>
    </xf>
    <xf numFmtId="165" fontId="0" fillId="49" borderId="48" xfId="1" applyNumberFormat="1" applyFont="1" applyFill="1" applyBorder="1" applyAlignment="1">
      <alignment horizontal="center"/>
    </xf>
    <xf numFmtId="165" fontId="0" fillId="49" borderId="28" xfId="1" applyNumberFormat="1" applyFont="1" applyFill="1" applyBorder="1" applyAlignment="1">
      <alignment horizontal="center"/>
    </xf>
    <xf numFmtId="0" fontId="11" fillId="63" borderId="31" xfId="0" applyFont="1" applyFill="1" applyBorder="1" applyAlignment="1">
      <alignment horizontal="left" vertical="top" indent="1"/>
    </xf>
    <xf numFmtId="9" fontId="12" fillId="63" borderId="3" xfId="3" applyFont="1" applyFill="1" applyBorder="1" applyAlignment="1">
      <alignment horizontal="center" vertical="top" wrapText="1"/>
    </xf>
    <xf numFmtId="165" fontId="12" fillId="49" borderId="49" xfId="1" applyNumberFormat="1" applyFont="1" applyFill="1" applyBorder="1" applyAlignment="1">
      <alignment horizontal="center"/>
    </xf>
    <xf numFmtId="165" fontId="0" fillId="49" borderId="49" xfId="1" applyNumberFormat="1" applyFont="1" applyFill="1" applyBorder="1" applyAlignment="1">
      <alignment horizontal="center"/>
    </xf>
    <xf numFmtId="165" fontId="0" fillId="48" borderId="28" xfId="1" applyNumberFormat="1" applyFont="1" applyFill="1" applyBorder="1" applyAlignment="1">
      <alignment horizontal="center"/>
    </xf>
    <xf numFmtId="165" fontId="0" fillId="48" borderId="2" xfId="1" applyNumberFormat="1" applyFont="1" applyFill="1" applyBorder="1" applyAlignment="1">
      <alignment horizontal="center"/>
    </xf>
    <xf numFmtId="165" fontId="0" fillId="48" borderId="49" xfId="1" applyNumberFormat="1" applyFont="1" applyFill="1" applyBorder="1" applyAlignment="1">
      <alignment horizontal="center"/>
    </xf>
    <xf numFmtId="0" fontId="11" fillId="63" borderId="27" xfId="0" applyFont="1" applyFill="1" applyBorder="1" applyAlignment="1">
      <alignment horizontal="left" vertical="top" indent="2"/>
    </xf>
    <xf numFmtId="165" fontId="11" fillId="48" borderId="49" xfId="1" applyNumberFormat="1" applyFont="1" applyFill="1" applyBorder="1" applyAlignment="1">
      <alignment horizontal="center"/>
    </xf>
    <xf numFmtId="165" fontId="12" fillId="48" borderId="49" xfId="1" applyNumberFormat="1" applyFont="1" applyFill="1" applyBorder="1" applyAlignment="1">
      <alignment horizontal="center"/>
    </xf>
    <xf numFmtId="165" fontId="0" fillId="48" borderId="1" xfId="1" applyNumberFormat="1" applyFont="1" applyFill="1" applyBorder="1" applyAlignment="1">
      <alignment horizontal="center"/>
    </xf>
    <xf numFmtId="0" fontId="11" fillId="0" borderId="49" xfId="0" applyFont="1" applyBorder="1"/>
    <xf numFmtId="165" fontId="0" fillId="49" borderId="1" xfId="1" applyNumberFormat="1" applyFont="1" applyFill="1" applyBorder="1" applyAlignment="1">
      <alignment horizontal="center"/>
    </xf>
    <xf numFmtId="0" fontId="0" fillId="0" borderId="49" xfId="0" applyBorder="1"/>
    <xf numFmtId="165" fontId="12" fillId="48" borderId="4" xfId="1" applyNumberFormat="1" applyFont="1" applyFill="1" applyBorder="1" applyAlignment="1">
      <alignment horizontal="center"/>
    </xf>
    <xf numFmtId="165" fontId="0" fillId="48" borderId="9" xfId="1" applyNumberFormat="1" applyFont="1" applyFill="1" applyBorder="1" applyAlignment="1">
      <alignment horizontal="center"/>
    </xf>
    <xf numFmtId="165" fontId="12" fillId="48" borderId="1" xfId="1" applyNumberFormat="1" applyFont="1" applyFill="1" applyBorder="1" applyAlignment="1">
      <alignment horizontal="center"/>
    </xf>
    <xf numFmtId="165" fontId="12" fillId="48" borderId="2" xfId="1" applyNumberFormat="1" applyFont="1" applyFill="1" applyBorder="1" applyAlignment="1">
      <alignment horizontal="center"/>
    </xf>
    <xf numFmtId="0" fontId="0" fillId="0" borderId="28" xfId="0" applyBorder="1"/>
    <xf numFmtId="165" fontId="12" fillId="48" borderId="3" xfId="1" applyNumberFormat="1" applyFont="1" applyFill="1" applyBorder="1" applyAlignment="1">
      <alignment horizontal="center"/>
    </xf>
    <xf numFmtId="165" fontId="0" fillId="48" borderId="3" xfId="1" applyNumberFormat="1" applyFont="1" applyFill="1" applyBorder="1" applyAlignment="1">
      <alignment horizontal="center"/>
    </xf>
    <xf numFmtId="0" fontId="0" fillId="0" borderId="22" xfId="0" applyBorder="1"/>
    <xf numFmtId="1" fontId="12" fillId="63" borderId="4" xfId="0" applyNumberFormat="1" applyFont="1" applyFill="1" applyBorder="1" applyAlignment="1">
      <alignment horizontal="center"/>
    </xf>
    <xf numFmtId="0" fontId="11" fillId="63" borderId="31" xfId="0" applyFont="1" applyFill="1" applyBorder="1" applyAlignment="1">
      <alignment horizontal="left" vertical="top" indent="2"/>
    </xf>
    <xf numFmtId="9" fontId="11" fillId="63" borderId="10" xfId="3" applyFont="1" applyFill="1" applyBorder="1" applyAlignment="1">
      <alignment horizontal="center" vertical="top" wrapText="1"/>
    </xf>
    <xf numFmtId="9" fontId="11" fillId="63" borderId="9" xfId="3" applyFont="1" applyFill="1" applyBorder="1" applyAlignment="1">
      <alignment horizontal="center" vertical="top" wrapText="1"/>
    </xf>
    <xf numFmtId="165" fontId="0" fillId="48" borderId="48" xfId="1" applyNumberFormat="1" applyFont="1" applyFill="1" applyBorder="1" applyAlignment="1">
      <alignment horizontal="center"/>
    </xf>
    <xf numFmtId="165" fontId="12" fillId="48" borderId="10" xfId="1" applyNumberFormat="1" applyFont="1" applyFill="1" applyBorder="1" applyAlignment="1">
      <alignment horizontal="center"/>
    </xf>
    <xf numFmtId="9" fontId="0" fillId="0" borderId="4" xfId="3" applyFont="1" applyBorder="1"/>
    <xf numFmtId="9" fontId="0" fillId="48" borderId="4" xfId="3" applyFont="1" applyFill="1" applyBorder="1"/>
    <xf numFmtId="1" fontId="11" fillId="63" borderId="9" xfId="3" applyNumberFormat="1" applyFont="1" applyFill="1" applyBorder="1" applyAlignment="1">
      <alignment horizontal="center" vertical="top" wrapText="1"/>
    </xf>
    <xf numFmtId="1" fontId="12" fillId="63" borderId="4" xfId="3" applyNumberFormat="1" applyFont="1" applyFill="1" applyBorder="1" applyAlignment="1">
      <alignment horizontal="center" vertical="top" wrapText="1"/>
    </xf>
    <xf numFmtId="165" fontId="11" fillId="48" borderId="9" xfId="1" applyNumberFormat="1" applyFont="1" applyFill="1" applyBorder="1" applyAlignment="1">
      <alignment horizontal="center"/>
    </xf>
    <xf numFmtId="165" fontId="12" fillId="48" borderId="48" xfId="1" applyNumberFormat="1" applyFont="1" applyFill="1" applyBorder="1" applyAlignment="1">
      <alignment horizontal="center"/>
    </xf>
    <xf numFmtId="165" fontId="11" fillId="48" borderId="28" xfId="1" applyNumberFormat="1" applyFont="1" applyFill="1" applyBorder="1" applyAlignment="1">
      <alignment horizontal="center"/>
    </xf>
    <xf numFmtId="165" fontId="12" fillId="0" borderId="0" xfId="1" applyNumberFormat="1" applyFont="1" applyFill="1" applyBorder="1" applyAlignment="1">
      <alignment horizontal="center"/>
    </xf>
    <xf numFmtId="165" fontId="12" fillId="0" borderId="4" xfId="1" applyNumberFormat="1" applyFont="1" applyFill="1" applyBorder="1" applyAlignment="1">
      <alignment horizontal="center"/>
    </xf>
    <xf numFmtId="0" fontId="12" fillId="63" borderId="3" xfId="0" applyFont="1" applyFill="1" applyBorder="1" applyAlignment="1">
      <alignment horizontal="left" vertical="top"/>
    </xf>
    <xf numFmtId="1" fontId="11" fillId="63" borderId="3" xfId="3" applyNumberFormat="1" applyFont="1" applyFill="1" applyBorder="1" applyAlignment="1">
      <alignment horizontal="center" vertical="top" wrapText="1"/>
    </xf>
    <xf numFmtId="0" fontId="12" fillId="63" borderId="50" xfId="0" applyFont="1" applyFill="1" applyBorder="1" applyAlignment="1">
      <alignment horizontal="left" vertical="top"/>
    </xf>
    <xf numFmtId="1" fontId="11" fillId="63" borderId="50" xfId="3" applyNumberFormat="1" applyFont="1" applyFill="1" applyBorder="1" applyAlignment="1">
      <alignment horizontal="center" vertical="top" wrapText="1"/>
    </xf>
    <xf numFmtId="4" fontId="79" fillId="0" borderId="0" xfId="0" applyNumberFormat="1" applyFont="1" applyProtection="1">
      <protection locked="0"/>
    </xf>
    <xf numFmtId="9" fontId="12" fillId="0" borderId="0" xfId="3" applyFont="1"/>
    <xf numFmtId="9" fontId="12" fillId="0" borderId="0" xfId="0" applyNumberFormat="1" applyFont="1"/>
    <xf numFmtId="3" fontId="12" fillId="0" borderId="0" xfId="0" applyNumberFormat="1" applyFont="1"/>
    <xf numFmtId="179" fontId="0" fillId="0" borderId="0" xfId="0" applyNumberFormat="1"/>
    <xf numFmtId="0" fontId="70" fillId="0" borderId="0" xfId="0" applyFont="1" applyFill="1" applyAlignment="1">
      <alignment horizontal="center"/>
    </xf>
    <xf numFmtId="165" fontId="28" fillId="0" borderId="4" xfId="0" applyNumberFormat="1" applyFont="1" applyBorder="1"/>
    <xf numFmtId="10" fontId="12" fillId="48" borderId="4" xfId="0" applyNumberFormat="1" applyFont="1" applyFill="1" applyBorder="1" applyAlignment="1">
      <alignment vertical="center" wrapText="1"/>
    </xf>
    <xf numFmtId="0" fontId="80" fillId="65" borderId="0" xfId="0" applyFont="1" applyFill="1"/>
    <xf numFmtId="0" fontId="0" fillId="65" borderId="0" xfId="0" applyFill="1"/>
    <xf numFmtId="0" fontId="80" fillId="56" borderId="0" xfId="0" applyFont="1" applyFill="1"/>
    <xf numFmtId="0" fontId="0" fillId="56" borderId="0" xfId="0" applyFill="1"/>
    <xf numFmtId="0" fontId="11" fillId="0" borderId="4" xfId="0" applyFont="1" applyFill="1" applyBorder="1"/>
    <xf numFmtId="165" fontId="0" fillId="48" borderId="4" xfId="1" applyNumberFormat="1" applyFont="1" applyFill="1" applyBorder="1" applyAlignment="1">
      <alignment horizontal="center" vertical="center"/>
    </xf>
    <xf numFmtId="10" fontId="12" fillId="0" borderId="4" xfId="0" applyNumberFormat="1" applyFont="1" applyBorder="1" applyAlignment="1">
      <alignment vertical="center" wrapText="1"/>
    </xf>
    <xf numFmtId="165" fontId="0" fillId="0" borderId="4" xfId="1" applyNumberFormat="1" applyFont="1" applyFill="1" applyBorder="1" applyAlignment="1">
      <alignment horizontal="center" vertical="center"/>
    </xf>
    <xf numFmtId="0" fontId="12" fillId="63" borderId="27" xfId="0" applyFont="1" applyFill="1" applyBorder="1" applyAlignment="1"/>
    <xf numFmtId="0" fontId="12" fillId="57" borderId="4" xfId="0" applyFont="1" applyFill="1" applyBorder="1" applyAlignment="1">
      <alignment horizontal="center" vertical="top" wrapText="1"/>
    </xf>
    <xf numFmtId="9" fontId="12" fillId="55" borderId="4" xfId="0" applyNumberFormat="1" applyFont="1" applyFill="1" applyBorder="1"/>
    <xf numFmtId="165" fontId="12" fillId="55" borderId="4" xfId="1" applyNumberFormat="1" applyFont="1" applyFill="1" applyBorder="1"/>
    <xf numFmtId="0" fontId="77" fillId="61" borderId="4" xfId="0" applyFont="1" applyFill="1" applyBorder="1" applyAlignment="1" applyProtection="1">
      <alignment horizontal="center" vertical="top" wrapText="1"/>
    </xf>
    <xf numFmtId="1" fontId="77" fillId="61" borderId="45" xfId="0" applyNumberFormat="1" applyFont="1" applyFill="1" applyBorder="1" applyAlignment="1" applyProtection="1">
      <alignment vertical="top" wrapText="1"/>
    </xf>
    <xf numFmtId="0" fontId="77" fillId="61" borderId="43" xfId="0" applyFont="1" applyFill="1" applyBorder="1" applyAlignment="1" applyProtection="1">
      <alignment wrapText="1"/>
    </xf>
    <xf numFmtId="0" fontId="77" fillId="61" borderId="45" xfId="0" applyFont="1" applyFill="1" applyBorder="1" applyAlignment="1" applyProtection="1">
      <alignment vertical="top" wrapText="1"/>
    </xf>
    <xf numFmtId="0" fontId="77" fillId="61" borderId="4" xfId="0" applyFont="1" applyFill="1" applyBorder="1" applyAlignment="1" applyProtection="1">
      <alignment vertical="top" wrapText="1"/>
    </xf>
    <xf numFmtId="0" fontId="78" fillId="61" borderId="6" xfId="0" applyFont="1" applyFill="1" applyBorder="1" applyAlignment="1" applyProtection="1">
      <alignment horizontal="left"/>
    </xf>
    <xf numFmtId="0" fontId="77" fillId="61" borderId="59" xfId="0" applyFont="1" applyFill="1" applyBorder="1" applyAlignment="1" applyProtection="1">
      <alignment horizontal="left"/>
    </xf>
    <xf numFmtId="0" fontId="78" fillId="61" borderId="59" xfId="0" applyFont="1" applyFill="1" applyBorder="1" applyAlignment="1" applyProtection="1">
      <alignment horizontal="left"/>
    </xf>
    <xf numFmtId="177" fontId="78" fillId="61" borderId="55" xfId="0" applyNumberFormat="1" applyFont="1" applyFill="1" applyBorder="1" applyAlignment="1" applyProtection="1">
      <alignment horizontal="right"/>
    </xf>
    <xf numFmtId="177" fontId="78" fillId="61" borderId="58" xfId="0" applyNumberFormat="1" applyFont="1" applyFill="1" applyBorder="1" applyAlignment="1" applyProtection="1">
      <alignment horizontal="right"/>
    </xf>
    <xf numFmtId="177" fontId="77" fillId="61" borderId="57" xfId="0" applyNumberFormat="1" applyFont="1" applyFill="1" applyBorder="1" applyAlignment="1" applyProtection="1">
      <alignment horizontal="right"/>
    </xf>
    <xf numFmtId="1" fontId="77" fillId="61" borderId="56" xfId="0" applyNumberFormat="1" applyFont="1" applyFill="1" applyBorder="1" applyAlignment="1" applyProtection="1">
      <alignment horizontal="center" vertical="top" wrapText="1"/>
    </xf>
    <xf numFmtId="43" fontId="12" fillId="0" borderId="4" xfId="0" applyNumberFormat="1" applyFont="1" applyBorder="1"/>
    <xf numFmtId="43" fontId="0" fillId="0" borderId="4" xfId="1" applyNumberFormat="1" applyFont="1" applyBorder="1"/>
    <xf numFmtId="0" fontId="12" fillId="0" borderId="6" xfId="0" applyFont="1" applyBorder="1"/>
    <xf numFmtId="0" fontId="0" fillId="0" borderId="8" xfId="0" applyBorder="1"/>
    <xf numFmtId="0" fontId="0" fillId="0" borderId="6" xfId="0" applyBorder="1"/>
    <xf numFmtId="0" fontId="12" fillId="57" borderId="6" xfId="531" applyFont="1" applyFill="1" applyBorder="1" applyAlignment="1">
      <alignment horizontal="left" vertical="top" wrapText="1"/>
    </xf>
    <xf numFmtId="0" fontId="12" fillId="5" borderId="4" xfId="0" applyFont="1" applyFill="1" applyBorder="1" applyAlignment="1">
      <alignment horizontal="center" vertical="top" wrapText="1"/>
    </xf>
    <xf numFmtId="0" fontId="70" fillId="0" borderId="0" xfId="0" applyFont="1" applyFill="1" applyAlignment="1">
      <alignment horizontal="center" wrapText="1"/>
    </xf>
    <xf numFmtId="0" fontId="5" fillId="0" borderId="0" xfId="533" applyFont="1"/>
    <xf numFmtId="0" fontId="5" fillId="0" borderId="0" xfId="530" applyFont="1"/>
    <xf numFmtId="8" fontId="5" fillId="0" borderId="0" xfId="0" applyNumberFormat="1" applyFont="1" applyBorder="1" applyAlignment="1">
      <alignment horizontal="left" vertical="top" wrapText="1"/>
    </xf>
    <xf numFmtId="0" fontId="5" fillId="0" borderId="0" xfId="0" applyFont="1" applyBorder="1" applyAlignment="1">
      <alignment horizontal="left" vertical="top" wrapText="1"/>
    </xf>
    <xf numFmtId="0" fontId="5" fillId="0" borderId="28" xfId="0" applyFont="1" applyBorder="1" applyAlignment="1">
      <alignment horizontal="left" vertical="top" wrapText="1"/>
    </xf>
    <xf numFmtId="0" fontId="5" fillId="0" borderId="32" xfId="530" applyFont="1" applyBorder="1"/>
    <xf numFmtId="0" fontId="5" fillId="60" borderId="38" xfId="530" applyNumberFormat="1" applyFont="1" applyFill="1" applyBorder="1" applyAlignment="1"/>
    <xf numFmtId="0" fontId="5" fillId="60" borderId="36" xfId="530" applyNumberFormat="1" applyFont="1" applyFill="1" applyBorder="1" applyAlignment="1">
      <alignment horizontal="center"/>
    </xf>
    <xf numFmtId="0" fontId="5" fillId="60" borderId="36" xfId="530" applyNumberFormat="1" applyFont="1" applyFill="1" applyBorder="1" applyAlignment="1"/>
    <xf numFmtId="3" fontId="5" fillId="60" borderId="36" xfId="530" applyNumberFormat="1" applyFont="1" applyFill="1" applyBorder="1" applyAlignment="1"/>
    <xf numFmtId="0" fontId="5" fillId="60" borderId="39" xfId="530" applyNumberFormat="1" applyFont="1" applyFill="1" applyBorder="1" applyAlignment="1"/>
    <xf numFmtId="0" fontId="5" fillId="0" borderId="38" xfId="530" applyNumberFormat="1" applyFont="1" applyBorder="1" applyAlignment="1"/>
    <xf numFmtId="0" fontId="5" fillId="0" borderId="36" xfId="530" applyNumberFormat="1" applyFont="1" applyBorder="1" applyAlignment="1">
      <alignment horizontal="center"/>
    </xf>
    <xf numFmtId="0" fontId="5" fillId="0" borderId="36" xfId="530" applyNumberFormat="1" applyFont="1" applyBorder="1" applyAlignment="1"/>
    <xf numFmtId="0" fontId="5" fillId="0" borderId="36" xfId="536" applyNumberFormat="1" applyFont="1" applyBorder="1" applyAlignment="1">
      <alignment horizontal="left" vertical="center"/>
    </xf>
    <xf numFmtId="0" fontId="5" fillId="0" borderId="36" xfId="536" applyNumberFormat="1" applyFont="1" applyBorder="1" applyAlignment="1">
      <alignment horizontal="left" vertical="top" wrapText="1"/>
    </xf>
    <xf numFmtId="0" fontId="5" fillId="0" borderId="39" xfId="530" applyNumberFormat="1" applyFont="1" applyBorder="1" applyAlignment="1"/>
    <xf numFmtId="0" fontId="5" fillId="60" borderId="36" xfId="536" applyNumberFormat="1" applyFont="1" applyFill="1" applyBorder="1" applyAlignment="1">
      <alignment horizontal="left" vertical="center"/>
    </xf>
    <xf numFmtId="0" fontId="5" fillId="60" borderId="36" xfId="536" applyNumberFormat="1" applyFont="1" applyFill="1" applyBorder="1" applyAlignment="1">
      <alignment horizontal="left" vertical="top" wrapText="1"/>
    </xf>
    <xf numFmtId="0" fontId="5" fillId="0" borderId="36" xfId="0" applyFont="1" applyBorder="1" applyAlignment="1">
      <alignment horizontal="left" vertical="top" wrapText="1"/>
    </xf>
    <xf numFmtId="8" fontId="5" fillId="60" borderId="36" xfId="0" applyNumberFormat="1" applyFont="1" applyFill="1" applyBorder="1" applyAlignment="1">
      <alignment horizontal="left" vertical="top" wrapText="1"/>
    </xf>
    <xf numFmtId="0" fontId="5" fillId="60" borderId="36" xfId="0" applyFont="1" applyFill="1" applyBorder="1" applyAlignment="1">
      <alignment horizontal="left" vertical="top" wrapText="1"/>
    </xf>
    <xf numFmtId="0" fontId="5" fillId="0" borderId="40" xfId="536" applyNumberFormat="1" applyFont="1" applyBorder="1" applyAlignment="1">
      <alignment horizontal="left" vertical="center"/>
    </xf>
    <xf numFmtId="0" fontId="5" fillId="0" borderId="41" xfId="0" applyFont="1" applyBorder="1" applyAlignment="1">
      <alignment horizontal="left" vertical="top" wrapText="1"/>
    </xf>
    <xf numFmtId="0" fontId="5" fillId="60" borderId="40" xfId="536" applyNumberFormat="1" applyFont="1" applyFill="1" applyBorder="1" applyAlignment="1">
      <alignment horizontal="left" vertical="center"/>
    </xf>
    <xf numFmtId="0" fontId="5" fillId="60" borderId="41" xfId="0" applyFont="1" applyFill="1" applyBorder="1" applyAlignment="1">
      <alignment horizontal="left" vertical="top" wrapText="1"/>
    </xf>
    <xf numFmtId="9" fontId="5" fillId="60" borderId="39" xfId="530" applyNumberFormat="1" applyFont="1" applyFill="1" applyBorder="1" applyAlignment="1"/>
    <xf numFmtId="0" fontId="5" fillId="0" borderId="40" xfId="530" applyNumberFormat="1" applyFont="1" applyBorder="1" applyAlignment="1"/>
    <xf numFmtId="0" fontId="5" fillId="0" borderId="41" xfId="530" applyNumberFormat="1" applyFont="1" applyBorder="1" applyAlignment="1"/>
    <xf numFmtId="3" fontId="5" fillId="0" borderId="41" xfId="530" applyNumberFormat="1" applyFont="1" applyBorder="1" applyAlignment="1"/>
    <xf numFmtId="9" fontId="5" fillId="0" borderId="39" xfId="530" applyNumberFormat="1" applyFont="1" applyBorder="1" applyAlignment="1"/>
    <xf numFmtId="0" fontId="5" fillId="60" borderId="40" xfId="530" applyNumberFormat="1" applyFont="1" applyFill="1" applyBorder="1" applyAlignment="1"/>
    <xf numFmtId="0" fontId="5" fillId="60" borderId="41" xfId="530" applyNumberFormat="1" applyFont="1" applyFill="1" applyBorder="1" applyAlignment="1"/>
    <xf numFmtId="3" fontId="5" fillId="60" borderId="41" xfId="530" applyNumberFormat="1" applyFont="1" applyFill="1" applyBorder="1" applyAlignment="1"/>
    <xf numFmtId="0" fontId="5" fillId="60" borderId="0" xfId="530" applyNumberFormat="1" applyFont="1" applyFill="1" applyBorder="1" applyAlignment="1"/>
    <xf numFmtId="0" fontId="5" fillId="60" borderId="0" xfId="530" applyNumberFormat="1" applyFont="1" applyFill="1" applyBorder="1" applyAlignment="1">
      <alignment horizontal="center"/>
    </xf>
    <xf numFmtId="3" fontId="5" fillId="60" borderId="0" xfId="530" applyNumberFormat="1" applyFont="1" applyFill="1" applyBorder="1" applyAlignment="1"/>
    <xf numFmtId="9" fontId="5" fillId="60" borderId="0" xfId="530" applyNumberFormat="1" applyFont="1" applyFill="1" applyBorder="1" applyAlignment="1"/>
    <xf numFmtId="0" fontId="12" fillId="57" borderId="6" xfId="531" applyFont="1" applyFill="1" applyBorder="1" applyAlignment="1">
      <alignment horizontal="left" vertical="top" wrapText="1"/>
    </xf>
    <xf numFmtId="0" fontId="12" fillId="57" borderId="7" xfId="531" applyFont="1" applyFill="1" applyBorder="1" applyAlignment="1">
      <alignment horizontal="left" vertical="top" wrapText="1"/>
    </xf>
    <xf numFmtId="0" fontId="70" fillId="0" borderId="0" xfId="0" applyFont="1" applyFill="1" applyAlignment="1">
      <alignment horizontal="center" wrapText="1"/>
    </xf>
    <xf numFmtId="0" fontId="12" fillId="63" borderId="4" xfId="0" applyFont="1" applyFill="1" applyBorder="1" applyAlignment="1">
      <alignment horizontal="center" vertical="top" wrapText="1"/>
    </xf>
    <xf numFmtId="9" fontId="4" fillId="62" borderId="4" xfId="3" applyFont="1" applyFill="1" applyBorder="1" applyAlignment="1">
      <alignment horizontal="center" wrapText="1"/>
    </xf>
    <xf numFmtId="3" fontId="4" fillId="62" borderId="4" xfId="0" applyNumberFormat="1" applyFont="1" applyFill="1" applyBorder="1" applyAlignment="1">
      <alignment horizontal="center" wrapText="1"/>
    </xf>
    <xf numFmtId="9" fontId="70" fillId="0" borderId="60" xfId="3" applyFont="1" applyFill="1" applyBorder="1" applyAlignment="1">
      <alignment horizontal="center" wrapText="1"/>
    </xf>
    <xf numFmtId="3" fontId="70" fillId="0" borderId="60" xfId="0" applyNumberFormat="1" applyFont="1" applyFill="1" applyBorder="1" applyAlignment="1">
      <alignment horizontal="center" wrapText="1"/>
    </xf>
    <xf numFmtId="0" fontId="12" fillId="0" borderId="0" xfId="0" applyFont="1" applyAlignment="1">
      <alignment vertical="center"/>
    </xf>
    <xf numFmtId="0" fontId="70" fillId="0" borderId="0" xfId="0" applyFont="1" applyFill="1" applyAlignment="1">
      <alignment horizontal="center" vertical="center"/>
    </xf>
    <xf numFmtId="0" fontId="70" fillId="0" borderId="0" xfId="0" applyFont="1" applyFill="1" applyAlignment="1">
      <alignment horizontal="center" vertical="center" wrapText="1"/>
    </xf>
    <xf numFmtId="9" fontId="70" fillId="0" borderId="0" xfId="3" applyFont="1" applyFill="1" applyBorder="1" applyAlignment="1">
      <alignment horizontal="center" wrapText="1"/>
    </xf>
    <xf numFmtId="3" fontId="70" fillId="0" borderId="0" xfId="0" applyNumberFormat="1" applyFont="1" applyFill="1" applyBorder="1" applyAlignment="1">
      <alignment horizontal="center" wrapText="1"/>
    </xf>
    <xf numFmtId="0" fontId="70" fillId="56" borderId="0" xfId="0" applyFont="1" applyFill="1" applyAlignment="1">
      <alignment horizontal="center" wrapText="1"/>
    </xf>
    <xf numFmtId="3" fontId="0" fillId="55" borderId="4" xfId="3" applyNumberFormat="1" applyFont="1" applyFill="1" applyBorder="1"/>
    <xf numFmtId="9" fontId="12" fillId="55" borderId="4" xfId="3" applyFont="1" applyFill="1" applyBorder="1"/>
    <xf numFmtId="3" fontId="12" fillId="55" borderId="4" xfId="3" applyNumberFormat="1" applyFont="1" applyFill="1" applyBorder="1"/>
    <xf numFmtId="4" fontId="81" fillId="0" borderId="0" xfId="0" applyNumberFormat="1" applyFont="1" applyProtection="1">
      <protection locked="0"/>
    </xf>
    <xf numFmtId="3" fontId="81" fillId="0" borderId="0" xfId="0" applyNumberFormat="1" applyFont="1"/>
    <xf numFmtId="3" fontId="81" fillId="0" borderId="0" xfId="0" applyNumberFormat="1" applyFont="1" applyFill="1"/>
    <xf numFmtId="4" fontId="81" fillId="0" borderId="0" xfId="0" applyNumberFormat="1" applyFont="1" applyFill="1"/>
    <xf numFmtId="0" fontId="81" fillId="0" borderId="0" xfId="0" applyFont="1" applyFill="1"/>
    <xf numFmtId="3" fontId="75" fillId="0" borderId="0" xfId="0" applyNumberFormat="1" applyFont="1" applyFill="1" applyAlignment="1">
      <alignment horizontal="center" wrapText="1"/>
    </xf>
    <xf numFmtId="3" fontId="0" fillId="0" borderId="0" xfId="1" applyNumberFormat="1" applyFont="1"/>
    <xf numFmtId="0" fontId="70" fillId="0" borderId="0" xfId="0" applyFont="1" applyFill="1" applyAlignment="1">
      <alignment horizontal="left" wrapText="1"/>
    </xf>
    <xf numFmtId="0" fontId="11" fillId="54" borderId="4" xfId="0" applyFont="1" applyFill="1" applyBorder="1" applyAlignment="1">
      <alignment horizontal="center"/>
    </xf>
    <xf numFmtId="10" fontId="0" fillId="54" borderId="4" xfId="3" applyNumberFormat="1" applyFont="1" applyFill="1" applyBorder="1" applyAlignment="1">
      <alignment horizontal="center"/>
    </xf>
    <xf numFmtId="0" fontId="12" fillId="63" borderId="31" xfId="0" applyFont="1" applyFill="1" applyBorder="1" applyAlignment="1">
      <alignment horizontal="center" vertical="top"/>
    </xf>
    <xf numFmtId="0" fontId="12" fillId="63" borderId="10" xfId="0" applyFont="1" applyFill="1" applyBorder="1" applyAlignment="1">
      <alignment horizontal="center" vertical="top"/>
    </xf>
    <xf numFmtId="165" fontId="0" fillId="0" borderId="26" xfId="1" applyNumberFormat="1" applyFont="1" applyBorder="1"/>
    <xf numFmtId="165" fontId="0" fillId="0" borderId="32" xfId="1" applyNumberFormat="1" applyFont="1" applyBorder="1"/>
    <xf numFmtId="9" fontId="0" fillId="0" borderId="27" xfId="3" applyFont="1" applyFill="1" applyBorder="1" applyAlignment="1">
      <alignment horizontal="center"/>
    </xf>
    <xf numFmtId="165" fontId="0" fillId="0" borderId="30" xfId="1" applyNumberFormat="1" applyFont="1" applyBorder="1"/>
    <xf numFmtId="0" fontId="12" fillId="0" borderId="0" xfId="0" applyFont="1" applyAlignment="1">
      <alignment wrapText="1"/>
    </xf>
    <xf numFmtId="0" fontId="12" fillId="57" borderId="4" xfId="0" applyFont="1" applyFill="1" applyBorder="1" applyAlignment="1">
      <alignment horizontal="center" vertical="center" wrapText="1"/>
    </xf>
    <xf numFmtId="0" fontId="81" fillId="50" borderId="4" xfId="0" applyFont="1" applyFill="1" applyBorder="1" applyAlignment="1">
      <alignment horizontal="center"/>
    </xf>
    <xf numFmtId="10" fontId="81" fillId="50" borderId="4" xfId="3" applyNumberFormat="1" applyFont="1" applyFill="1" applyBorder="1" applyAlignment="1">
      <alignment horizontal="center"/>
    </xf>
    <xf numFmtId="10" fontId="0" fillId="54" borderId="9" xfId="3" applyNumberFormat="1" applyFont="1" applyFill="1" applyBorder="1" applyAlignment="1">
      <alignment horizontal="center"/>
    </xf>
    <xf numFmtId="0" fontId="0" fillId="0" borderId="64" xfId="0" applyBorder="1"/>
    <xf numFmtId="0" fontId="11" fillId="0" borderId="65" xfId="0" applyFont="1" applyBorder="1"/>
    <xf numFmtId="0" fontId="11" fillId="0" borderId="66" xfId="0" applyFont="1" applyBorder="1"/>
    <xf numFmtId="0" fontId="12" fillId="63" borderId="4" xfId="0" applyFont="1" applyFill="1" applyBorder="1" applyAlignment="1">
      <alignment horizontal="center"/>
    </xf>
    <xf numFmtId="9" fontId="11" fillId="54" borderId="4" xfId="3" applyFont="1" applyFill="1" applyBorder="1" applyAlignment="1">
      <alignment horizontal="center" vertical="top" wrapText="1"/>
    </xf>
    <xf numFmtId="165" fontId="12" fillId="48" borderId="32" xfId="1" applyNumberFormat="1" applyFont="1" applyFill="1" applyBorder="1" applyAlignment="1">
      <alignment horizontal="center"/>
    </xf>
    <xf numFmtId="0" fontId="0" fillId="0" borderId="0" xfId="0" applyBorder="1"/>
    <xf numFmtId="0" fontId="12" fillId="69" borderId="10" xfId="0" applyFont="1" applyFill="1" applyBorder="1" applyAlignment="1">
      <alignment horizontal="left" vertical="top" wrapText="1"/>
    </xf>
    <xf numFmtId="0" fontId="0" fillId="69" borderId="0" xfId="0" applyFill="1"/>
    <xf numFmtId="165" fontId="0" fillId="68" borderId="2" xfId="1" applyNumberFormat="1" applyFont="1" applyFill="1" applyBorder="1" applyAlignment="1">
      <alignment horizontal="center"/>
    </xf>
    <xf numFmtId="165" fontId="12" fillId="48" borderId="28" xfId="1" applyNumberFormat="1" applyFont="1" applyFill="1" applyBorder="1" applyAlignment="1">
      <alignment horizontal="center"/>
    </xf>
    <xf numFmtId="165" fontId="0" fillId="68" borderId="1" xfId="1" applyNumberFormat="1" applyFont="1" applyFill="1" applyBorder="1" applyAlignment="1">
      <alignment horizontal="center"/>
    </xf>
    <xf numFmtId="165" fontId="0" fillId="68" borderId="49" xfId="1" applyNumberFormat="1" applyFont="1" applyFill="1" applyBorder="1" applyAlignment="1">
      <alignment horizontal="center"/>
    </xf>
    <xf numFmtId="9" fontId="12" fillId="63" borderId="7" xfId="3" applyFont="1" applyFill="1" applyBorder="1" applyAlignment="1">
      <alignment horizontal="center" vertical="top" wrapText="1"/>
    </xf>
    <xf numFmtId="0" fontId="11" fillId="63" borderId="10" xfId="0" applyFont="1" applyFill="1" applyBorder="1" applyAlignment="1">
      <alignment horizontal="left" vertical="top" indent="2"/>
    </xf>
    <xf numFmtId="0" fontId="11" fillId="63" borderId="28" xfId="0" applyFont="1" applyFill="1" applyBorder="1" applyAlignment="1">
      <alignment horizontal="left" vertical="top" indent="2"/>
    </xf>
    <xf numFmtId="0" fontId="11" fillId="63" borderId="37" xfId="0" applyFont="1" applyFill="1" applyBorder="1" applyAlignment="1">
      <alignment horizontal="left" vertical="top" indent="2"/>
    </xf>
    <xf numFmtId="0" fontId="12" fillId="63" borderId="27" xfId="0" applyFont="1" applyFill="1" applyBorder="1" applyAlignment="1">
      <alignment horizontal="left" vertical="top" wrapText="1" indent="1"/>
    </xf>
    <xf numFmtId="9" fontId="11" fillId="63" borderId="28" xfId="3" applyFont="1" applyFill="1" applyBorder="1" applyAlignment="1">
      <alignment horizontal="center" vertical="top" wrapText="1"/>
    </xf>
    <xf numFmtId="9" fontId="11" fillId="54" borderId="7" xfId="3" applyFont="1" applyFill="1" applyBorder="1" applyAlignment="1">
      <alignment horizontal="center" vertical="top" wrapText="1"/>
    </xf>
    <xf numFmtId="0" fontId="12" fillId="69" borderId="10" xfId="0" applyFont="1" applyFill="1" applyBorder="1" applyAlignment="1">
      <alignment horizontal="center"/>
    </xf>
    <xf numFmtId="0" fontId="12" fillId="63" borderId="6" xfId="0" applyFont="1" applyFill="1" applyBorder="1" applyAlignment="1">
      <alignment horizontal="left" vertical="top" wrapText="1" indent="1"/>
    </xf>
    <xf numFmtId="9" fontId="11" fillId="54" borderId="30" xfId="3" applyFont="1" applyFill="1" applyBorder="1" applyAlignment="1">
      <alignment horizontal="center" vertical="top" wrapText="1"/>
    </xf>
    <xf numFmtId="165" fontId="0" fillId="49" borderId="4" xfId="1" applyNumberFormat="1" applyFont="1" applyFill="1" applyBorder="1" applyAlignment="1">
      <alignment horizontal="center"/>
    </xf>
    <xf numFmtId="165" fontId="0" fillId="70" borderId="1" xfId="1" applyNumberFormat="1" applyFont="1" applyFill="1" applyBorder="1" applyAlignment="1">
      <alignment horizontal="center"/>
    </xf>
    <xf numFmtId="165" fontId="0" fillId="70" borderId="2" xfId="1" applyNumberFormat="1" applyFont="1" applyFill="1" applyBorder="1" applyAlignment="1">
      <alignment horizontal="center"/>
    </xf>
    <xf numFmtId="165" fontId="0" fillId="70" borderId="48" xfId="1" applyNumberFormat="1" applyFont="1" applyFill="1" applyBorder="1" applyAlignment="1">
      <alignment horizontal="center"/>
    </xf>
    <xf numFmtId="165" fontId="0" fillId="70" borderId="5" xfId="1" applyNumberFormat="1" applyFont="1" applyFill="1" applyBorder="1" applyAlignment="1">
      <alignment horizontal="center"/>
    </xf>
    <xf numFmtId="165" fontId="12" fillId="70" borderId="49" xfId="1" applyNumberFormat="1" applyFont="1" applyFill="1" applyBorder="1" applyAlignment="1">
      <alignment horizontal="center"/>
    </xf>
    <xf numFmtId="165" fontId="12" fillId="49" borderId="4" xfId="1" applyNumberFormat="1" applyFont="1" applyFill="1" applyBorder="1" applyAlignment="1">
      <alignment horizontal="center"/>
    </xf>
    <xf numFmtId="165" fontId="0" fillId="51" borderId="1" xfId="1" applyNumberFormat="1" applyFont="1" applyFill="1" applyBorder="1" applyAlignment="1">
      <alignment horizontal="center"/>
    </xf>
    <xf numFmtId="165" fontId="0" fillId="51" borderId="9" xfId="1" applyNumberFormat="1" applyFont="1" applyFill="1" applyBorder="1" applyAlignment="1">
      <alignment horizontal="center"/>
    </xf>
    <xf numFmtId="165" fontId="12" fillId="49" borderId="3" xfId="1" applyNumberFormat="1" applyFont="1" applyFill="1" applyBorder="1" applyAlignment="1">
      <alignment horizontal="center"/>
    </xf>
    <xf numFmtId="0" fontId="12" fillId="0" borderId="0" xfId="0" applyFont="1" applyAlignment="1">
      <alignment horizontal="center"/>
    </xf>
    <xf numFmtId="0" fontId="0" fillId="0" borderId="12" xfId="0" applyBorder="1"/>
    <xf numFmtId="165" fontId="0" fillId="68" borderId="48" xfId="1" applyNumberFormat="1" applyFont="1" applyFill="1" applyBorder="1" applyAlignment="1">
      <alignment horizontal="center"/>
    </xf>
    <xf numFmtId="165" fontId="0" fillId="68" borderId="4" xfId="1" applyNumberFormat="1" applyFont="1" applyFill="1" applyBorder="1" applyAlignment="1">
      <alignment horizontal="center"/>
    </xf>
    <xf numFmtId="165" fontId="0" fillId="68" borderId="5" xfId="1" applyNumberFormat="1" applyFont="1" applyFill="1" applyBorder="1" applyAlignment="1">
      <alignment horizontal="center"/>
    </xf>
    <xf numFmtId="165" fontId="12" fillId="68" borderId="49" xfId="1" applyNumberFormat="1" applyFont="1" applyFill="1" applyBorder="1" applyAlignment="1">
      <alignment horizontal="center"/>
    </xf>
    <xf numFmtId="0" fontId="11" fillId="51" borderId="28" xfId="0" applyFont="1" applyFill="1" applyBorder="1" applyAlignment="1">
      <alignment horizontal="left" vertical="top" wrapText="1" indent="1"/>
    </xf>
    <xf numFmtId="0" fontId="11" fillId="51" borderId="9" xfId="0" applyFont="1" applyFill="1" applyBorder="1" applyAlignment="1">
      <alignment horizontal="left" vertical="top" wrapText="1" indent="1"/>
    </xf>
    <xf numFmtId="165" fontId="0" fillId="51" borderId="49" xfId="1" applyNumberFormat="1" applyFont="1" applyFill="1" applyBorder="1" applyAlignment="1">
      <alignment horizontal="center"/>
    </xf>
    <xf numFmtId="165" fontId="0" fillId="70" borderId="49" xfId="1" applyNumberFormat="1" applyFont="1" applyFill="1" applyBorder="1" applyAlignment="1">
      <alignment horizontal="center"/>
    </xf>
    <xf numFmtId="165" fontId="12" fillId="68" borderId="4" xfId="1" applyNumberFormat="1" applyFont="1" applyFill="1" applyBorder="1" applyAlignment="1">
      <alignment horizontal="center"/>
    </xf>
    <xf numFmtId="0" fontId="12" fillId="51" borderId="37" xfId="0" applyFont="1" applyFill="1" applyBorder="1" applyAlignment="1">
      <alignment horizontal="center"/>
    </xf>
    <xf numFmtId="0" fontId="12" fillId="51" borderId="27" xfId="0" applyFont="1" applyFill="1" applyBorder="1" applyAlignment="1">
      <alignment horizontal="center"/>
    </xf>
    <xf numFmtId="0" fontId="12" fillId="71" borderId="37" xfId="0" applyFont="1" applyFill="1" applyBorder="1" applyAlignment="1">
      <alignment horizontal="center"/>
    </xf>
    <xf numFmtId="0" fontId="11" fillId="71" borderId="28" xfId="0" applyFont="1" applyFill="1" applyBorder="1" applyAlignment="1">
      <alignment horizontal="left" vertical="top" wrapText="1" indent="1"/>
    </xf>
    <xf numFmtId="0" fontId="12" fillId="71" borderId="27" xfId="0" applyFont="1" applyFill="1" applyBorder="1" applyAlignment="1">
      <alignment horizontal="center"/>
    </xf>
    <xf numFmtId="0" fontId="11" fillId="71" borderId="9" xfId="0" applyFont="1" applyFill="1" applyBorder="1" applyAlignment="1">
      <alignment horizontal="left" vertical="top" wrapText="1" indent="1"/>
    </xf>
    <xf numFmtId="165" fontId="0" fillId="71" borderId="1" xfId="1" applyNumberFormat="1" applyFont="1" applyFill="1" applyBorder="1" applyAlignment="1">
      <alignment horizontal="center"/>
    </xf>
    <xf numFmtId="165" fontId="12" fillId="71" borderId="10" xfId="1" applyNumberFormat="1" applyFont="1" applyFill="1" applyBorder="1" applyAlignment="1">
      <alignment horizontal="center"/>
    </xf>
    <xf numFmtId="165" fontId="0" fillId="71" borderId="49" xfId="1" applyNumberFormat="1" applyFont="1" applyFill="1" applyBorder="1" applyAlignment="1">
      <alignment horizontal="center"/>
    </xf>
    <xf numFmtId="165" fontId="0" fillId="71" borderId="9" xfId="1" applyNumberFormat="1" applyFont="1" applyFill="1" applyBorder="1" applyAlignment="1">
      <alignment horizontal="center"/>
    </xf>
    <xf numFmtId="0" fontId="0" fillId="0" borderId="1" xfId="0" applyFill="1" applyBorder="1"/>
    <xf numFmtId="0" fontId="0" fillId="0" borderId="49" xfId="0" applyFill="1" applyBorder="1"/>
    <xf numFmtId="0" fontId="12" fillId="69" borderId="6" xfId="0" applyFont="1" applyFill="1" applyBorder="1" applyAlignment="1">
      <alignment horizontal="center"/>
    </xf>
    <xf numFmtId="0" fontId="12" fillId="66" borderId="37" xfId="0" applyFont="1" applyFill="1" applyBorder="1" applyAlignment="1">
      <alignment horizontal="center"/>
    </xf>
    <xf numFmtId="0" fontId="12" fillId="66" borderId="27" xfId="0" applyFont="1" applyFill="1" applyBorder="1" applyAlignment="1">
      <alignment horizontal="center"/>
    </xf>
    <xf numFmtId="165" fontId="12" fillId="71" borderId="4" xfId="1" applyNumberFormat="1" applyFont="1" applyFill="1" applyBorder="1" applyAlignment="1">
      <alignment horizontal="center"/>
    </xf>
    <xf numFmtId="165" fontId="0" fillId="70" borderId="61" xfId="1" applyNumberFormat="1" applyFont="1" applyFill="1" applyBorder="1" applyAlignment="1">
      <alignment horizontal="center"/>
    </xf>
    <xf numFmtId="165" fontId="0" fillId="70" borderId="62" xfId="1" applyNumberFormat="1" applyFont="1" applyFill="1" applyBorder="1" applyAlignment="1">
      <alignment horizontal="center"/>
    </xf>
    <xf numFmtId="165" fontId="0" fillId="70" borderId="63" xfId="1" applyNumberFormat="1" applyFont="1" applyFill="1" applyBorder="1" applyAlignment="1">
      <alignment horizontal="center"/>
    </xf>
    <xf numFmtId="165" fontId="0" fillId="70" borderId="9" xfId="1" applyNumberFormat="1" applyFont="1" applyFill="1" applyBorder="1" applyAlignment="1">
      <alignment horizontal="center"/>
    </xf>
    <xf numFmtId="165" fontId="0" fillId="70" borderId="4" xfId="1" applyNumberFormat="1" applyFont="1" applyFill="1" applyBorder="1" applyAlignment="1">
      <alignment horizontal="center"/>
    </xf>
    <xf numFmtId="165" fontId="12" fillId="70" borderId="9" xfId="1" applyNumberFormat="1" applyFont="1" applyFill="1" applyBorder="1" applyAlignment="1">
      <alignment horizontal="center"/>
    </xf>
    <xf numFmtId="0" fontId="12" fillId="69" borderId="31" xfId="0" applyFont="1" applyFill="1" applyBorder="1" applyAlignment="1">
      <alignment horizontal="center"/>
    </xf>
    <xf numFmtId="9" fontId="12" fillId="63" borderId="68" xfId="3" applyFont="1" applyFill="1" applyBorder="1" applyAlignment="1">
      <alignment horizontal="center" vertical="top" wrapText="1"/>
    </xf>
    <xf numFmtId="0" fontId="12" fillId="66" borderId="28" xfId="0" applyFont="1" applyFill="1" applyBorder="1" applyAlignment="1">
      <alignment horizontal="left" vertical="top" wrapText="1" indent="1"/>
    </xf>
    <xf numFmtId="0" fontId="11" fillId="66" borderId="9" xfId="0" applyFont="1" applyFill="1" applyBorder="1" applyAlignment="1">
      <alignment horizontal="left" vertical="top" indent="1"/>
    </xf>
    <xf numFmtId="165" fontId="12" fillId="68" borderId="3" xfId="1" applyNumberFormat="1" applyFont="1" applyFill="1" applyBorder="1" applyAlignment="1">
      <alignment horizontal="center"/>
    </xf>
    <xf numFmtId="175" fontId="0" fillId="72" borderId="1" xfId="1" applyNumberFormat="1" applyFont="1" applyFill="1" applyBorder="1" applyAlignment="1">
      <alignment horizontal="center"/>
    </xf>
    <xf numFmtId="175" fontId="0" fillId="72" borderId="2" xfId="1" applyNumberFormat="1" applyFont="1" applyFill="1" applyBorder="1" applyAlignment="1">
      <alignment horizontal="center"/>
    </xf>
    <xf numFmtId="165" fontId="12" fillId="72" borderId="49" xfId="1" applyNumberFormat="1" applyFont="1" applyFill="1" applyBorder="1" applyAlignment="1">
      <alignment horizontal="center"/>
    </xf>
    <xf numFmtId="165" fontId="12" fillId="72" borderId="3" xfId="1" applyNumberFormat="1" applyFont="1" applyFill="1" applyBorder="1" applyAlignment="1">
      <alignment horizontal="center"/>
    </xf>
    <xf numFmtId="165" fontId="11" fillId="71" borderId="28" xfId="1" applyNumberFormat="1" applyFont="1" applyFill="1" applyBorder="1" applyAlignment="1">
      <alignment horizontal="center"/>
    </xf>
    <xf numFmtId="175" fontId="11" fillId="71" borderId="28" xfId="1" applyNumberFormat="1" applyFont="1" applyFill="1" applyBorder="1" applyAlignment="1">
      <alignment horizontal="center"/>
    </xf>
    <xf numFmtId="165" fontId="12" fillId="71" borderId="2" xfId="1" applyNumberFormat="1" applyFont="1" applyFill="1" applyBorder="1" applyAlignment="1">
      <alignment horizontal="center"/>
    </xf>
    <xf numFmtId="165" fontId="11" fillId="71" borderId="49" xfId="1" applyNumberFormat="1" applyFont="1" applyFill="1" applyBorder="1" applyAlignment="1">
      <alignment horizontal="center"/>
    </xf>
    <xf numFmtId="175" fontId="11" fillId="71" borderId="49" xfId="1" applyNumberFormat="1" applyFont="1" applyFill="1" applyBorder="1" applyAlignment="1">
      <alignment horizontal="center"/>
    </xf>
    <xf numFmtId="175" fontId="0" fillId="72" borderId="48" xfId="1" applyNumberFormat="1" applyFont="1" applyFill="1" applyBorder="1" applyAlignment="1">
      <alignment horizontal="center"/>
    </xf>
    <xf numFmtId="175" fontId="12" fillId="68" borderId="4" xfId="1" applyNumberFormat="1" applyFont="1" applyFill="1" applyBorder="1" applyAlignment="1">
      <alignment horizontal="center"/>
    </xf>
    <xf numFmtId="175" fontId="12" fillId="72" borderId="4" xfId="1" applyNumberFormat="1" applyFont="1" applyFill="1" applyBorder="1" applyAlignment="1">
      <alignment horizontal="center"/>
    </xf>
    <xf numFmtId="0" fontId="0" fillId="0" borderId="7" xfId="0" applyBorder="1"/>
    <xf numFmtId="0" fontId="12" fillId="69" borderId="10" xfId="0" applyFont="1" applyFill="1" applyBorder="1" applyAlignment="1">
      <alignment horizontal="left" vertical="top"/>
    </xf>
    <xf numFmtId="9" fontId="11" fillId="71" borderId="4" xfId="3" applyFont="1" applyFill="1" applyBorder="1" applyAlignment="1">
      <alignment horizontal="center" vertical="top" wrapText="1"/>
    </xf>
    <xf numFmtId="0" fontId="80" fillId="73" borderId="4" xfId="0" applyFont="1" applyFill="1" applyBorder="1" applyAlignment="1">
      <alignment horizontal="center"/>
    </xf>
    <xf numFmtId="0" fontId="83" fillId="73" borderId="6" xfId="0" applyFont="1" applyFill="1" applyBorder="1"/>
    <xf numFmtId="0" fontId="83" fillId="73" borderId="8" xfId="0" applyFont="1" applyFill="1" applyBorder="1"/>
    <xf numFmtId="0" fontId="83" fillId="73" borderId="7" xfId="0" applyFont="1" applyFill="1" applyBorder="1"/>
    <xf numFmtId="0" fontId="80" fillId="73" borderId="4" xfId="0" applyFont="1" applyFill="1" applyBorder="1" applyAlignment="1">
      <alignment horizontal="left"/>
    </xf>
    <xf numFmtId="0" fontId="83" fillId="73" borderId="6" xfId="0" applyFont="1" applyFill="1" applyBorder="1" applyAlignment="1">
      <alignment horizontal="left"/>
    </xf>
    <xf numFmtId="0" fontId="83" fillId="73" borderId="8" xfId="0" applyFont="1" applyFill="1" applyBorder="1" applyAlignment="1">
      <alignment horizontal="left"/>
    </xf>
    <xf numFmtId="0" fontId="83" fillId="73" borderId="7" xfId="0" applyFont="1" applyFill="1" applyBorder="1" applyAlignment="1">
      <alignment horizontal="left"/>
    </xf>
    <xf numFmtId="0" fontId="12" fillId="69" borderId="10" xfId="0" applyFont="1" applyFill="1" applyBorder="1" applyAlignment="1">
      <alignment horizontal="left" vertical="top" wrapText="1" indent="1"/>
    </xf>
    <xf numFmtId="165" fontId="12" fillId="0" borderId="31" xfId="1" applyNumberFormat="1" applyFont="1" applyFill="1" applyBorder="1" applyAlignment="1">
      <alignment horizontal="center"/>
    </xf>
    <xf numFmtId="165" fontId="12" fillId="48" borderId="26" xfId="1" applyNumberFormat="1" applyFont="1" applyFill="1" applyBorder="1" applyAlignment="1">
      <alignment horizontal="center"/>
    </xf>
    <xf numFmtId="165" fontId="11" fillId="0" borderId="9" xfId="1" applyNumberFormat="1" applyFont="1" applyFill="1" applyBorder="1" applyAlignment="1">
      <alignment horizontal="center"/>
    </xf>
    <xf numFmtId="165" fontId="12" fillId="0" borderId="37" xfId="1" applyNumberFormat="1" applyFont="1" applyFill="1" applyBorder="1" applyAlignment="1">
      <alignment horizontal="center"/>
    </xf>
    <xf numFmtId="165" fontId="12" fillId="0" borderId="27" xfId="1" applyNumberFormat="1" applyFont="1" applyFill="1" applyBorder="1" applyAlignment="1">
      <alignment horizontal="center"/>
    </xf>
    <xf numFmtId="0" fontId="0" fillId="63" borderId="37" xfId="0" applyFill="1" applyBorder="1"/>
    <xf numFmtId="9" fontId="11" fillId="63" borderId="31" xfId="3" applyFont="1" applyFill="1" applyBorder="1" applyAlignment="1">
      <alignment horizontal="center" vertical="top" wrapText="1"/>
    </xf>
    <xf numFmtId="165" fontId="11" fillId="68" borderId="9" xfId="1" applyNumberFormat="1" applyFont="1" applyFill="1" applyBorder="1" applyAlignment="1">
      <alignment horizontal="center"/>
    </xf>
    <xf numFmtId="165" fontId="11" fillId="68" borderId="30" xfId="1" applyNumberFormat="1" applyFont="1" applyFill="1" applyBorder="1" applyAlignment="1">
      <alignment horizontal="center"/>
    </xf>
    <xf numFmtId="165" fontId="12" fillId="68" borderId="31" xfId="1" applyNumberFormat="1" applyFont="1" applyFill="1" applyBorder="1" applyAlignment="1">
      <alignment horizontal="center"/>
    </xf>
    <xf numFmtId="0" fontId="12" fillId="69" borderId="31" xfId="0" applyFont="1" applyFill="1" applyBorder="1" applyAlignment="1">
      <alignment horizontal="left" vertical="top"/>
    </xf>
    <xf numFmtId="165" fontId="0" fillId="68" borderId="31" xfId="1" applyNumberFormat="1" applyFont="1" applyFill="1" applyBorder="1" applyAlignment="1">
      <alignment horizontal="center"/>
    </xf>
    <xf numFmtId="165" fontId="11" fillId="68" borderId="10" xfId="1" applyNumberFormat="1" applyFont="1" applyFill="1" applyBorder="1" applyAlignment="1">
      <alignment horizontal="center"/>
    </xf>
    <xf numFmtId="165" fontId="11" fillId="68" borderId="31" xfId="1" applyNumberFormat="1" applyFont="1" applyFill="1" applyBorder="1" applyAlignment="1">
      <alignment horizontal="center"/>
    </xf>
    <xf numFmtId="165" fontId="0" fillId="51" borderId="2" xfId="1" applyNumberFormat="1" applyFont="1" applyFill="1" applyBorder="1" applyAlignment="1">
      <alignment horizontal="center"/>
    </xf>
    <xf numFmtId="0" fontId="0" fillId="71" borderId="37" xfId="0" applyFill="1" applyBorder="1"/>
    <xf numFmtId="165" fontId="0" fillId="71" borderId="2" xfId="1" applyNumberFormat="1" applyFont="1" applyFill="1" applyBorder="1" applyAlignment="1">
      <alignment horizontal="center"/>
    </xf>
    <xf numFmtId="165" fontId="12" fillId="71" borderId="37" xfId="1" applyNumberFormat="1" applyFont="1" applyFill="1" applyBorder="1" applyAlignment="1">
      <alignment horizontal="center"/>
    </xf>
    <xf numFmtId="165" fontId="12" fillId="71" borderId="32" xfId="1" applyNumberFormat="1" applyFont="1" applyFill="1" applyBorder="1" applyAlignment="1">
      <alignment horizontal="center"/>
    </xf>
    <xf numFmtId="165" fontId="0" fillId="71" borderId="48" xfId="1" applyNumberFormat="1" applyFont="1" applyFill="1" applyBorder="1" applyAlignment="1">
      <alignment horizontal="center"/>
    </xf>
    <xf numFmtId="165" fontId="0" fillId="71" borderId="37" xfId="1" applyNumberFormat="1" applyFont="1" applyFill="1" applyBorder="1" applyAlignment="1">
      <alignment horizontal="center"/>
    </xf>
    <xf numFmtId="165" fontId="0" fillId="71" borderId="27" xfId="1" applyNumberFormat="1" applyFont="1" applyFill="1" applyBorder="1" applyAlignment="1">
      <alignment horizontal="center"/>
    </xf>
    <xf numFmtId="0" fontId="0" fillId="0" borderId="26" xfId="0" applyBorder="1"/>
    <xf numFmtId="0" fontId="11" fillId="0" borderId="7" xfId="0" applyFont="1" applyBorder="1"/>
    <xf numFmtId="0" fontId="83" fillId="73" borderId="12" xfId="0" applyFont="1" applyFill="1" applyBorder="1" applyAlignment="1">
      <alignment horizontal="left"/>
    </xf>
    <xf numFmtId="165" fontId="11" fillId="48" borderId="37" xfId="1" applyNumberFormat="1" applyFont="1" applyFill="1" applyBorder="1" applyAlignment="1">
      <alignment horizontal="center"/>
    </xf>
    <xf numFmtId="165" fontId="11" fillId="48" borderId="32" xfId="1" applyNumberFormat="1" applyFont="1" applyFill="1" applyBorder="1" applyAlignment="1">
      <alignment horizontal="center"/>
    </xf>
    <xf numFmtId="165" fontId="12" fillId="71" borderId="28" xfId="1" applyNumberFormat="1" applyFont="1" applyFill="1" applyBorder="1" applyAlignment="1">
      <alignment horizontal="center"/>
    </xf>
    <xf numFmtId="165" fontId="0" fillId="62" borderId="1" xfId="1" applyNumberFormat="1" applyFont="1" applyFill="1" applyBorder="1" applyAlignment="1">
      <alignment horizontal="center"/>
    </xf>
    <xf numFmtId="43" fontId="11" fillId="0" borderId="0" xfId="1" applyNumberFormat="1" applyFont="1" applyFill="1" applyBorder="1" applyAlignment="1">
      <alignment horizontal="center"/>
    </xf>
    <xf numFmtId="0" fontId="12" fillId="63" borderId="31" xfId="0" applyFont="1" applyFill="1" applyBorder="1" applyAlignment="1"/>
    <xf numFmtId="0" fontId="11" fillId="63" borderId="10" xfId="0" applyFont="1" applyFill="1" applyBorder="1" applyAlignment="1"/>
    <xf numFmtId="0" fontId="11" fillId="63" borderId="28" xfId="0" applyFont="1" applyFill="1" applyBorder="1" applyAlignment="1"/>
    <xf numFmtId="0" fontId="11" fillId="63" borderId="9" xfId="0" applyFont="1" applyFill="1" applyBorder="1" applyAlignment="1"/>
    <xf numFmtId="0" fontId="11" fillId="63" borderId="31" xfId="0" applyFont="1" applyFill="1" applyBorder="1" applyAlignment="1"/>
    <xf numFmtId="0" fontId="11" fillId="63" borderId="37" xfId="0" applyFont="1" applyFill="1" applyBorder="1" applyAlignment="1"/>
    <xf numFmtId="0" fontId="11" fillId="63" borderId="27" xfId="0" applyFont="1" applyFill="1" applyBorder="1" applyAlignment="1"/>
    <xf numFmtId="0" fontId="12" fillId="63" borderId="10" xfId="0" applyFont="1" applyFill="1" applyBorder="1" applyAlignment="1">
      <alignment horizontal="center" vertical="top" wrapText="1"/>
    </xf>
    <xf numFmtId="0" fontId="12" fillId="69" borderId="6" xfId="0" applyFont="1" applyFill="1" applyBorder="1" applyAlignment="1">
      <alignment horizontal="left" vertical="top" wrapText="1"/>
    </xf>
    <xf numFmtId="1" fontId="12" fillId="69" borderId="4" xfId="0" applyNumberFormat="1" applyFont="1" applyFill="1" applyBorder="1" applyAlignment="1">
      <alignment horizontal="center" vertical="top" wrapText="1"/>
    </xf>
    <xf numFmtId="1" fontId="12" fillId="69" borderId="10" xfId="0" applyNumberFormat="1" applyFont="1" applyFill="1" applyBorder="1" applyAlignment="1">
      <alignment horizontal="center" vertical="top" wrapText="1"/>
    </xf>
    <xf numFmtId="0" fontId="12" fillId="69" borderId="6" xfId="0" applyFont="1" applyFill="1" applyBorder="1" applyAlignment="1">
      <alignment horizontal="left" vertical="top"/>
    </xf>
    <xf numFmtId="1" fontId="12" fillId="69" borderId="4" xfId="0" applyNumberFormat="1" applyFont="1" applyFill="1" applyBorder="1" applyAlignment="1">
      <alignment horizontal="center"/>
    </xf>
    <xf numFmtId="0" fontId="11" fillId="69" borderId="4" xfId="0" applyFont="1" applyFill="1" applyBorder="1" applyAlignment="1">
      <alignment horizontal="left" vertical="top" wrapText="1" indent="1"/>
    </xf>
    <xf numFmtId="0" fontId="0" fillId="69" borderId="6" xfId="0" applyFill="1" applyBorder="1"/>
    <xf numFmtId="165" fontId="0" fillId="69" borderId="4" xfId="1" applyNumberFormat="1" applyFont="1" applyFill="1" applyBorder="1" applyAlignment="1">
      <alignment horizontal="center"/>
    </xf>
    <xf numFmtId="165" fontId="0" fillId="69" borderId="26" xfId="1" applyNumberFormat="1" applyFont="1" applyFill="1" applyBorder="1" applyAlignment="1">
      <alignment horizontal="center"/>
    </xf>
    <xf numFmtId="164" fontId="0" fillId="69" borderId="26" xfId="0" applyNumberFormat="1" applyFill="1" applyBorder="1" applyAlignment="1">
      <alignment horizontal="center"/>
    </xf>
    <xf numFmtId="164" fontId="0" fillId="69" borderId="10" xfId="0" applyNumberFormat="1" applyFill="1" applyBorder="1" applyAlignment="1">
      <alignment horizontal="center"/>
    </xf>
    <xf numFmtId="0" fontId="0" fillId="69" borderId="7" xfId="0" applyFill="1" applyBorder="1"/>
    <xf numFmtId="0" fontId="12" fillId="71" borderId="28" xfId="0" applyFont="1" applyFill="1" applyBorder="1" applyAlignment="1">
      <alignment horizontal="left" vertical="top" wrapText="1" indent="1"/>
    </xf>
    <xf numFmtId="0" fontId="11" fillId="71" borderId="9" xfId="0" applyFont="1" applyFill="1" applyBorder="1" applyAlignment="1">
      <alignment horizontal="left" vertical="top" indent="1"/>
    </xf>
    <xf numFmtId="0" fontId="12" fillId="71" borderId="37" xfId="0" applyFont="1" applyFill="1" applyBorder="1" applyAlignment="1">
      <alignment horizontal="left" vertical="top" wrapText="1" indent="1"/>
    </xf>
    <xf numFmtId="0" fontId="11" fillId="71" borderId="27" xfId="0" applyFont="1" applyFill="1" applyBorder="1" applyAlignment="1">
      <alignment horizontal="left" vertical="top" indent="1"/>
    </xf>
    <xf numFmtId="165" fontId="0" fillId="71" borderId="28" xfId="1" applyNumberFormat="1" applyFont="1" applyFill="1" applyBorder="1" applyAlignment="1">
      <alignment horizontal="center"/>
    </xf>
    <xf numFmtId="0" fontId="11" fillId="63" borderId="9" xfId="0" applyFont="1" applyFill="1" applyBorder="1" applyAlignment="1">
      <alignment horizontal="left" vertical="top" indent="2"/>
    </xf>
    <xf numFmtId="1" fontId="12" fillId="63" borderId="9" xfId="3" applyNumberFormat="1" applyFont="1" applyFill="1" applyBorder="1" applyAlignment="1">
      <alignment horizontal="center" vertical="top" wrapText="1"/>
    </xf>
    <xf numFmtId="1" fontId="11" fillId="63" borderId="10" xfId="3" applyNumberFormat="1" applyFont="1" applyFill="1" applyBorder="1" applyAlignment="1">
      <alignment horizontal="center" vertical="top" wrapText="1"/>
    </xf>
    <xf numFmtId="1" fontId="11" fillId="63" borderId="28" xfId="3" applyNumberFormat="1" applyFont="1" applyFill="1" applyBorder="1" applyAlignment="1">
      <alignment horizontal="center" vertical="top" wrapText="1"/>
    </xf>
    <xf numFmtId="1" fontId="82" fillId="63" borderId="28" xfId="3" applyNumberFormat="1" applyFont="1" applyFill="1" applyBorder="1" applyAlignment="1">
      <alignment horizontal="center" vertical="top" wrapText="1"/>
    </xf>
    <xf numFmtId="1" fontId="12" fillId="63" borderId="28" xfId="3" applyNumberFormat="1" applyFont="1" applyFill="1" applyBorder="1" applyAlignment="1">
      <alignment horizontal="center" vertical="top" wrapText="1"/>
    </xf>
    <xf numFmtId="1" fontId="12" fillId="63" borderId="10" xfId="3" applyNumberFormat="1" applyFont="1" applyFill="1" applyBorder="1" applyAlignment="1">
      <alignment horizontal="center" vertical="top" wrapText="1"/>
    </xf>
    <xf numFmtId="1" fontId="12" fillId="63" borderId="31" xfId="3" applyNumberFormat="1" applyFont="1" applyFill="1" applyBorder="1" applyAlignment="1">
      <alignment horizontal="center" vertical="top" wrapText="1"/>
    </xf>
    <xf numFmtId="1" fontId="12" fillId="63" borderId="37" xfId="3" applyNumberFormat="1" applyFont="1" applyFill="1" applyBorder="1" applyAlignment="1">
      <alignment horizontal="center" vertical="top" wrapText="1"/>
    </xf>
    <xf numFmtId="1" fontId="12" fillId="63" borderId="27" xfId="3" applyNumberFormat="1" applyFont="1" applyFill="1" applyBorder="1" applyAlignment="1">
      <alignment horizontal="center" vertical="top" wrapText="1"/>
    </xf>
    <xf numFmtId="165" fontId="12" fillId="49" borderId="9" xfId="1" applyNumberFormat="1" applyFont="1" applyFill="1" applyBorder="1" applyAlignment="1">
      <alignment horizontal="center"/>
    </xf>
    <xf numFmtId="9" fontId="0" fillId="48" borderId="7" xfId="3" applyFont="1" applyFill="1" applyBorder="1"/>
    <xf numFmtId="0" fontId="11" fillId="63" borderId="26" xfId="0" applyFont="1" applyFill="1" applyBorder="1" applyAlignment="1">
      <alignment horizontal="left"/>
    </xf>
    <xf numFmtId="0" fontId="11" fillId="63" borderId="32" xfId="0" applyFont="1" applyFill="1" applyBorder="1" applyAlignment="1">
      <alignment horizontal="left"/>
    </xf>
    <xf numFmtId="0" fontId="11" fillId="63" borderId="30" xfId="0" applyFont="1" applyFill="1" applyBorder="1" applyAlignment="1">
      <alignment horizontal="left"/>
    </xf>
    <xf numFmtId="0" fontId="12" fillId="63" borderId="10" xfId="0" applyFont="1" applyFill="1" applyBorder="1" applyAlignment="1">
      <alignment horizontal="left" indent="1"/>
    </xf>
    <xf numFmtId="9" fontId="0" fillId="0" borderId="7" xfId="3" applyFont="1" applyBorder="1"/>
    <xf numFmtId="0" fontId="12" fillId="63" borderId="31" xfId="0" applyFont="1" applyFill="1" applyBorder="1" applyAlignment="1">
      <alignment horizontal="center" vertical="top" wrapText="1"/>
    </xf>
    <xf numFmtId="165" fontId="11" fillId="0" borderId="10" xfId="1" applyNumberFormat="1" applyFont="1" applyFill="1" applyBorder="1" applyAlignment="1">
      <alignment horizontal="center"/>
    </xf>
    <xf numFmtId="165" fontId="11" fillId="0" borderId="28" xfId="1" applyNumberFormat="1" applyFont="1" applyFill="1" applyBorder="1" applyAlignment="1">
      <alignment horizontal="center"/>
    </xf>
    <xf numFmtId="0" fontId="11" fillId="63" borderId="37" xfId="0" applyFont="1" applyFill="1" applyBorder="1" applyAlignment="1">
      <alignment horizontal="left" vertical="top" indent="1"/>
    </xf>
    <xf numFmtId="0" fontId="12" fillId="63" borderId="27" xfId="0" applyFont="1" applyFill="1" applyBorder="1" applyAlignment="1">
      <alignment horizontal="left" vertical="top"/>
    </xf>
    <xf numFmtId="1" fontId="82" fillId="63" borderId="10" xfId="3" applyNumberFormat="1" applyFont="1" applyFill="1" applyBorder="1" applyAlignment="1">
      <alignment horizontal="center" vertical="top" wrapText="1"/>
    </xf>
    <xf numFmtId="165" fontId="11" fillId="68" borderId="28" xfId="1" applyNumberFormat="1" applyFont="1" applyFill="1" applyBorder="1" applyAlignment="1">
      <alignment horizontal="center"/>
    </xf>
    <xf numFmtId="165" fontId="51" fillId="68" borderId="1" xfId="1" applyNumberFormat="1" applyFont="1" applyFill="1" applyBorder="1" applyAlignment="1">
      <alignment horizontal="center"/>
    </xf>
    <xf numFmtId="165" fontId="51" fillId="68" borderId="2" xfId="1" applyNumberFormat="1" applyFont="1" applyFill="1" applyBorder="1" applyAlignment="1">
      <alignment horizontal="center"/>
    </xf>
    <xf numFmtId="165" fontId="51" fillId="68" borderId="48" xfId="1" applyNumberFormat="1" applyFont="1" applyFill="1" applyBorder="1" applyAlignment="1">
      <alignment horizontal="center"/>
    </xf>
    <xf numFmtId="165" fontId="51" fillId="68" borderId="4" xfId="1" applyNumberFormat="1" applyFont="1" applyFill="1" applyBorder="1" applyAlignment="1">
      <alignment horizontal="center"/>
    </xf>
    <xf numFmtId="165" fontId="51" fillId="68" borderId="10" xfId="1" applyNumberFormat="1" applyFont="1" applyFill="1" applyBorder="1" applyAlignment="1">
      <alignment horizontal="center"/>
    </xf>
    <xf numFmtId="165" fontId="51" fillId="68" borderId="31" xfId="1" applyNumberFormat="1" applyFont="1" applyFill="1" applyBorder="1" applyAlignment="1">
      <alignment horizontal="center"/>
    </xf>
    <xf numFmtId="165" fontId="51" fillId="68" borderId="28" xfId="1" applyNumberFormat="1" applyFont="1" applyFill="1" applyBorder="1" applyAlignment="1">
      <alignment horizontal="center"/>
    </xf>
    <xf numFmtId="165" fontId="51" fillId="68" borderId="37" xfId="1" applyNumberFormat="1" applyFont="1" applyFill="1" applyBorder="1" applyAlignment="1">
      <alignment horizontal="center"/>
    </xf>
    <xf numFmtId="165" fontId="79" fillId="68" borderId="4" xfId="1" applyNumberFormat="1" applyFont="1" applyFill="1" applyBorder="1" applyAlignment="1">
      <alignment horizontal="center"/>
    </xf>
    <xf numFmtId="165" fontId="0" fillId="64" borderId="1" xfId="1" applyNumberFormat="1" applyFont="1" applyFill="1" applyBorder="1" applyAlignment="1">
      <alignment horizontal="center"/>
    </xf>
    <xf numFmtId="165" fontId="0" fillId="64" borderId="2" xfId="1" applyNumberFormat="1" applyFont="1" applyFill="1" applyBorder="1" applyAlignment="1">
      <alignment horizontal="center"/>
    </xf>
    <xf numFmtId="165" fontId="0" fillId="64" borderId="48" xfId="1" applyNumberFormat="1" applyFont="1" applyFill="1" applyBorder="1" applyAlignment="1">
      <alignment horizontal="center"/>
    </xf>
    <xf numFmtId="165" fontId="12" fillId="64" borderId="49" xfId="1" applyNumberFormat="1" applyFont="1" applyFill="1" applyBorder="1" applyAlignment="1">
      <alignment horizontal="center"/>
    </xf>
    <xf numFmtId="43" fontId="0" fillId="64" borderId="1" xfId="1" applyNumberFormat="1" applyFont="1" applyFill="1" applyBorder="1" applyAlignment="1">
      <alignment horizontal="center"/>
    </xf>
    <xf numFmtId="43" fontId="0" fillId="64" borderId="2" xfId="1" applyNumberFormat="1" applyFont="1" applyFill="1" applyBorder="1" applyAlignment="1">
      <alignment horizontal="center"/>
    </xf>
    <xf numFmtId="165" fontId="11" fillId="64" borderId="28" xfId="1" applyNumberFormat="1" applyFont="1" applyFill="1" applyBorder="1" applyAlignment="1">
      <alignment horizontal="center"/>
    </xf>
    <xf numFmtId="165" fontId="12" fillId="64" borderId="3" xfId="1" applyNumberFormat="1" applyFont="1" applyFill="1" applyBorder="1" applyAlignment="1">
      <alignment horizontal="center"/>
    </xf>
    <xf numFmtId="165" fontId="0" fillId="68" borderId="64" xfId="1" applyNumberFormat="1" applyFont="1" applyFill="1" applyBorder="1" applyAlignment="1">
      <alignment horizontal="center"/>
    </xf>
    <xf numFmtId="165" fontId="0" fillId="68" borderId="65" xfId="1" applyNumberFormat="1" applyFont="1" applyFill="1" applyBorder="1" applyAlignment="1">
      <alignment horizontal="center"/>
    </xf>
    <xf numFmtId="165" fontId="0" fillId="68" borderId="66" xfId="1" applyNumberFormat="1" applyFont="1" applyFill="1" applyBorder="1" applyAlignment="1">
      <alignment horizontal="center"/>
    </xf>
    <xf numFmtId="165" fontId="12" fillId="68" borderId="67" xfId="1" applyNumberFormat="1" applyFont="1" applyFill="1" applyBorder="1" applyAlignment="1">
      <alignment horizontal="center"/>
    </xf>
    <xf numFmtId="165" fontId="12" fillId="64" borderId="53" xfId="0" applyNumberFormat="1" applyFont="1" applyFill="1" applyBorder="1"/>
    <xf numFmtId="165" fontId="12" fillId="64" borderId="54" xfId="0" applyNumberFormat="1" applyFont="1" applyFill="1" applyBorder="1"/>
    <xf numFmtId="165" fontId="11" fillId="62" borderId="4" xfId="1" applyNumberFormat="1" applyFont="1" applyFill="1" applyBorder="1" applyAlignment="1">
      <alignment horizontal="center"/>
    </xf>
    <xf numFmtId="165" fontId="12" fillId="62" borderId="53" xfId="0" applyNumberFormat="1" applyFont="1" applyFill="1" applyBorder="1"/>
    <xf numFmtId="165" fontId="12" fillId="62" borderId="54" xfId="0" applyNumberFormat="1" applyFont="1" applyFill="1" applyBorder="1"/>
    <xf numFmtId="165" fontId="11" fillId="68" borderId="26" xfId="1" applyNumberFormat="1" applyFont="1" applyFill="1" applyBorder="1" applyAlignment="1">
      <alignment horizontal="center"/>
    </xf>
    <xf numFmtId="165" fontId="11" fillId="68" borderId="32" xfId="1" applyNumberFormat="1" applyFont="1" applyFill="1" applyBorder="1" applyAlignment="1">
      <alignment horizontal="center"/>
    </xf>
    <xf numFmtId="0" fontId="12" fillId="63" borderId="31" xfId="0" applyFont="1" applyFill="1" applyBorder="1" applyAlignment="1">
      <alignment horizontal="left" vertical="top"/>
    </xf>
    <xf numFmtId="0" fontId="12" fillId="63" borderId="37" xfId="0" applyFont="1" applyFill="1" applyBorder="1" applyAlignment="1">
      <alignment horizontal="left" vertical="top"/>
    </xf>
    <xf numFmtId="180" fontId="81" fillId="50" borderId="4" xfId="0" applyNumberFormat="1" applyFont="1" applyFill="1" applyBorder="1" applyAlignment="1">
      <alignment horizontal="center" wrapText="1"/>
    </xf>
    <xf numFmtId="0" fontId="81" fillId="50" borderId="4" xfId="0" applyFont="1" applyFill="1" applyBorder="1" applyAlignment="1">
      <alignment horizontal="center" wrapText="1"/>
    </xf>
    <xf numFmtId="0" fontId="0" fillId="50" borderId="4" xfId="0" applyFill="1" applyBorder="1" applyAlignment="1">
      <alignment horizontal="center" wrapText="1"/>
    </xf>
    <xf numFmtId="0" fontId="0" fillId="54" borderId="4" xfId="0" applyFill="1" applyBorder="1" applyAlignment="1">
      <alignment horizontal="center" wrapText="1"/>
    </xf>
    <xf numFmtId="0" fontId="0" fillId="4" borderId="0" xfId="0" applyFill="1"/>
    <xf numFmtId="10" fontId="0" fillId="74" borderId="9" xfId="3" applyNumberFormat="1" applyFont="1" applyFill="1" applyBorder="1" applyAlignment="1">
      <alignment horizontal="center"/>
    </xf>
    <xf numFmtId="10" fontId="11" fillId="74" borderId="9" xfId="3" applyNumberFormat="1" applyFont="1" applyFill="1" applyBorder="1" applyAlignment="1">
      <alignment horizontal="center"/>
    </xf>
    <xf numFmtId="0" fontId="12" fillId="69" borderId="6" xfId="0" applyFont="1" applyFill="1" applyBorder="1" applyAlignment="1">
      <alignment horizontal="center" vertical="top" wrapText="1"/>
    </xf>
    <xf numFmtId="165" fontId="0" fillId="69" borderId="1" xfId="1" applyNumberFormat="1" applyFont="1" applyFill="1" applyBorder="1" applyAlignment="1">
      <alignment horizontal="center"/>
    </xf>
    <xf numFmtId="164" fontId="0" fillId="69" borderId="2" xfId="0" applyNumberFormat="1" applyFill="1" applyBorder="1" applyAlignment="1">
      <alignment horizontal="center"/>
    </xf>
    <xf numFmtId="0" fontId="0" fillId="69" borderId="52" xfId="0" applyFill="1" applyBorder="1"/>
    <xf numFmtId="0" fontId="0" fillId="69" borderId="51" xfId="0" applyFill="1" applyBorder="1"/>
    <xf numFmtId="165" fontId="0" fillId="51" borderId="28" xfId="1" applyNumberFormat="1" applyFont="1" applyFill="1" applyBorder="1" applyAlignment="1">
      <alignment horizontal="center"/>
    </xf>
    <xf numFmtId="175" fontId="11" fillId="72" borderId="28" xfId="1" applyNumberFormat="1" applyFont="1" applyFill="1" applyBorder="1" applyAlignment="1">
      <alignment horizontal="center"/>
    </xf>
    <xf numFmtId="175" fontId="11" fillId="72" borderId="49" xfId="1" applyNumberFormat="1" applyFont="1" applyFill="1" applyBorder="1" applyAlignment="1">
      <alignment horizontal="center"/>
    </xf>
    <xf numFmtId="0" fontId="0" fillId="71" borderId="9" xfId="0" applyFill="1" applyBorder="1"/>
    <xf numFmtId="165" fontId="11" fillId="49" borderId="10" xfId="1" applyNumberFormat="1" applyFont="1" applyFill="1" applyBorder="1" applyAlignment="1">
      <alignment horizontal="center"/>
    </xf>
    <xf numFmtId="165" fontId="11" fillId="49" borderId="28" xfId="1" applyNumberFormat="1" applyFont="1" applyFill="1" applyBorder="1" applyAlignment="1">
      <alignment horizontal="center"/>
    </xf>
    <xf numFmtId="165" fontId="11" fillId="49" borderId="9" xfId="1" applyNumberFormat="1" applyFont="1" applyFill="1" applyBorder="1" applyAlignment="1">
      <alignment horizontal="center"/>
    </xf>
    <xf numFmtId="0" fontId="12" fillId="63" borderId="31" xfId="0" applyFont="1" applyFill="1" applyBorder="1" applyAlignment="1">
      <alignment horizontal="left" vertical="center"/>
    </xf>
    <xf numFmtId="1" fontId="12" fillId="63" borderId="10" xfId="3" applyNumberFormat="1" applyFont="1" applyFill="1" applyBorder="1" applyAlignment="1">
      <alignment horizontal="center" vertical="center" wrapText="1"/>
    </xf>
    <xf numFmtId="165" fontId="11" fillId="68" borderId="26" xfId="1" applyNumberFormat="1" applyFont="1" applyFill="1" applyBorder="1" applyAlignment="1">
      <alignment horizontal="center" vertical="center"/>
    </xf>
    <xf numFmtId="165" fontId="11" fillId="68" borderId="10" xfId="1" applyNumberFormat="1" applyFont="1" applyFill="1" applyBorder="1" applyAlignment="1">
      <alignment horizontal="center" vertical="center"/>
    </xf>
    <xf numFmtId="165" fontId="11" fillId="62" borderId="4" xfId="1" applyNumberFormat="1" applyFont="1" applyFill="1" applyBorder="1" applyAlignment="1">
      <alignment horizontal="center" vertical="center"/>
    </xf>
    <xf numFmtId="165" fontId="0" fillId="48" borderId="2" xfId="1" applyNumberFormat="1" applyFont="1" applyFill="1" applyBorder="1" applyAlignment="1">
      <alignment horizontal="center" vertical="center"/>
    </xf>
    <xf numFmtId="165" fontId="12" fillId="48" borderId="2" xfId="1" applyNumberFormat="1" applyFont="1" applyFill="1" applyBorder="1" applyAlignment="1">
      <alignment horizontal="center" vertical="center"/>
    </xf>
    <xf numFmtId="0" fontId="0" fillId="0" borderId="2" xfId="0" applyBorder="1" applyAlignment="1">
      <alignment vertical="center"/>
    </xf>
    <xf numFmtId="0" fontId="12" fillId="63" borderId="37" xfId="0" applyFont="1" applyFill="1" applyBorder="1" applyAlignment="1">
      <alignment horizontal="left" vertical="center"/>
    </xf>
    <xf numFmtId="1" fontId="12" fillId="63" borderId="28" xfId="3" applyNumberFormat="1" applyFont="1" applyFill="1" applyBorder="1" applyAlignment="1">
      <alignment horizontal="center" vertical="center" wrapText="1"/>
    </xf>
    <xf numFmtId="165" fontId="11" fillId="68" borderId="32" xfId="1" applyNumberFormat="1" applyFont="1" applyFill="1" applyBorder="1" applyAlignment="1">
      <alignment horizontal="center" vertical="center"/>
    </xf>
    <xf numFmtId="165" fontId="11" fillId="68" borderId="28" xfId="1" applyNumberFormat="1" applyFont="1" applyFill="1" applyBorder="1" applyAlignment="1">
      <alignment horizontal="center" vertical="center"/>
    </xf>
    <xf numFmtId="1" fontId="11" fillId="63" borderId="28" xfId="3" applyNumberFormat="1" applyFont="1" applyFill="1" applyBorder="1" applyAlignment="1">
      <alignment horizontal="center" vertical="center" wrapText="1"/>
    </xf>
    <xf numFmtId="0" fontId="12" fillId="63" borderId="27" xfId="0" applyFont="1" applyFill="1" applyBorder="1" applyAlignment="1">
      <alignment horizontal="left" vertical="center"/>
    </xf>
    <xf numFmtId="1" fontId="11" fillId="63" borderId="9" xfId="3" applyNumberFormat="1" applyFont="1" applyFill="1" applyBorder="1" applyAlignment="1">
      <alignment horizontal="center" vertical="center" wrapText="1"/>
    </xf>
    <xf numFmtId="165" fontId="11" fillId="68" borderId="30" xfId="1" applyNumberFormat="1" applyFont="1" applyFill="1" applyBorder="1" applyAlignment="1">
      <alignment horizontal="center" vertical="center"/>
    </xf>
    <xf numFmtId="165" fontId="11" fillId="68" borderId="9" xfId="1" applyNumberFormat="1" applyFont="1" applyFill="1" applyBorder="1" applyAlignment="1">
      <alignment horizontal="center" vertical="center"/>
    </xf>
    <xf numFmtId="165" fontId="11" fillId="63" borderId="10" xfId="1" applyNumberFormat="1" applyFont="1" applyFill="1" applyBorder="1" applyAlignment="1">
      <alignment horizontal="right" vertical="top" wrapText="1"/>
    </xf>
    <xf numFmtId="165" fontId="11" fillId="63" borderId="28" xfId="1" applyNumberFormat="1" applyFont="1" applyFill="1" applyBorder="1" applyAlignment="1">
      <alignment horizontal="right" vertical="top" wrapText="1"/>
    </xf>
    <xf numFmtId="165" fontId="11" fillId="63" borderId="9" xfId="1" applyNumberFormat="1" applyFont="1" applyFill="1" applyBorder="1" applyAlignment="1">
      <alignment horizontal="right" vertical="top" wrapText="1"/>
    </xf>
    <xf numFmtId="43" fontId="11" fillId="71" borderId="4" xfId="1" applyNumberFormat="1" applyFont="1" applyFill="1" applyBorder="1" applyAlignment="1">
      <alignment horizontal="center"/>
    </xf>
    <xf numFmtId="0" fontId="0" fillId="71" borderId="4" xfId="0" applyFill="1" applyBorder="1"/>
    <xf numFmtId="165" fontId="11" fillId="48" borderId="31" xfId="1" applyNumberFormat="1" applyFont="1" applyFill="1" applyBorder="1" applyAlignment="1">
      <alignment horizontal="center"/>
    </xf>
    <xf numFmtId="165" fontId="11" fillId="48" borderId="27" xfId="1" applyNumberFormat="1" applyFont="1" applyFill="1" applyBorder="1" applyAlignment="1">
      <alignment horizontal="center"/>
    </xf>
    <xf numFmtId="165" fontId="11" fillId="74" borderId="10" xfId="1" applyNumberFormat="1" applyFont="1" applyFill="1" applyBorder="1" applyAlignment="1">
      <alignment horizontal="center"/>
    </xf>
    <xf numFmtId="165" fontId="11" fillId="74" borderId="26" xfId="1" applyNumberFormat="1" applyFont="1" applyFill="1" applyBorder="1" applyAlignment="1">
      <alignment horizontal="center"/>
    </xf>
    <xf numFmtId="165" fontId="11" fillId="74" borderId="28" xfId="1" applyNumberFormat="1" applyFont="1" applyFill="1" applyBorder="1" applyAlignment="1">
      <alignment horizontal="center"/>
    </xf>
    <xf numFmtId="165" fontId="11" fillId="74" borderId="32" xfId="1" applyNumberFormat="1" applyFont="1" applyFill="1" applyBorder="1" applyAlignment="1">
      <alignment horizontal="center"/>
    </xf>
    <xf numFmtId="165" fontId="11" fillId="74" borderId="7" xfId="1" applyNumberFormat="1" applyFont="1" applyFill="1" applyBorder="1" applyAlignment="1">
      <alignment horizontal="center"/>
    </xf>
    <xf numFmtId="165" fontId="11" fillId="74" borderId="4" xfId="1" applyNumberFormat="1" applyFont="1" applyFill="1" applyBorder="1" applyAlignment="1">
      <alignment horizontal="center"/>
    </xf>
    <xf numFmtId="165" fontId="11" fillId="49" borderId="2" xfId="1" applyNumberFormat="1" applyFont="1" applyFill="1" applyBorder="1" applyAlignment="1">
      <alignment horizontal="center"/>
    </xf>
    <xf numFmtId="165" fontId="0" fillId="70" borderId="69" xfId="1" applyNumberFormat="1" applyFont="1" applyFill="1" applyBorder="1" applyAlignment="1">
      <alignment horizontal="center"/>
    </xf>
    <xf numFmtId="165" fontId="11" fillId="68" borderId="4" xfId="1" applyNumberFormat="1" applyFont="1" applyFill="1" applyBorder="1" applyAlignment="1">
      <alignment horizontal="center"/>
    </xf>
    <xf numFmtId="165" fontId="11" fillId="49" borderId="4" xfId="1" applyNumberFormat="1" applyFont="1" applyFill="1" applyBorder="1" applyAlignment="1">
      <alignment horizontal="center"/>
    </xf>
    <xf numFmtId="180" fontId="51" fillId="54" borderId="4" xfId="0" applyNumberFormat="1" applyFont="1" applyFill="1" applyBorder="1" applyAlignment="1">
      <alignment horizontal="center" wrapText="1"/>
    </xf>
    <xf numFmtId="0" fontId="51" fillId="54" borderId="4" xfId="0" applyFont="1" applyFill="1" applyBorder="1" applyAlignment="1">
      <alignment horizontal="center" wrapText="1"/>
    </xf>
    <xf numFmtId="165" fontId="51" fillId="68" borderId="64" xfId="1" applyNumberFormat="1" applyFont="1" applyFill="1" applyBorder="1" applyAlignment="1">
      <alignment horizontal="center"/>
    </xf>
    <xf numFmtId="165" fontId="51" fillId="68" borderId="65" xfId="1" applyNumberFormat="1" applyFont="1" applyFill="1" applyBorder="1" applyAlignment="1">
      <alignment horizontal="center"/>
    </xf>
    <xf numFmtId="165" fontId="51" fillId="68" borderId="66" xfId="1" applyNumberFormat="1" applyFont="1" applyFill="1" applyBorder="1" applyAlignment="1">
      <alignment horizontal="center"/>
    </xf>
    <xf numFmtId="165" fontId="51" fillId="68" borderId="7" xfId="1" applyNumberFormat="1" applyFont="1" applyFill="1" applyBorder="1" applyAlignment="1">
      <alignment horizontal="center"/>
    </xf>
    <xf numFmtId="1" fontId="51" fillId="63" borderId="10" xfId="3" applyNumberFormat="1" applyFont="1" applyFill="1" applyBorder="1" applyAlignment="1">
      <alignment horizontal="center" vertical="top" wrapText="1"/>
    </xf>
    <xf numFmtId="1" fontId="51" fillId="63" borderId="28" xfId="3" applyNumberFormat="1" applyFont="1" applyFill="1" applyBorder="1" applyAlignment="1">
      <alignment horizontal="center" vertical="top" wrapText="1"/>
    </xf>
    <xf numFmtId="1" fontId="79" fillId="63" borderId="9" xfId="3" applyNumberFormat="1" applyFont="1" applyFill="1" applyBorder="1" applyAlignment="1">
      <alignment horizontal="center" vertical="top" wrapText="1"/>
    </xf>
    <xf numFmtId="165" fontId="11" fillId="63" borderId="10" xfId="1" applyNumberFormat="1" applyFont="1" applyFill="1" applyBorder="1" applyAlignment="1">
      <alignment vertical="top" wrapText="1"/>
    </xf>
    <xf numFmtId="165" fontId="11" fillId="63" borderId="28" xfId="1" applyNumberFormat="1" applyFont="1" applyFill="1" applyBorder="1" applyAlignment="1">
      <alignment vertical="top" wrapText="1"/>
    </xf>
    <xf numFmtId="10" fontId="12" fillId="54" borderId="4" xfId="3" applyNumberFormat="1" applyFont="1" applyFill="1" applyBorder="1" applyAlignment="1">
      <alignment horizontal="center" vertical="top" wrapText="1"/>
    </xf>
    <xf numFmtId="0" fontId="12" fillId="57" borderId="7" xfId="531" applyFont="1" applyFill="1" applyBorder="1" applyAlignment="1">
      <alignment horizontal="left" vertical="top" wrapText="1"/>
    </xf>
    <xf numFmtId="165" fontId="81" fillId="67" borderId="4" xfId="1" applyNumberFormat="1" applyFont="1" applyFill="1" applyBorder="1"/>
    <xf numFmtId="9" fontId="0" fillId="0" borderId="12" xfId="3" applyFont="1" applyFill="1" applyBorder="1" applyAlignment="1">
      <alignment horizontal="center"/>
    </xf>
    <xf numFmtId="9" fontId="0" fillId="0" borderId="0" xfId="3" applyFont="1" applyFill="1" applyBorder="1" applyAlignment="1">
      <alignment horizontal="center"/>
    </xf>
    <xf numFmtId="0" fontId="11" fillId="48" borderId="27" xfId="0" applyFont="1" applyFill="1" applyBorder="1" applyAlignment="1">
      <alignment horizontal="center"/>
    </xf>
    <xf numFmtId="0" fontId="0" fillId="54" borderId="10" xfId="0" applyFill="1" applyBorder="1" applyAlignment="1">
      <alignment horizontal="center"/>
    </xf>
    <xf numFmtId="0" fontId="0" fillId="54" borderId="28" xfId="0" applyFill="1" applyBorder="1" applyAlignment="1">
      <alignment horizontal="center"/>
    </xf>
    <xf numFmtId="0" fontId="0" fillId="54" borderId="9" xfId="0" applyFill="1" applyBorder="1" applyAlignment="1">
      <alignment horizontal="center"/>
    </xf>
    <xf numFmtId="0" fontId="21" fillId="4" borderId="0" xfId="0" applyFont="1" applyFill="1"/>
    <xf numFmtId="0" fontId="0" fillId="77" borderId="0" xfId="0" applyFill="1"/>
    <xf numFmtId="0" fontId="11" fillId="77" borderId="0" xfId="0" applyFont="1" applyFill="1"/>
    <xf numFmtId="174" fontId="0" fillId="77" borderId="0" xfId="0" applyNumberFormat="1" applyFill="1"/>
    <xf numFmtId="0" fontId="12" fillId="0" borderId="4" xfId="0" applyFont="1" applyBorder="1" applyAlignment="1">
      <alignment horizontal="center" vertical="center"/>
    </xf>
    <xf numFmtId="0" fontId="0" fillId="77" borderId="0" xfId="0" applyFill="1" applyAlignment="1">
      <alignment horizontal="center" vertical="center"/>
    </xf>
    <xf numFmtId="174" fontId="0" fillId="77" borderId="0" xfId="0" applyNumberFormat="1" applyFill="1" applyAlignment="1">
      <alignment horizontal="center" vertical="center"/>
    </xf>
    <xf numFmtId="0" fontId="12" fillId="77" borderId="0" xfId="0" applyFont="1" applyFill="1"/>
    <xf numFmtId="0" fontId="12" fillId="77" borderId="0" xfId="0" applyFont="1" applyFill="1" applyBorder="1" applyAlignment="1">
      <alignment horizontal="center" vertical="top" wrapText="1"/>
    </xf>
    <xf numFmtId="10" fontId="12" fillId="77" borderId="0" xfId="3" applyNumberFormat="1" applyFont="1" applyFill="1" applyBorder="1" applyAlignment="1">
      <alignment horizontal="center" vertical="top" wrapText="1"/>
    </xf>
    <xf numFmtId="0" fontId="0" fillId="77" borderId="0" xfId="0" applyFill="1" applyAlignment="1">
      <alignment wrapText="1"/>
    </xf>
    <xf numFmtId="0" fontId="0" fillId="77" borderId="0" xfId="0" applyFill="1" applyBorder="1" applyAlignment="1">
      <alignment horizontal="center"/>
    </xf>
    <xf numFmtId="0" fontId="0" fillId="4" borderId="0" xfId="0" applyFill="1" applyAlignment="1">
      <alignment wrapText="1"/>
    </xf>
    <xf numFmtId="0" fontId="12" fillId="65" borderId="0" xfId="0" applyFont="1" applyFill="1" applyAlignment="1">
      <alignment horizontal="center"/>
    </xf>
    <xf numFmtId="0" fontId="83" fillId="65" borderId="0" xfId="0" applyFont="1" applyFill="1" applyAlignment="1">
      <alignment horizontal="center"/>
    </xf>
    <xf numFmtId="0" fontId="83" fillId="4" borderId="0" xfId="0" applyFont="1" applyFill="1"/>
    <xf numFmtId="9" fontId="81" fillId="50" borderId="31" xfId="3" applyFont="1" applyFill="1" applyBorder="1" applyAlignment="1">
      <alignment horizontal="center"/>
    </xf>
    <xf numFmtId="9" fontId="81" fillId="50" borderId="26" xfId="3" applyFont="1" applyFill="1" applyBorder="1" applyAlignment="1">
      <alignment horizontal="center"/>
    </xf>
    <xf numFmtId="9" fontId="81" fillId="50" borderId="27" xfId="3" applyFont="1" applyFill="1" applyBorder="1" applyAlignment="1">
      <alignment horizontal="center"/>
    </xf>
    <xf numFmtId="9" fontId="81" fillId="50" borderId="30" xfId="3" applyFont="1" applyFill="1" applyBorder="1" applyAlignment="1">
      <alignment horizontal="center"/>
    </xf>
    <xf numFmtId="1" fontId="81" fillId="50" borderId="10" xfId="3" applyNumberFormat="1" applyFont="1" applyFill="1" applyBorder="1" applyAlignment="1">
      <alignment horizontal="center" vertical="top" wrapText="1"/>
    </xf>
    <xf numFmtId="1" fontId="81" fillId="50" borderId="28" xfId="3" applyNumberFormat="1" applyFont="1" applyFill="1" applyBorder="1" applyAlignment="1">
      <alignment horizontal="center" vertical="top" wrapText="1"/>
    </xf>
    <xf numFmtId="0" fontId="81" fillId="50" borderId="32" xfId="0" applyFont="1" applyFill="1" applyBorder="1" applyAlignment="1">
      <alignment horizontal="center"/>
    </xf>
    <xf numFmtId="9" fontId="81" fillId="50" borderId="7" xfId="3" applyFont="1" applyFill="1" applyBorder="1"/>
    <xf numFmtId="9" fontId="81" fillId="50" borderId="4" xfId="3" applyFont="1" applyFill="1" applyBorder="1"/>
    <xf numFmtId="0" fontId="11" fillId="4" borderId="4" xfId="0" applyFont="1" applyFill="1" applyBorder="1"/>
    <xf numFmtId="9" fontId="84" fillId="50" borderId="4" xfId="3" applyFont="1" applyFill="1" applyBorder="1"/>
    <xf numFmtId="0" fontId="80" fillId="76" borderId="10" xfId="0" applyFont="1" applyFill="1" applyBorder="1"/>
    <xf numFmtId="0" fontId="80" fillId="76" borderId="28" xfId="0" applyFont="1" applyFill="1" applyBorder="1"/>
    <xf numFmtId="0" fontId="80" fillId="58" borderId="28" xfId="0" applyFont="1" applyFill="1" applyBorder="1"/>
    <xf numFmtId="0" fontId="80" fillId="54" borderId="28" xfId="0" applyFont="1" applyFill="1" applyBorder="1"/>
    <xf numFmtId="0" fontId="80" fillId="71" borderId="28" xfId="0" applyFont="1" applyFill="1" applyBorder="1"/>
    <xf numFmtId="0" fontId="80" fillId="74" borderId="28" xfId="0" applyFont="1" applyFill="1" applyBorder="1"/>
    <xf numFmtId="0" fontId="80" fillId="74" borderId="9" xfId="0" applyFont="1" applyFill="1" applyBorder="1"/>
    <xf numFmtId="0" fontId="12" fillId="63" borderId="7" xfId="0" applyFont="1" applyFill="1" applyBorder="1" applyAlignment="1">
      <alignment horizontal="left"/>
    </xf>
    <xf numFmtId="164" fontId="81" fillId="50" borderId="7" xfId="0" applyNumberFormat="1" applyFont="1" applyFill="1" applyBorder="1"/>
    <xf numFmtId="164" fontId="81" fillId="50" borderId="4" xfId="0" applyNumberFormat="1" applyFont="1" applyFill="1" applyBorder="1"/>
    <xf numFmtId="0" fontId="11" fillId="63" borderId="26" xfId="0" applyFont="1" applyFill="1" applyBorder="1" applyAlignment="1">
      <alignment horizontal="center"/>
    </xf>
    <xf numFmtId="165" fontId="12" fillId="72" borderId="4" xfId="1" applyNumberFormat="1" applyFont="1" applyFill="1" applyBorder="1" applyAlignment="1">
      <alignment horizontal="center"/>
    </xf>
    <xf numFmtId="0" fontId="0" fillId="74" borderId="0" xfId="0" applyFill="1"/>
    <xf numFmtId="0" fontId="12" fillId="74" borderId="6" xfId="0" applyFont="1" applyFill="1" applyBorder="1" applyAlignment="1">
      <alignment horizontal="left" vertical="top"/>
    </xf>
    <xf numFmtId="0" fontId="12" fillId="74" borderId="6" xfId="0" applyFont="1" applyFill="1" applyBorder="1" applyAlignment="1">
      <alignment horizontal="center" vertical="top"/>
    </xf>
    <xf numFmtId="1" fontId="12" fillId="74" borderId="4" xfId="0" applyNumberFormat="1" applyFont="1" applyFill="1" applyBorder="1" applyAlignment="1">
      <alignment horizontal="center"/>
    </xf>
    <xf numFmtId="1" fontId="12" fillId="74" borderId="10" xfId="0" applyNumberFormat="1" applyFont="1" applyFill="1" applyBorder="1" applyAlignment="1">
      <alignment vertical="top" wrapText="1"/>
    </xf>
    <xf numFmtId="1" fontId="12" fillId="74" borderId="4" xfId="0" applyNumberFormat="1" applyFont="1" applyFill="1" applyBorder="1" applyAlignment="1">
      <alignment horizontal="center" vertical="top" wrapText="1"/>
    </xf>
    <xf numFmtId="165" fontId="12" fillId="71" borderId="9" xfId="1" applyNumberFormat="1" applyFont="1" applyFill="1" applyBorder="1" applyAlignment="1">
      <alignment horizontal="center"/>
    </xf>
    <xf numFmtId="165" fontId="12" fillId="48" borderId="12" xfId="1" applyNumberFormat="1" applyFont="1" applyFill="1" applyBorder="1" applyAlignment="1">
      <alignment horizontal="center"/>
    </xf>
    <xf numFmtId="165" fontId="12" fillId="71" borderId="0" xfId="1" applyNumberFormat="1" applyFont="1" applyFill="1" applyBorder="1" applyAlignment="1">
      <alignment horizontal="center"/>
    </xf>
    <xf numFmtId="165" fontId="12" fillId="48" borderId="0" xfId="1" applyNumberFormat="1" applyFont="1" applyFill="1" applyBorder="1" applyAlignment="1">
      <alignment horizontal="center"/>
    </xf>
    <xf numFmtId="165" fontId="11" fillId="48" borderId="0" xfId="1" applyNumberFormat="1" applyFont="1" applyFill="1" applyBorder="1" applyAlignment="1">
      <alignment horizontal="center"/>
    </xf>
    <xf numFmtId="165" fontId="12" fillId="71" borderId="29" xfId="1" applyNumberFormat="1" applyFont="1" applyFill="1" applyBorder="1" applyAlignment="1">
      <alignment horizontal="center"/>
    </xf>
    <xf numFmtId="0" fontId="83" fillId="73" borderId="26" xfId="0" applyFont="1" applyFill="1" applyBorder="1" applyAlignment="1">
      <alignment horizontal="left"/>
    </xf>
    <xf numFmtId="0" fontId="0" fillId="0" borderId="10" xfId="0" applyBorder="1"/>
    <xf numFmtId="0" fontId="11" fillId="0" borderId="28" xfId="0" applyFont="1" applyBorder="1"/>
    <xf numFmtId="0" fontId="0" fillId="0" borderId="9" xfId="0" applyBorder="1"/>
    <xf numFmtId="165" fontId="11" fillId="63" borderId="4" xfId="1" applyNumberFormat="1" applyFont="1" applyFill="1" applyBorder="1" applyAlignment="1">
      <alignment vertical="top" wrapText="1"/>
    </xf>
    <xf numFmtId="165" fontId="12" fillId="68" borderId="7" xfId="1" applyNumberFormat="1" applyFont="1" applyFill="1" applyBorder="1" applyAlignment="1">
      <alignment horizontal="center"/>
    </xf>
    <xf numFmtId="165" fontId="12" fillId="64" borderId="4" xfId="1" applyNumberFormat="1" applyFont="1" applyFill="1" applyBorder="1" applyAlignment="1">
      <alignment horizontal="center"/>
    </xf>
    <xf numFmtId="0" fontId="0" fillId="78" borderId="4" xfId="0" applyFill="1" applyBorder="1"/>
    <xf numFmtId="0" fontId="12" fillId="54" borderId="0" xfId="0" applyFont="1" applyFill="1" applyBorder="1" applyAlignment="1">
      <alignment horizontal="center" vertical="top" wrapText="1"/>
    </xf>
    <xf numFmtId="0" fontId="12" fillId="74" borderId="4" xfId="0" applyFont="1" applyFill="1" applyBorder="1" applyAlignment="1">
      <alignment horizontal="center" vertical="top" wrapText="1"/>
    </xf>
    <xf numFmtId="0" fontId="12" fillId="57" borderId="10" xfId="0" applyFont="1" applyFill="1" applyBorder="1" applyAlignment="1">
      <alignment horizontal="center" vertical="center" wrapText="1"/>
    </xf>
    <xf numFmtId="0" fontId="11" fillId="63" borderId="26" xfId="0" applyFont="1" applyFill="1" applyBorder="1" applyAlignment="1">
      <alignment horizontal="left"/>
    </xf>
    <xf numFmtId="9" fontId="82" fillId="50" borderId="0" xfId="3" applyFont="1" applyFill="1"/>
    <xf numFmtId="181" fontId="12" fillId="0" borderId="0" xfId="1" applyNumberFormat="1" applyFont="1" applyFill="1" applyBorder="1" applyAlignment="1">
      <alignment horizontal="center"/>
    </xf>
    <xf numFmtId="8" fontId="0" fillId="0" borderId="0" xfId="0" applyNumberFormat="1"/>
    <xf numFmtId="182" fontId="0" fillId="0" borderId="4" xfId="1" applyNumberFormat="1" applyFont="1" applyFill="1" applyBorder="1" applyAlignment="1">
      <alignment horizontal="center" vertical="center"/>
    </xf>
    <xf numFmtId="183" fontId="0" fillId="0" borderId="4" xfId="1" applyNumberFormat="1" applyFont="1" applyFill="1" applyBorder="1" applyAlignment="1">
      <alignment horizontal="center" vertical="center"/>
    </xf>
    <xf numFmtId="0" fontId="0" fillId="69" borderId="9" xfId="0" applyFill="1" applyBorder="1" applyAlignment="1">
      <alignment vertical="top"/>
    </xf>
    <xf numFmtId="184" fontId="0" fillId="72" borderId="2" xfId="1" applyNumberFormat="1" applyFont="1" applyFill="1" applyBorder="1" applyAlignment="1">
      <alignment horizontal="center"/>
    </xf>
    <xf numFmtId="185" fontId="12" fillId="0" borderId="4" xfId="1" applyNumberFormat="1" applyFont="1" applyFill="1" applyBorder="1" applyAlignment="1">
      <alignment horizontal="center"/>
    </xf>
    <xf numFmtId="0" fontId="12" fillId="69" borderId="10" xfId="0" applyFont="1" applyFill="1" applyBorder="1" applyAlignment="1">
      <alignment vertical="top" wrapText="1"/>
    </xf>
    <xf numFmtId="0" fontId="83" fillId="75" borderId="0" xfId="0" applyFont="1" applyFill="1" applyAlignment="1">
      <alignment horizontal="center" wrapText="1"/>
    </xf>
    <xf numFmtId="0" fontId="0" fillId="0" borderId="0" xfId="0" applyAlignment="1">
      <alignment horizontal="center" vertical="top" wrapText="1"/>
    </xf>
    <xf numFmtId="0" fontId="12" fillId="54" borderId="0" xfId="0" applyFont="1" applyFill="1" applyBorder="1" applyAlignment="1">
      <alignment horizontal="center" vertical="top" wrapText="1"/>
    </xf>
    <xf numFmtId="0" fontId="11" fillId="4" borderId="4" xfId="0" applyFont="1" applyFill="1" applyBorder="1" applyAlignment="1">
      <alignment vertical="center" wrapText="1"/>
    </xf>
    <xf numFmtId="0" fontId="0" fillId="0" borderId="4" xfId="0" applyBorder="1" applyAlignment="1">
      <alignment vertical="center" wrapText="1"/>
    </xf>
    <xf numFmtId="0" fontId="11" fillId="57" borderId="6" xfId="531" applyFont="1" applyFill="1" applyBorder="1" applyAlignment="1">
      <alignment horizontal="left" vertical="top" wrapText="1"/>
    </xf>
    <xf numFmtId="0" fontId="11" fillId="57" borderId="7" xfId="531" applyFont="1" applyFill="1" applyBorder="1" applyAlignment="1">
      <alignment horizontal="left" vertical="top" wrapText="1"/>
    </xf>
    <xf numFmtId="0" fontId="12" fillId="57" borderId="6" xfId="531" applyFont="1" applyFill="1" applyBorder="1" applyAlignment="1">
      <alignment horizontal="left" vertical="top" wrapText="1"/>
    </xf>
    <xf numFmtId="0" fontId="12" fillId="57" borderId="7" xfId="531" applyFont="1" applyFill="1" applyBorder="1" applyAlignment="1">
      <alignment horizontal="left" vertical="top" wrapText="1"/>
    </xf>
    <xf numFmtId="0" fontId="12" fillId="0" borderId="6" xfId="0" applyFont="1" applyBorder="1" applyAlignment="1">
      <alignment horizontal="center"/>
    </xf>
    <xf numFmtId="0" fontId="12" fillId="0" borderId="8" xfId="0" applyFont="1" applyBorder="1" applyAlignment="1">
      <alignment horizontal="center"/>
    </xf>
    <xf numFmtId="0" fontId="12" fillId="0" borderId="7" xfId="0" applyFont="1" applyBorder="1" applyAlignment="1">
      <alignment horizontal="center"/>
    </xf>
    <xf numFmtId="0" fontId="12" fillId="4" borderId="6" xfId="531" applyFont="1" applyFill="1" applyBorder="1" applyAlignment="1">
      <alignment horizontal="center" vertical="top" wrapText="1"/>
    </xf>
    <xf numFmtId="0" fontId="12" fillId="4" borderId="7" xfId="531" applyFont="1" applyFill="1" applyBorder="1" applyAlignment="1">
      <alignment horizontal="center" vertical="top" wrapText="1"/>
    </xf>
    <xf numFmtId="0" fontId="11" fillId="4" borderId="4" xfId="531" applyFill="1" applyBorder="1" applyAlignment="1">
      <alignment horizontal="center" vertical="top" wrapText="1"/>
    </xf>
    <xf numFmtId="0" fontId="11" fillId="0" borderId="4" xfId="0" applyFont="1" applyBorder="1" applyAlignment="1">
      <alignment horizontal="center" vertical="top" wrapText="1"/>
    </xf>
    <xf numFmtId="0" fontId="51" fillId="54" borderId="6" xfId="0" applyFont="1" applyFill="1" applyBorder="1" applyAlignment="1">
      <alignment horizontal="center" vertical="top" wrapText="1"/>
    </xf>
    <xf numFmtId="0" fontId="51" fillId="54" borderId="7" xfId="0" applyFont="1" applyFill="1" applyBorder="1" applyAlignment="1">
      <alignment horizontal="center" vertical="top" wrapText="1"/>
    </xf>
    <xf numFmtId="0" fontId="12" fillId="57" borderId="6" xfId="0" applyFont="1" applyFill="1" applyBorder="1" applyAlignment="1">
      <alignment horizontal="center" vertical="top" wrapText="1"/>
    </xf>
    <xf numFmtId="0" fontId="0" fillId="0" borderId="7" xfId="0" applyBorder="1" applyAlignment="1">
      <alignment horizontal="center" vertical="top" wrapText="1"/>
    </xf>
    <xf numFmtId="0" fontId="12" fillId="57" borderId="4" xfId="531" applyFont="1" applyFill="1" applyBorder="1" applyAlignment="1">
      <alignment horizontal="left" vertical="top" wrapText="1"/>
    </xf>
    <xf numFmtId="0" fontId="79" fillId="57" borderId="6" xfId="0" applyFont="1" applyFill="1" applyBorder="1" applyAlignment="1">
      <alignment horizontal="center" vertical="top" wrapText="1"/>
    </xf>
    <xf numFmtId="0" fontId="51" fillId="0" borderId="7" xfId="0" applyFont="1" applyBorder="1" applyAlignment="1">
      <alignment horizontal="center" vertical="top" wrapText="1"/>
    </xf>
    <xf numFmtId="0" fontId="11" fillId="4" borderId="6" xfId="531" applyFill="1" applyBorder="1" applyAlignment="1">
      <alignment horizontal="center" vertical="top" wrapText="1"/>
    </xf>
    <xf numFmtId="0" fontId="11" fillId="4" borderId="7" xfId="531" applyFill="1" applyBorder="1" applyAlignment="1">
      <alignment horizontal="center" vertical="top" wrapText="1"/>
    </xf>
    <xf numFmtId="0" fontId="12" fillId="5" borderId="4" xfId="0" applyFont="1" applyFill="1" applyBorder="1" applyAlignment="1">
      <alignment horizontal="center" vertical="top" wrapText="1"/>
    </xf>
    <xf numFmtId="0" fontId="11" fillId="50" borderId="6" xfId="0" applyFont="1" applyFill="1" applyBorder="1" applyAlignment="1">
      <alignment horizontal="center" vertical="center"/>
    </xf>
    <xf numFmtId="0" fontId="11" fillId="50" borderId="7" xfId="0" applyFont="1" applyFill="1" applyBorder="1" applyAlignment="1">
      <alignment horizontal="center" vertical="center"/>
    </xf>
    <xf numFmtId="0" fontId="12" fillId="5" borderId="6" xfId="0" applyFont="1" applyFill="1" applyBorder="1" applyAlignment="1">
      <alignment horizontal="center" vertical="top" wrapText="1"/>
    </xf>
    <xf numFmtId="0" fontId="12" fillId="5" borderId="8" xfId="0" applyFont="1" applyFill="1" applyBorder="1" applyAlignment="1">
      <alignment horizontal="center" vertical="top" wrapText="1"/>
    </xf>
    <xf numFmtId="0" fontId="12" fillId="5" borderId="7" xfId="0" applyFont="1" applyFill="1" applyBorder="1" applyAlignment="1">
      <alignment horizontal="center" vertical="top" wrapText="1"/>
    </xf>
    <xf numFmtId="0" fontId="12" fillId="79" borderId="6" xfId="0" applyFont="1" applyFill="1" applyBorder="1" applyAlignment="1">
      <alignment horizontal="center" vertical="top" wrapText="1"/>
    </xf>
    <xf numFmtId="0" fontId="12" fillId="79" borderId="8" xfId="0" applyFont="1" applyFill="1" applyBorder="1" applyAlignment="1">
      <alignment horizontal="center" vertical="top" wrapText="1"/>
    </xf>
    <xf numFmtId="0" fontId="12" fillId="79" borderId="7" xfId="0" applyFont="1" applyFill="1" applyBorder="1" applyAlignment="1">
      <alignment horizontal="center" vertical="top" wrapText="1"/>
    </xf>
    <xf numFmtId="0" fontId="12" fillId="5" borderId="31" xfId="0" applyFont="1" applyFill="1" applyBorder="1" applyAlignment="1">
      <alignment horizontal="center" vertical="top" wrapText="1"/>
    </xf>
    <xf numFmtId="0" fontId="12" fillId="5" borderId="12" xfId="0" applyFont="1" applyFill="1" applyBorder="1" applyAlignment="1">
      <alignment horizontal="center" vertical="top" wrapText="1"/>
    </xf>
    <xf numFmtId="0" fontId="12" fillId="5" borderId="26" xfId="0" applyFont="1" applyFill="1" applyBorder="1" applyAlignment="1">
      <alignment horizontal="center" vertical="top" wrapText="1"/>
    </xf>
    <xf numFmtId="0" fontId="12" fillId="5" borderId="27" xfId="0" applyFont="1" applyFill="1" applyBorder="1" applyAlignment="1">
      <alignment horizontal="center" vertical="top" wrapText="1"/>
    </xf>
    <xf numFmtId="0" fontId="12" fillId="5" borderId="29" xfId="0" applyFont="1" applyFill="1" applyBorder="1" applyAlignment="1">
      <alignment horizontal="center" vertical="top" wrapText="1"/>
    </xf>
    <xf numFmtId="0" fontId="12" fillId="5" borderId="30" xfId="0" applyFont="1" applyFill="1" applyBorder="1" applyAlignment="1">
      <alignment horizontal="center" vertical="top" wrapText="1"/>
    </xf>
    <xf numFmtId="0" fontId="12" fillId="54" borderId="6" xfId="0" applyFont="1" applyFill="1" applyBorder="1" applyAlignment="1">
      <alignment horizontal="center" vertical="top" wrapText="1"/>
    </xf>
    <xf numFmtId="0" fontId="0" fillId="0" borderId="8" xfId="0" applyBorder="1" applyAlignment="1">
      <alignment horizontal="center" vertical="top" wrapText="1"/>
    </xf>
    <xf numFmtId="0" fontId="12" fillId="54" borderId="37" xfId="0" applyFont="1" applyFill="1" applyBorder="1" applyAlignment="1">
      <alignment horizontal="center" vertical="top" wrapText="1"/>
    </xf>
    <xf numFmtId="0" fontId="0" fillId="0" borderId="0" xfId="0" applyAlignment="1">
      <alignment horizontal="center" vertical="top" wrapText="1"/>
    </xf>
    <xf numFmtId="0" fontId="12" fillId="54" borderId="0" xfId="0" applyFont="1" applyFill="1" applyBorder="1" applyAlignment="1">
      <alignment horizontal="center" vertical="top" wrapText="1"/>
    </xf>
    <xf numFmtId="10" fontId="12" fillId="4" borderId="4" xfId="3" applyNumberFormat="1" applyFont="1" applyFill="1" applyBorder="1" applyAlignment="1">
      <alignment horizontal="center" vertical="top" wrapText="1"/>
    </xf>
    <xf numFmtId="0" fontId="12" fillId="57" borderId="27" xfId="0" applyFont="1" applyFill="1" applyBorder="1" applyAlignment="1">
      <alignment horizontal="center" vertical="center"/>
    </xf>
    <xf numFmtId="0" fontId="0" fillId="0" borderId="30" xfId="0" applyBorder="1" applyAlignment="1">
      <alignment vertical="center"/>
    </xf>
    <xf numFmtId="0" fontId="11" fillId="63" borderId="0" xfId="0" applyFont="1" applyFill="1" applyBorder="1" applyAlignment="1">
      <alignment horizontal="left"/>
    </xf>
    <xf numFmtId="0" fontId="11" fillId="63" borderId="32" xfId="0" applyFont="1" applyFill="1" applyBorder="1" applyAlignment="1">
      <alignment horizontal="left"/>
    </xf>
    <xf numFmtId="0" fontId="11" fillId="63" borderId="37" xfId="0" applyFont="1" applyFill="1" applyBorder="1" applyAlignment="1">
      <alignment horizontal="left"/>
    </xf>
    <xf numFmtId="0" fontId="11" fillId="63" borderId="27" xfId="0" applyFont="1" applyFill="1" applyBorder="1" applyAlignment="1">
      <alignment horizontal="left"/>
    </xf>
    <xf numFmtId="0" fontId="11" fillId="63" borderId="29" xfId="0" applyFont="1" applyFill="1" applyBorder="1" applyAlignment="1">
      <alignment horizontal="left"/>
    </xf>
    <xf numFmtId="0" fontId="11" fillId="63" borderId="30" xfId="0" applyFont="1" applyFill="1" applyBorder="1" applyAlignment="1">
      <alignment horizontal="left"/>
    </xf>
    <xf numFmtId="0" fontId="12" fillId="63" borderId="6" xfId="0" applyFont="1" applyFill="1" applyBorder="1" applyAlignment="1">
      <alignment horizontal="left"/>
    </xf>
    <xf numFmtId="0" fontId="12" fillId="63" borderId="8" xfId="0" applyFont="1" applyFill="1" applyBorder="1" applyAlignment="1">
      <alignment horizontal="left"/>
    </xf>
    <xf numFmtId="0" fontId="11" fillId="63" borderId="31" xfId="0" applyFont="1" applyFill="1" applyBorder="1" applyAlignment="1">
      <alignment horizontal="left"/>
    </xf>
    <xf numFmtId="0" fontId="11" fillId="63" borderId="12" xfId="0" applyFont="1" applyFill="1" applyBorder="1" applyAlignment="1">
      <alignment horizontal="left"/>
    </xf>
    <xf numFmtId="0" fontId="11" fillId="63" borderId="26" xfId="0" applyFont="1" applyFill="1" applyBorder="1" applyAlignment="1">
      <alignment horizontal="left"/>
    </xf>
    <xf numFmtId="0" fontId="12" fillId="63" borderId="4" xfId="0" applyFont="1" applyFill="1" applyBorder="1" applyAlignment="1">
      <alignment horizontal="center"/>
    </xf>
    <xf numFmtId="0" fontId="11" fillId="48" borderId="37" xfId="0" applyFont="1" applyFill="1" applyBorder="1" applyAlignment="1">
      <alignment horizontal="center"/>
    </xf>
    <xf numFmtId="0" fontId="11" fillId="48" borderId="0" xfId="0" applyFont="1" applyFill="1" applyBorder="1" applyAlignment="1">
      <alignment horizontal="center"/>
    </xf>
    <xf numFmtId="0" fontId="11" fillId="48" borderId="32" xfId="0" applyFont="1" applyFill="1" applyBorder="1" applyAlignment="1">
      <alignment horizontal="center"/>
    </xf>
    <xf numFmtId="0" fontId="12" fillId="63" borderId="6" xfId="0" applyFont="1" applyFill="1" applyBorder="1" applyAlignment="1">
      <alignment horizontal="left" vertical="top" wrapText="1" indent="1"/>
    </xf>
    <xf numFmtId="0" fontId="0" fillId="0" borderId="8" xfId="0" applyBorder="1" applyAlignment="1">
      <alignment horizontal="left" wrapText="1"/>
    </xf>
    <xf numFmtId="0" fontId="0" fillId="0" borderId="7" xfId="0" applyBorder="1" applyAlignment="1">
      <alignment horizontal="left" wrapText="1"/>
    </xf>
    <xf numFmtId="0" fontId="12" fillId="74" borderId="31" xfId="0" applyFont="1" applyFill="1" applyBorder="1" applyAlignment="1">
      <alignment horizontal="center" vertical="top" wrapText="1"/>
    </xf>
    <xf numFmtId="0" fontId="12" fillId="0" borderId="37" xfId="0" applyFont="1" applyBorder="1" applyAlignment="1">
      <alignment horizontal="center" vertical="top" wrapText="1"/>
    </xf>
    <xf numFmtId="0" fontId="12" fillId="0" borderId="27" xfId="0" applyFont="1" applyBorder="1" applyAlignment="1">
      <alignment horizontal="center" vertical="top" wrapText="1"/>
    </xf>
    <xf numFmtId="0" fontId="12" fillId="74" borderId="10" xfId="0" applyFont="1" applyFill="1" applyBorder="1" applyAlignment="1">
      <alignment horizontal="center" vertical="center" wrapText="1"/>
    </xf>
    <xf numFmtId="0" fontId="12" fillId="74" borderId="9" xfId="0" applyFont="1" applyFill="1" applyBorder="1" applyAlignment="1">
      <alignment horizontal="center" vertical="center" wrapText="1"/>
    </xf>
    <xf numFmtId="0" fontId="12" fillId="74" borderId="12" xfId="0" applyFont="1" applyFill="1" applyBorder="1" applyAlignment="1">
      <alignment horizontal="center" vertical="center" wrapText="1"/>
    </xf>
    <xf numFmtId="0" fontId="12" fillId="74" borderId="0" xfId="0" applyFont="1" applyFill="1" applyBorder="1" applyAlignment="1">
      <alignment horizontal="center" vertical="center" wrapText="1"/>
    </xf>
    <xf numFmtId="0" fontId="0" fillId="0" borderId="0" xfId="0" applyBorder="1" applyAlignment="1">
      <alignment wrapText="1"/>
    </xf>
    <xf numFmtId="0" fontId="12" fillId="74" borderId="10" xfId="0" applyFont="1" applyFill="1" applyBorder="1" applyAlignment="1">
      <alignment horizontal="center" vertical="top" wrapText="1"/>
    </xf>
    <xf numFmtId="0" fontId="12" fillId="0" borderId="28" xfId="0" applyFont="1" applyBorder="1" applyAlignment="1">
      <alignment horizontal="center" vertical="top" wrapText="1"/>
    </xf>
    <xf numFmtId="0" fontId="12" fillId="0" borderId="9" xfId="0" applyFont="1" applyBorder="1" applyAlignment="1">
      <alignment horizontal="center" vertical="top" wrapText="1"/>
    </xf>
    <xf numFmtId="0" fontId="12" fillId="74" borderId="32" xfId="0" applyFont="1" applyFill="1" applyBorder="1" applyAlignment="1">
      <alignment horizontal="center" vertical="top" wrapText="1"/>
    </xf>
    <xf numFmtId="0" fontId="12" fillId="0" borderId="32" xfId="0" applyFont="1" applyBorder="1" applyAlignment="1">
      <alignment horizontal="center" vertical="top" wrapText="1"/>
    </xf>
    <xf numFmtId="0" fontId="12" fillId="0" borderId="30" xfId="0" applyFont="1" applyBorder="1" applyAlignment="1">
      <alignment horizontal="center" vertical="top" wrapText="1"/>
    </xf>
    <xf numFmtId="0" fontId="12" fillId="69" borderId="10" xfId="0" applyFont="1" applyFill="1" applyBorder="1" applyAlignment="1">
      <alignment horizontal="center" vertical="top" wrapText="1"/>
    </xf>
    <xf numFmtId="0" fontId="0" fillId="0" borderId="28" xfId="0" applyBorder="1" applyAlignment="1">
      <alignment horizontal="center" wrapText="1"/>
    </xf>
    <xf numFmtId="0" fontId="0" fillId="69" borderId="9" xfId="0" applyFill="1" applyBorder="1" applyAlignment="1">
      <alignment vertical="top"/>
    </xf>
    <xf numFmtId="0" fontId="12" fillId="69" borderId="4" xfId="0" applyFont="1" applyFill="1" applyBorder="1" applyAlignment="1">
      <alignment horizontal="center" vertical="top" wrapText="1"/>
    </xf>
    <xf numFmtId="0" fontId="0" fillId="69" borderId="4" xfId="0" applyFill="1" applyBorder="1" applyAlignment="1">
      <alignment horizontal="center" wrapText="1"/>
    </xf>
    <xf numFmtId="0" fontId="0" fillId="0" borderId="28" xfId="0" applyBorder="1" applyAlignment="1">
      <alignment horizontal="center" vertical="top" wrapText="1"/>
    </xf>
    <xf numFmtId="0" fontId="0" fillId="0" borderId="9" xfId="0" applyBorder="1" applyAlignment="1">
      <alignment horizontal="center" vertical="top" wrapText="1"/>
    </xf>
    <xf numFmtId="0" fontId="0" fillId="69" borderId="28" xfId="0" applyFill="1" applyBorder="1" applyAlignment="1">
      <alignment horizontal="center" wrapText="1"/>
    </xf>
    <xf numFmtId="0" fontId="0" fillId="69" borderId="9" xfId="0" applyFill="1" applyBorder="1" applyAlignment="1">
      <alignment horizontal="center"/>
    </xf>
    <xf numFmtId="1" fontId="12" fillId="74" borderId="31" xfId="0" applyNumberFormat="1" applyFont="1" applyFill="1" applyBorder="1" applyAlignment="1">
      <alignment horizontal="center" wrapText="1"/>
    </xf>
    <xf numFmtId="1" fontId="12" fillId="74" borderId="27" xfId="0" applyNumberFormat="1" applyFont="1" applyFill="1" applyBorder="1" applyAlignment="1">
      <alignment horizontal="center" wrapText="1"/>
    </xf>
    <xf numFmtId="1" fontId="12" fillId="74" borderId="10" xfId="0" applyNumberFormat="1" applyFont="1" applyFill="1" applyBorder="1" applyAlignment="1">
      <alignment horizontal="center" wrapText="1"/>
    </xf>
    <xf numFmtId="1" fontId="12" fillId="74" borderId="9" xfId="0" applyNumberFormat="1" applyFont="1" applyFill="1" applyBorder="1" applyAlignment="1">
      <alignment horizontal="center" wrapText="1"/>
    </xf>
    <xf numFmtId="0" fontId="12" fillId="74" borderId="4" xfId="0" applyFont="1" applyFill="1" applyBorder="1" applyAlignment="1">
      <alignment horizontal="center" vertical="top"/>
    </xf>
    <xf numFmtId="0" fontId="12" fillId="63" borderId="4" xfId="0" applyFont="1" applyFill="1" applyBorder="1" applyAlignment="1">
      <alignment horizontal="center" vertical="top"/>
    </xf>
    <xf numFmtId="10" fontId="12" fillId="4" borderId="4" xfId="0" applyNumberFormat="1" applyFont="1" applyFill="1" applyBorder="1" applyAlignment="1">
      <alignment horizontal="center" vertical="top"/>
    </xf>
    <xf numFmtId="0" fontId="12" fillId="69" borderId="4" xfId="0" applyFont="1" applyFill="1" applyBorder="1" applyAlignment="1">
      <alignment horizontal="center" vertical="top"/>
    </xf>
    <xf numFmtId="1" fontId="12" fillId="69" borderId="31" xfId="0" applyNumberFormat="1" applyFont="1" applyFill="1" applyBorder="1" applyAlignment="1">
      <alignment horizontal="center" wrapText="1"/>
    </xf>
    <xf numFmtId="1" fontId="12" fillId="69" borderId="27" xfId="0" applyNumberFormat="1" applyFont="1" applyFill="1" applyBorder="1" applyAlignment="1">
      <alignment horizontal="center" wrapText="1"/>
    </xf>
    <xf numFmtId="1" fontId="12" fillId="69" borderId="10" xfId="0" applyNumberFormat="1" applyFont="1" applyFill="1" applyBorder="1" applyAlignment="1">
      <alignment horizontal="center" wrapText="1"/>
    </xf>
    <xf numFmtId="1" fontId="12" fillId="69" borderId="9" xfId="0" applyNumberFormat="1" applyFont="1" applyFill="1" applyBorder="1" applyAlignment="1">
      <alignment horizontal="center" wrapText="1"/>
    </xf>
    <xf numFmtId="43" fontId="11" fillId="71" borderId="4" xfId="1" applyNumberFormat="1" applyFont="1" applyFill="1" applyBorder="1" applyAlignment="1">
      <alignment horizontal="center" vertical="center"/>
    </xf>
    <xf numFmtId="0" fontId="12" fillId="71" borderId="4" xfId="0" applyFont="1" applyFill="1" applyBorder="1" applyAlignment="1">
      <alignment horizontal="center" vertical="top" wrapText="1"/>
    </xf>
    <xf numFmtId="1" fontId="80" fillId="73" borderId="29" xfId="3" applyNumberFormat="1" applyFont="1" applyFill="1" applyBorder="1" applyAlignment="1">
      <alignment horizontal="center"/>
    </xf>
    <xf numFmtId="0" fontId="80" fillId="73" borderId="29" xfId="0" applyFont="1" applyFill="1" applyBorder="1" applyAlignment="1"/>
    <xf numFmtId="0" fontId="83" fillId="74" borderId="29" xfId="0" applyFont="1" applyFill="1" applyBorder="1" applyAlignment="1">
      <alignment horizontal="center"/>
    </xf>
    <xf numFmtId="0" fontId="0" fillId="74" borderId="29" xfId="0" applyFill="1" applyBorder="1" applyAlignment="1">
      <alignment horizontal="center"/>
    </xf>
    <xf numFmtId="0" fontId="12" fillId="69" borderId="26" xfId="0" applyFont="1" applyFill="1" applyBorder="1" applyAlignment="1">
      <alignment horizontal="center" vertical="top" wrapText="1"/>
    </xf>
    <xf numFmtId="0" fontId="12" fillId="69" borderId="32" xfId="0" applyFont="1" applyFill="1" applyBorder="1" applyAlignment="1">
      <alignment horizontal="center" vertical="top" wrapText="1"/>
    </xf>
    <xf numFmtId="0" fontId="12" fillId="69" borderId="30" xfId="0" applyFont="1" applyFill="1" applyBorder="1" applyAlignment="1">
      <alignment horizontal="center" vertical="top" wrapText="1"/>
    </xf>
    <xf numFmtId="0" fontId="0" fillId="69" borderId="6" xfId="0" applyFill="1" applyBorder="1" applyAlignment="1">
      <alignment horizontal="center" wrapText="1"/>
    </xf>
    <xf numFmtId="0" fontId="77" fillId="61" borderId="42" xfId="0" applyFont="1" applyFill="1" applyBorder="1" applyAlignment="1" applyProtection="1">
      <alignment horizontal="center" vertical="center"/>
    </xf>
    <xf numFmtId="0" fontId="77" fillId="61" borderId="47" xfId="0" applyFont="1" applyFill="1" applyBorder="1" applyAlignment="1" applyProtection="1">
      <alignment horizontal="center" vertical="center"/>
    </xf>
    <xf numFmtId="0" fontId="77" fillId="61" borderId="42" xfId="0" applyFont="1" applyFill="1" applyBorder="1" applyAlignment="1" applyProtection="1">
      <alignment horizontal="center" vertical="center" wrapText="1"/>
    </xf>
    <xf numFmtId="0" fontId="77" fillId="61" borderId="44" xfId="0" applyFont="1" applyFill="1" applyBorder="1" applyAlignment="1" applyProtection="1">
      <alignment horizontal="center" vertical="center" wrapText="1"/>
    </xf>
    <xf numFmtId="0" fontId="76" fillId="61" borderId="4" xfId="0" applyFont="1" applyFill="1" applyBorder="1" applyAlignment="1" applyProtection="1">
      <alignment horizontal="center" vertical="center"/>
    </xf>
    <xf numFmtId="0" fontId="77" fillId="61" borderId="43" xfId="0" applyFont="1" applyFill="1" applyBorder="1" applyAlignment="1" applyProtection="1">
      <alignment horizontal="center" vertical="center"/>
    </xf>
    <xf numFmtId="0" fontId="77" fillId="61" borderId="45" xfId="0" applyFont="1" applyFill="1" applyBorder="1" applyAlignment="1" applyProtection="1">
      <alignment horizontal="center" vertical="center"/>
    </xf>
    <xf numFmtId="0" fontId="77" fillId="61" borderId="43" xfId="0" applyFont="1" applyFill="1" applyBorder="1" applyAlignment="1" applyProtection="1">
      <alignment horizontal="center" vertical="center" wrapText="1"/>
    </xf>
    <xf numFmtId="0" fontId="77" fillId="61" borderId="45" xfId="0" applyFont="1" applyFill="1" applyBorder="1" applyAlignment="1" applyProtection="1">
      <alignment horizontal="center" vertical="center" wrapText="1"/>
    </xf>
    <xf numFmtId="0" fontId="77" fillId="61" borderId="44" xfId="0" applyFont="1" applyFill="1" applyBorder="1" applyAlignment="1" applyProtection="1">
      <alignment horizontal="center" vertical="center"/>
    </xf>
    <xf numFmtId="0" fontId="66" fillId="0" borderId="4" xfId="0" applyFont="1" applyBorder="1" applyAlignment="1">
      <alignment horizontal="center" vertical="center"/>
    </xf>
    <xf numFmtId="0" fontId="70" fillId="0" borderId="32" xfId="0" applyFont="1" applyFill="1" applyBorder="1" applyAlignment="1">
      <alignment horizontal="center" vertical="center" wrapText="1"/>
    </xf>
    <xf numFmtId="0" fontId="0" fillId="0" borderId="32" xfId="0" applyBorder="1" applyAlignment="1">
      <alignment horizontal="center" vertical="center" wrapText="1"/>
    </xf>
    <xf numFmtId="0" fontId="70" fillId="0" borderId="0" xfId="0" applyFont="1" applyFill="1" applyAlignment="1">
      <alignment horizontal="left" wrapText="1"/>
    </xf>
    <xf numFmtId="0" fontId="0" fillId="0" borderId="0" xfId="0" applyAlignment="1">
      <alignment horizontal="left" wrapText="1"/>
    </xf>
    <xf numFmtId="0" fontId="5" fillId="58" borderId="0" xfId="530" applyFont="1" applyFill="1" applyAlignment="1">
      <alignment horizontal="center"/>
    </xf>
    <xf numFmtId="0" fontId="11" fillId="4" borderId="0" xfId="0" applyFont="1" applyFill="1" applyAlignment="1">
      <alignment vertical="center" wrapText="1"/>
    </xf>
    <xf numFmtId="0" fontId="0" fillId="0" borderId="0" xfId="0" applyAlignment="1">
      <alignment vertical="center" wrapText="1"/>
    </xf>
    <xf numFmtId="0" fontId="0" fillId="0" borderId="0" xfId="0" applyAlignment="1">
      <alignment vertical="center"/>
    </xf>
    <xf numFmtId="0" fontId="11" fillId="57" borderId="27" xfId="0" applyFont="1" applyFill="1" applyBorder="1" applyAlignment="1">
      <alignment horizontal="center" vertical="center"/>
    </xf>
    <xf numFmtId="0" fontId="11" fillId="0" borderId="30" xfId="0" applyFont="1" applyBorder="1" applyAlignment="1">
      <alignment vertical="center"/>
    </xf>
    <xf numFmtId="0" fontId="11" fillId="63" borderId="12" xfId="0" applyFont="1" applyFill="1" applyBorder="1" applyAlignment="1">
      <alignment horizontal="center" vertical="top"/>
    </xf>
    <xf numFmtId="0" fontId="11" fillId="63" borderId="26" xfId="0" applyFont="1" applyFill="1" applyBorder="1" applyAlignment="1">
      <alignment horizontal="center" vertical="top"/>
    </xf>
    <xf numFmtId="0" fontId="11" fillId="63" borderId="37" xfId="0" applyFont="1" applyFill="1" applyBorder="1" applyAlignment="1">
      <alignment horizontal="left" vertical="top" wrapText="1" indent="1"/>
    </xf>
    <xf numFmtId="0" fontId="11" fillId="63" borderId="27" xfId="0" applyFont="1" applyFill="1" applyBorder="1" applyAlignment="1">
      <alignment horizontal="left" vertical="center" wrapText="1" indent="1"/>
    </xf>
    <xf numFmtId="0" fontId="11" fillId="63" borderId="27" xfId="0" applyFont="1" applyFill="1" applyBorder="1" applyAlignment="1">
      <alignment horizontal="left" vertical="top" indent="1"/>
    </xf>
    <xf numFmtId="0" fontId="11" fillId="63" borderId="26" xfId="0" applyFont="1" applyFill="1" applyBorder="1" applyAlignment="1">
      <alignment horizontal="left" vertical="top" indent="1"/>
    </xf>
    <xf numFmtId="0" fontId="0" fillId="63" borderId="30" xfId="0" applyFill="1" applyBorder="1"/>
    <xf numFmtId="0" fontId="0" fillId="63" borderId="29" xfId="0" applyFill="1" applyBorder="1"/>
    <xf numFmtId="0" fontId="0" fillId="63" borderId="32" xfId="0" applyFill="1" applyBorder="1" applyAlignment="1">
      <alignment horizontal="left" vertical="top" wrapText="1" indent="1"/>
    </xf>
    <xf numFmtId="0" fontId="0" fillId="63" borderId="30" xfId="0" applyFill="1" applyBorder="1" applyAlignment="1">
      <alignment horizontal="left" vertical="center" wrapText="1" indent="1"/>
    </xf>
    <xf numFmtId="0" fontId="0" fillId="4" borderId="4" xfId="0" applyFill="1" applyBorder="1" applyAlignment="1">
      <alignment horizontal="center" vertical="center" wrapText="1"/>
    </xf>
    <xf numFmtId="0" fontId="0" fillId="0" borderId="4" xfId="0" applyBorder="1" applyAlignment="1">
      <alignment wrapText="1"/>
    </xf>
    <xf numFmtId="0" fontId="0" fillId="4" borderId="4" xfId="0" applyFill="1" applyBorder="1" applyAlignment="1">
      <alignment horizontal="center" vertical="center" wrapText="1"/>
    </xf>
    <xf numFmtId="0" fontId="0" fillId="0" borderId="8" xfId="0" applyBorder="1" applyAlignment="1">
      <alignment vertical="center"/>
    </xf>
    <xf numFmtId="0" fontId="11" fillId="4" borderId="6" xfId="0" applyFont="1" applyFill="1" applyBorder="1" applyAlignment="1">
      <alignment vertical="center" wrapText="1"/>
    </xf>
    <xf numFmtId="0" fontId="0" fillId="0" borderId="8" xfId="0" applyBorder="1" applyAlignment="1">
      <alignment wrapText="1"/>
    </xf>
    <xf numFmtId="0" fontId="0" fillId="0" borderId="7" xfId="0" applyBorder="1" applyAlignment="1">
      <alignment wrapText="1"/>
    </xf>
    <xf numFmtId="9" fontId="0" fillId="48" borderId="4" xfId="3" applyFont="1" applyFill="1" applyBorder="1" applyAlignment="1">
      <alignment horizontal="center" vertical="center"/>
    </xf>
    <xf numFmtId="9" fontId="0" fillId="0" borderId="4" xfId="3" applyFont="1" applyBorder="1" applyAlignment="1">
      <alignment horizontal="center" vertical="center"/>
    </xf>
    <xf numFmtId="166" fontId="0" fillId="48" borderId="4" xfId="0" applyNumberFormat="1" applyFill="1" applyBorder="1" applyAlignment="1">
      <alignment horizontal="center" vertical="center"/>
    </xf>
    <xf numFmtId="2" fontId="6" fillId="0" borderId="4" xfId="537" applyNumberFormat="1" applyBorder="1" applyAlignment="1">
      <alignment horizontal="center"/>
    </xf>
    <xf numFmtId="2" fontId="6" fillId="0" borderId="4" xfId="537" applyNumberFormat="1" applyFill="1" applyBorder="1" applyAlignment="1">
      <alignment horizontal="center"/>
    </xf>
    <xf numFmtId="0" fontId="6" fillId="0" borderId="4" xfId="537" applyBorder="1" applyAlignment="1">
      <alignment horizontal="center"/>
    </xf>
    <xf numFmtId="43" fontId="12" fillId="0" borderId="4" xfId="0" applyNumberFormat="1" applyFont="1" applyBorder="1" applyAlignment="1">
      <alignment vertical="center"/>
    </xf>
    <xf numFmtId="43" fontId="0" fillId="0" borderId="4" xfId="1" applyNumberFormat="1" applyFont="1" applyBorder="1" applyAlignment="1">
      <alignment vertical="center"/>
    </xf>
    <xf numFmtId="43" fontId="0" fillId="0" borderId="10" xfId="1" applyNumberFormat="1" applyFont="1" applyBorder="1" applyAlignment="1">
      <alignment horizontal="center" vertical="center"/>
    </xf>
    <xf numFmtId="43" fontId="0" fillId="0" borderId="28" xfId="1" applyNumberFormat="1" applyFont="1" applyBorder="1" applyAlignment="1">
      <alignment horizontal="center" vertical="center"/>
    </xf>
    <xf numFmtId="43" fontId="0" fillId="0" borderId="9" xfId="1" applyNumberFormat="1" applyFont="1" applyBorder="1" applyAlignment="1">
      <alignment horizontal="center" vertical="center"/>
    </xf>
    <xf numFmtId="0" fontId="12" fillId="0" borderId="6" xfId="0" applyFont="1" applyBorder="1" applyAlignment="1">
      <alignment vertical="center"/>
    </xf>
    <xf numFmtId="165" fontId="12" fillId="0" borderId="4" xfId="0" applyNumberFormat="1" applyFont="1" applyBorder="1" applyAlignment="1">
      <alignment vertical="center"/>
    </xf>
    <xf numFmtId="0" fontId="86" fillId="0" borderId="0" xfId="0" applyFont="1"/>
    <xf numFmtId="1" fontId="81" fillId="50" borderId="9" xfId="3" applyNumberFormat="1" applyFont="1" applyFill="1" applyBorder="1" applyAlignment="1">
      <alignment horizontal="center" vertical="top" wrapText="1"/>
    </xf>
    <xf numFmtId="0" fontId="11" fillId="4" borderId="37" xfId="0" applyFont="1" applyFill="1" applyBorder="1" applyAlignment="1">
      <alignment vertical="center" wrapText="1"/>
    </xf>
    <xf numFmtId="0" fontId="0" fillId="0" borderId="37" xfId="0" applyBorder="1" applyAlignment="1">
      <alignment vertical="center" wrapText="1"/>
    </xf>
    <xf numFmtId="0" fontId="0" fillId="0" borderId="9" xfId="0" applyBorder="1" applyAlignment="1">
      <alignment vertical="top" wrapText="1"/>
    </xf>
    <xf numFmtId="0" fontId="76" fillId="80" borderId="4" xfId="0" applyFont="1" applyFill="1" applyBorder="1" applyAlignment="1">
      <alignment vertical="center" wrapText="1"/>
    </xf>
    <xf numFmtId="0" fontId="76" fillId="80" borderId="6" xfId="0" applyFont="1" applyFill="1" applyBorder="1" applyAlignment="1">
      <alignment vertical="center" wrapText="1"/>
    </xf>
    <xf numFmtId="0" fontId="76" fillId="80" borderId="8" xfId="0" applyFont="1" applyFill="1" applyBorder="1" applyAlignment="1">
      <alignment vertical="center" wrapText="1"/>
    </xf>
    <xf numFmtId="0" fontId="76" fillId="80" borderId="7" xfId="0" applyFont="1" applyFill="1" applyBorder="1" applyAlignment="1">
      <alignment vertical="center" wrapText="1"/>
    </xf>
    <xf numFmtId="0" fontId="12" fillId="79" borderId="4" xfId="0" applyFont="1" applyFill="1" applyBorder="1" applyAlignment="1">
      <alignment horizontal="center" vertical="center" wrapText="1"/>
    </xf>
    <xf numFmtId="165" fontId="12" fillId="54" borderId="10" xfId="1" applyNumberFormat="1" applyFont="1" applyFill="1" applyBorder="1" applyAlignment="1">
      <alignment horizontal="center" vertical="center"/>
    </xf>
    <xf numFmtId="165" fontId="12" fillId="54" borderId="28" xfId="1" applyNumberFormat="1" applyFont="1" applyFill="1" applyBorder="1" applyAlignment="1">
      <alignment horizontal="center" vertical="center"/>
    </xf>
    <xf numFmtId="165" fontId="12" fillId="54" borderId="9" xfId="1" applyNumberFormat="1" applyFont="1" applyFill="1" applyBorder="1" applyAlignment="1">
      <alignment horizontal="center" vertical="center"/>
    </xf>
    <xf numFmtId="165" fontId="12" fillId="54" borderId="4" xfId="1" applyNumberFormat="1" applyFont="1" applyFill="1" applyBorder="1"/>
  </cellXfs>
  <cellStyles count="541">
    <cellStyle name="%" xfId="5"/>
    <cellStyle name="% 2" xfId="6"/>
    <cellStyle name="% 2 2 2" xfId="7"/>
    <cellStyle name="% 2 5" xfId="8"/>
    <cellStyle name="% 3 2" xfId="9"/>
    <cellStyle name="%_12-13 Budget" xfId="10"/>
    <cellStyle name="%_A3 Sheet 1" xfId="11"/>
    <cellStyle name="%_FTE's" xfId="12"/>
    <cellStyle name="%_P1 Recharge" xfId="13"/>
    <cellStyle name="%_P8 Hire Recharges" xfId="14"/>
    <cellStyle name="%_Summary" xfId="15"/>
    <cellStyle name="%_Summary_1" xfId="16"/>
    <cellStyle name="20% - Accent1 10" xfId="17"/>
    <cellStyle name="20% - Accent1 11" xfId="18"/>
    <cellStyle name="20% - Accent1 12" xfId="19"/>
    <cellStyle name="20% - Accent1 2" xfId="20"/>
    <cellStyle name="20% - Accent1 3" xfId="21"/>
    <cellStyle name="20% - Accent1 4" xfId="22"/>
    <cellStyle name="20% - Accent1 5" xfId="23"/>
    <cellStyle name="20% - Accent1 6" xfId="24"/>
    <cellStyle name="20% - Accent1 7" xfId="25"/>
    <cellStyle name="20% - Accent1 8" xfId="26"/>
    <cellStyle name="20% - Accent1 9" xfId="27"/>
    <cellStyle name="20% - Accent2 10" xfId="28"/>
    <cellStyle name="20% - Accent2 11" xfId="29"/>
    <cellStyle name="20% - Accent2 12" xfId="30"/>
    <cellStyle name="20% - Accent2 2" xfId="31"/>
    <cellStyle name="20% - Accent2 3" xfId="32"/>
    <cellStyle name="20% - Accent2 4" xfId="33"/>
    <cellStyle name="20% - Accent2 5" xfId="34"/>
    <cellStyle name="20% - Accent2 6" xfId="35"/>
    <cellStyle name="20% - Accent2 7" xfId="36"/>
    <cellStyle name="20% - Accent2 8" xfId="37"/>
    <cellStyle name="20% - Accent2 9" xfId="38"/>
    <cellStyle name="20% - Accent3 10" xfId="39"/>
    <cellStyle name="20% - Accent3 11" xfId="40"/>
    <cellStyle name="20% - Accent3 12" xfId="41"/>
    <cellStyle name="20% - Accent3 2" xfId="42"/>
    <cellStyle name="20% - Accent3 3" xfId="43"/>
    <cellStyle name="20% - Accent3 4" xfId="44"/>
    <cellStyle name="20% - Accent3 5" xfId="45"/>
    <cellStyle name="20% - Accent3 6" xfId="46"/>
    <cellStyle name="20% - Accent3 7" xfId="47"/>
    <cellStyle name="20% - Accent3 8" xfId="48"/>
    <cellStyle name="20% - Accent3 9" xfId="49"/>
    <cellStyle name="20% - Accent4 10" xfId="50"/>
    <cellStyle name="20% - Accent4 11" xfId="51"/>
    <cellStyle name="20% - Accent4 12" xfId="52"/>
    <cellStyle name="20% - Accent4 2" xfId="53"/>
    <cellStyle name="20% - Accent4 3" xfId="54"/>
    <cellStyle name="20% - Accent4 4" xfId="55"/>
    <cellStyle name="20% - Accent4 5" xfId="56"/>
    <cellStyle name="20% - Accent4 6" xfId="57"/>
    <cellStyle name="20% - Accent4 7" xfId="58"/>
    <cellStyle name="20% - Accent4 8" xfId="59"/>
    <cellStyle name="20% - Accent4 9" xfId="60"/>
    <cellStyle name="20% - Accent5 10" xfId="61"/>
    <cellStyle name="20% - Accent5 11" xfId="62"/>
    <cellStyle name="20% - Accent5 12" xfId="63"/>
    <cellStyle name="20% - Accent5 2" xfId="64"/>
    <cellStyle name="20% - Accent5 3" xfId="65"/>
    <cellStyle name="20% - Accent5 4" xfId="66"/>
    <cellStyle name="20% - Accent5 5" xfId="67"/>
    <cellStyle name="20% - Accent5 6" xfId="68"/>
    <cellStyle name="20% - Accent5 7" xfId="69"/>
    <cellStyle name="20% - Accent5 8" xfId="70"/>
    <cellStyle name="20% - Accent5 9" xfId="71"/>
    <cellStyle name="20% - Accent6 10" xfId="72"/>
    <cellStyle name="20% - Accent6 11" xfId="73"/>
    <cellStyle name="20% - Accent6 12" xfId="74"/>
    <cellStyle name="20% - Accent6 2" xfId="75"/>
    <cellStyle name="20% - Accent6 3" xfId="76"/>
    <cellStyle name="20% - Accent6 4" xfId="77"/>
    <cellStyle name="20% - Accent6 5" xfId="78"/>
    <cellStyle name="20% - Accent6 6" xfId="79"/>
    <cellStyle name="20% - Accent6 7" xfId="80"/>
    <cellStyle name="20% - Accent6 8" xfId="81"/>
    <cellStyle name="20% - Accent6 9" xfId="82"/>
    <cellStyle name="40% - Accent1 10" xfId="83"/>
    <cellStyle name="40% - Accent1 11" xfId="84"/>
    <cellStyle name="40% - Accent1 12" xfId="85"/>
    <cellStyle name="40% - Accent1 2" xfId="86"/>
    <cellStyle name="40% - Accent1 3" xfId="87"/>
    <cellStyle name="40% - Accent1 4" xfId="88"/>
    <cellStyle name="40% - Accent1 5" xfId="89"/>
    <cellStyle name="40% - Accent1 6" xfId="90"/>
    <cellStyle name="40% - Accent1 7" xfId="91"/>
    <cellStyle name="40% - Accent1 8" xfId="92"/>
    <cellStyle name="40% - Accent1 9" xfId="93"/>
    <cellStyle name="40% - Accent2 10" xfId="94"/>
    <cellStyle name="40% - Accent2 11" xfId="95"/>
    <cellStyle name="40% - Accent2 12" xfId="96"/>
    <cellStyle name="40% - Accent2 2" xfId="97"/>
    <cellStyle name="40% - Accent2 3" xfId="98"/>
    <cellStyle name="40% - Accent2 4" xfId="99"/>
    <cellStyle name="40% - Accent2 5" xfId="100"/>
    <cellStyle name="40% - Accent2 6" xfId="101"/>
    <cellStyle name="40% - Accent2 7" xfId="102"/>
    <cellStyle name="40% - Accent2 8" xfId="103"/>
    <cellStyle name="40% - Accent2 9" xfId="104"/>
    <cellStyle name="40% - Accent3 10" xfId="105"/>
    <cellStyle name="40% - Accent3 11" xfId="106"/>
    <cellStyle name="40% - Accent3 12" xfId="107"/>
    <cellStyle name="40% - Accent3 2" xfId="108"/>
    <cellStyle name="40% - Accent3 3" xfId="109"/>
    <cellStyle name="40% - Accent3 4" xfId="110"/>
    <cellStyle name="40% - Accent3 5" xfId="111"/>
    <cellStyle name="40% - Accent3 6" xfId="112"/>
    <cellStyle name="40% - Accent3 7" xfId="113"/>
    <cellStyle name="40% - Accent3 8" xfId="114"/>
    <cellStyle name="40% - Accent3 9" xfId="115"/>
    <cellStyle name="40% - Accent4 10" xfId="116"/>
    <cellStyle name="40% - Accent4 11" xfId="117"/>
    <cellStyle name="40% - Accent4 12" xfId="118"/>
    <cellStyle name="40% - Accent4 2" xfId="119"/>
    <cellStyle name="40% - Accent4 3" xfId="120"/>
    <cellStyle name="40% - Accent4 4" xfId="121"/>
    <cellStyle name="40% - Accent4 5" xfId="122"/>
    <cellStyle name="40% - Accent4 6" xfId="123"/>
    <cellStyle name="40% - Accent4 7" xfId="124"/>
    <cellStyle name="40% - Accent4 8" xfId="125"/>
    <cellStyle name="40% - Accent4 9" xfId="126"/>
    <cellStyle name="40% - Accent5 10" xfId="127"/>
    <cellStyle name="40% - Accent5 11" xfId="128"/>
    <cellStyle name="40% - Accent5 12" xfId="129"/>
    <cellStyle name="40% - Accent5 2" xfId="130"/>
    <cellStyle name="40% - Accent5 3" xfId="131"/>
    <cellStyle name="40% - Accent5 4" xfId="132"/>
    <cellStyle name="40% - Accent5 5" xfId="133"/>
    <cellStyle name="40% - Accent5 6" xfId="134"/>
    <cellStyle name="40% - Accent5 7" xfId="135"/>
    <cellStyle name="40% - Accent5 8" xfId="136"/>
    <cellStyle name="40% - Accent5 9" xfId="137"/>
    <cellStyle name="40% - Accent6 10" xfId="138"/>
    <cellStyle name="40% - Accent6 11" xfId="139"/>
    <cellStyle name="40% - Accent6 12" xfId="140"/>
    <cellStyle name="40% - Accent6 2" xfId="141"/>
    <cellStyle name="40% - Accent6 3" xfId="142"/>
    <cellStyle name="40% - Accent6 4" xfId="143"/>
    <cellStyle name="40% - Accent6 5" xfId="144"/>
    <cellStyle name="40% - Accent6 6" xfId="145"/>
    <cellStyle name="40% - Accent6 7" xfId="146"/>
    <cellStyle name="40% - Accent6 8" xfId="147"/>
    <cellStyle name="40% - Accent6 9" xfId="148"/>
    <cellStyle name="60% - Accent1 2" xfId="149"/>
    <cellStyle name="60% - Accent2 2" xfId="150"/>
    <cellStyle name="60% - Accent3 2" xfId="151"/>
    <cellStyle name="60% - Accent4 2" xfId="152"/>
    <cellStyle name="60% - Accent5 2" xfId="153"/>
    <cellStyle name="60% - Accent6 2" xfId="154"/>
    <cellStyle name="Accent1 2" xfId="155"/>
    <cellStyle name="Accent2 2" xfId="156"/>
    <cellStyle name="Accent3 2" xfId="157"/>
    <cellStyle name="Accent4 2" xfId="158"/>
    <cellStyle name="Accent5 2" xfId="159"/>
    <cellStyle name="Accent6 2" xfId="160"/>
    <cellStyle name="Bad 2" xfId="161"/>
    <cellStyle name="C00A" xfId="162"/>
    <cellStyle name="C00B" xfId="163"/>
    <cellStyle name="C00B 10" xfId="164"/>
    <cellStyle name="C00B 10 2" xfId="165"/>
    <cellStyle name="C00B 11" xfId="166"/>
    <cellStyle name="C00B 11 2" xfId="167"/>
    <cellStyle name="C00B 12" xfId="168"/>
    <cellStyle name="C00B 12 2" xfId="169"/>
    <cellStyle name="C00B 13" xfId="170"/>
    <cellStyle name="C00B 13 2" xfId="171"/>
    <cellStyle name="C00B 14" xfId="172"/>
    <cellStyle name="C00B 2" xfId="173"/>
    <cellStyle name="C00B 2 2" xfId="174"/>
    <cellStyle name="C00B 2 3" xfId="175"/>
    <cellStyle name="C00B 2 4" xfId="176"/>
    <cellStyle name="C00B 3" xfId="177"/>
    <cellStyle name="C00B 3 2" xfId="178"/>
    <cellStyle name="C00B 3 3" xfId="179"/>
    <cellStyle name="C00B 3 4" xfId="180"/>
    <cellStyle name="C00B 4" xfId="181"/>
    <cellStyle name="C00B 4 2" xfId="182"/>
    <cellStyle name="C00B 4 3" xfId="183"/>
    <cellStyle name="C00B 4 4" xfId="184"/>
    <cellStyle name="C00B 5" xfId="185"/>
    <cellStyle name="C00B 5 2" xfId="186"/>
    <cellStyle name="C00B 5 3" xfId="187"/>
    <cellStyle name="C00B 5 4" xfId="188"/>
    <cellStyle name="C00B 6" xfId="189"/>
    <cellStyle name="C00B 6 2" xfId="190"/>
    <cellStyle name="C00B 6 3" xfId="191"/>
    <cellStyle name="C00B 6 4" xfId="192"/>
    <cellStyle name="C00B 7" xfId="193"/>
    <cellStyle name="C00B 7 2" xfId="194"/>
    <cellStyle name="C00B 7 3" xfId="195"/>
    <cellStyle name="C00B 7 4" xfId="196"/>
    <cellStyle name="C00B 8" xfId="197"/>
    <cellStyle name="C00B 8 2" xfId="198"/>
    <cellStyle name="C00B 8 3" xfId="199"/>
    <cellStyle name="C00B 8 4" xfId="200"/>
    <cellStyle name="C00B 9" xfId="201"/>
    <cellStyle name="C00B 9 2" xfId="202"/>
    <cellStyle name="C00B 9 3" xfId="203"/>
    <cellStyle name="C00L" xfId="204"/>
    <cellStyle name="C00L 2" xfId="205"/>
    <cellStyle name="C00L 2 2" xfId="206"/>
    <cellStyle name="C00L 2 3" xfId="207"/>
    <cellStyle name="C00L 2 4" xfId="208"/>
    <cellStyle name="C00L 3" xfId="209"/>
    <cellStyle name="C01A" xfId="210"/>
    <cellStyle name="C01A 2" xfId="211"/>
    <cellStyle name="C01A 3" xfId="212"/>
    <cellStyle name="C01A 4" xfId="213"/>
    <cellStyle name="C01B" xfId="214"/>
    <cellStyle name="C01B 2" xfId="215"/>
    <cellStyle name="C01B 3" xfId="216"/>
    <cellStyle name="C01H" xfId="217"/>
    <cellStyle name="C01L" xfId="218"/>
    <cellStyle name="C02A" xfId="219"/>
    <cellStyle name="C02B" xfId="220"/>
    <cellStyle name="C02B 2" xfId="221"/>
    <cellStyle name="C02B 3" xfId="222"/>
    <cellStyle name="C02H" xfId="223"/>
    <cellStyle name="C02L" xfId="224"/>
    <cellStyle name="C03A" xfId="225"/>
    <cellStyle name="C03B" xfId="226"/>
    <cellStyle name="C03B 2" xfId="227"/>
    <cellStyle name="C03B 3" xfId="228"/>
    <cellStyle name="C03H" xfId="229"/>
    <cellStyle name="C03L" xfId="230"/>
    <cellStyle name="C04A" xfId="231"/>
    <cellStyle name="C04A 2" xfId="232"/>
    <cellStyle name="C04A 3" xfId="233"/>
    <cellStyle name="C04B" xfId="234"/>
    <cellStyle name="C04B 2" xfId="235"/>
    <cellStyle name="C04B 3" xfId="236"/>
    <cellStyle name="C04H" xfId="237"/>
    <cellStyle name="C04L" xfId="238"/>
    <cellStyle name="C05A" xfId="239"/>
    <cellStyle name="C05B" xfId="240"/>
    <cellStyle name="C05B 2" xfId="241"/>
    <cellStyle name="C05B 3" xfId="242"/>
    <cellStyle name="C05H" xfId="243"/>
    <cellStyle name="C05L" xfId="244"/>
    <cellStyle name="C05L 2" xfId="245"/>
    <cellStyle name="C05L 3" xfId="246"/>
    <cellStyle name="C05L 4" xfId="247"/>
    <cellStyle name="C06A" xfId="248"/>
    <cellStyle name="C06B" xfId="249"/>
    <cellStyle name="C06B 2" xfId="250"/>
    <cellStyle name="C06B 3" xfId="251"/>
    <cellStyle name="C06H" xfId="252"/>
    <cellStyle name="C06L" xfId="253"/>
    <cellStyle name="C07A" xfId="254"/>
    <cellStyle name="C07B" xfId="255"/>
    <cellStyle name="C07H" xfId="256"/>
    <cellStyle name="C07L" xfId="257"/>
    <cellStyle name="Calculation 2" xfId="258"/>
    <cellStyle name="Check Cell 2" xfId="259"/>
    <cellStyle name="Comma" xfId="1" builtinId="3"/>
    <cellStyle name="Comma 11" xfId="526"/>
    <cellStyle name="Comma 2" xfId="260"/>
    <cellStyle name="Comma 2 2" xfId="261"/>
    <cellStyle name="Comma 3" xfId="262"/>
    <cellStyle name="Comma 3 2" xfId="263"/>
    <cellStyle name="Comma 4" xfId="264"/>
    <cellStyle name="Comma 5" xfId="265"/>
    <cellStyle name="Comma 6" xfId="266"/>
    <cellStyle name="Comma 7" xfId="267"/>
    <cellStyle name="Currency" xfId="2" builtinId="4"/>
    <cellStyle name="Currency 13" xfId="532"/>
    <cellStyle name="Currency 2" xfId="268"/>
    <cellStyle name="Currency 3" xfId="528"/>
    <cellStyle name="Error" xfId="269"/>
    <cellStyle name="Explanatory Text 2" xfId="270"/>
    <cellStyle name="Good 2" xfId="271"/>
    <cellStyle name="Heading 1 2" xfId="272"/>
    <cellStyle name="Heading 2 2" xfId="273"/>
    <cellStyle name="Heading 3 2" xfId="274"/>
    <cellStyle name="Heading 4 2" xfId="275"/>
    <cellStyle name="Input 2" xfId="276"/>
    <cellStyle name="Linked Cell 2" xfId="277"/>
    <cellStyle name="Neutral 2" xfId="278"/>
    <cellStyle name="Normal" xfId="0" builtinId="0"/>
    <cellStyle name="Normal 10" xfId="279"/>
    <cellStyle name="Normal 10 2" xfId="280"/>
    <cellStyle name="Normal 11" xfId="281"/>
    <cellStyle name="Normal 12" xfId="282"/>
    <cellStyle name="Normal 13" xfId="283"/>
    <cellStyle name="Normal 14" xfId="284"/>
    <cellStyle name="Normal 15" xfId="285"/>
    <cellStyle name="Normal 16" xfId="286"/>
    <cellStyle name="Normal 17" xfId="287"/>
    <cellStyle name="Normal 18" xfId="288"/>
    <cellStyle name="Normal 19" xfId="289"/>
    <cellStyle name="Normal 2" xfId="4"/>
    <cellStyle name="Normal 2 10" xfId="290"/>
    <cellStyle name="Normal 2 2" xfId="291"/>
    <cellStyle name="Normal 2 2 2" xfId="292"/>
    <cellStyle name="Normal 2 2 3" xfId="293"/>
    <cellStyle name="Normal 2 2 6" xfId="294"/>
    <cellStyle name="Normal 2 2_P1 Fleet Hire Recharge" xfId="295"/>
    <cellStyle name="Normal 2 3" xfId="296"/>
    <cellStyle name="Normal 2 3 2" xfId="297"/>
    <cellStyle name="Normal 2 3 3" xfId="298"/>
    <cellStyle name="Normal 2 3 4" xfId="299"/>
    <cellStyle name="Normal 2 3 5" xfId="300"/>
    <cellStyle name="Normal 2 4" xfId="301"/>
    <cellStyle name="Normal 2 4 2" xfId="302"/>
    <cellStyle name="Normal 2 4 3" xfId="303"/>
    <cellStyle name="Normal 2 5" xfId="304"/>
    <cellStyle name="Normal 2_A3 Sheet 1" xfId="305"/>
    <cellStyle name="Normal 20" xfId="306"/>
    <cellStyle name="Normal 21" xfId="307"/>
    <cellStyle name="Normal 22" xfId="308"/>
    <cellStyle name="Normal 23" xfId="529"/>
    <cellStyle name="Normal 24" xfId="530"/>
    <cellStyle name="Normal 25" xfId="533"/>
    <cellStyle name="Normal 26" xfId="534"/>
    <cellStyle name="Normal 27" xfId="531"/>
    <cellStyle name="Normal 28" xfId="535"/>
    <cellStyle name="Normal 29" xfId="537"/>
    <cellStyle name="Normal 3" xfId="309"/>
    <cellStyle name="Normal 3 2" xfId="310"/>
    <cellStyle name="Normal 3 2 2" xfId="311"/>
    <cellStyle name="Normal 3 2 3" xfId="312"/>
    <cellStyle name="Normal 3 3" xfId="313"/>
    <cellStyle name="Normal 3 4" xfId="314"/>
    <cellStyle name="Normal 3 5" xfId="315"/>
    <cellStyle name="Normal 3_Book21" xfId="316"/>
    <cellStyle name="Normal 30" xfId="539"/>
    <cellStyle name="Normal 30 2" xfId="540"/>
    <cellStyle name="Normal 31" xfId="538"/>
    <cellStyle name="Normal 4" xfId="317"/>
    <cellStyle name="Normal 4 2" xfId="318"/>
    <cellStyle name="Normal 4 2 2" xfId="319"/>
    <cellStyle name="Normal 4 2 3" xfId="320"/>
    <cellStyle name="Normal 4 3" xfId="321"/>
    <cellStyle name="Normal 5" xfId="322"/>
    <cellStyle name="Normal 5 2" xfId="323"/>
    <cellStyle name="Normal 5 3" xfId="324"/>
    <cellStyle name="Normal 6" xfId="325"/>
    <cellStyle name="Normal 6 2" xfId="326"/>
    <cellStyle name="Normal 7" xfId="327"/>
    <cellStyle name="Normal 7 2" xfId="328"/>
    <cellStyle name="Normal 8" xfId="329"/>
    <cellStyle name="Normal 8 2" xfId="330"/>
    <cellStyle name="Normal 9" xfId="331"/>
    <cellStyle name="Normal 9 2" xfId="332"/>
    <cellStyle name="Normal_1. BV Standard Estimate File 2010 ver3a" xfId="536"/>
    <cellStyle name="Note 10" xfId="333"/>
    <cellStyle name="Note 11" xfId="334"/>
    <cellStyle name="Note 12" xfId="335"/>
    <cellStyle name="Note 13" xfId="336"/>
    <cellStyle name="Note 2" xfId="337"/>
    <cellStyle name="Note 3" xfId="338"/>
    <cellStyle name="Note 4" xfId="339"/>
    <cellStyle name="Note 5" xfId="340"/>
    <cellStyle name="Note 6" xfId="341"/>
    <cellStyle name="Note 7" xfId="342"/>
    <cellStyle name="Note 8" xfId="343"/>
    <cellStyle name="Note 9" xfId="344"/>
    <cellStyle name="OnOff" xfId="345"/>
    <cellStyle name="Output 2" xfId="346"/>
    <cellStyle name="Percent" xfId="3" builtinId="5"/>
    <cellStyle name="Percent 2" xfId="347"/>
    <cellStyle name="Percent 2 2" xfId="348"/>
    <cellStyle name="Percent 2 2 2" xfId="349"/>
    <cellStyle name="Percent 2 2 3" xfId="350"/>
    <cellStyle name="Percent 2 2 4" xfId="351"/>
    <cellStyle name="Percent 2 3" xfId="352"/>
    <cellStyle name="Percent 2 4" xfId="353"/>
    <cellStyle name="Percent 2 5" xfId="527"/>
    <cellStyle name="Percent 3" xfId="354"/>
    <cellStyle name="Percent 3 2" xfId="355"/>
    <cellStyle name="Percent 3 3" xfId="356"/>
    <cellStyle name="Percent 4" xfId="357"/>
    <cellStyle name="Percent 5" xfId="358"/>
    <cellStyle name="Percent 6" xfId="359"/>
    <cellStyle name="Posted" xfId="360"/>
    <cellStyle name="PSChar" xfId="361"/>
    <cellStyle name="PSDate" xfId="362"/>
    <cellStyle name="PSDec" xfId="363"/>
    <cellStyle name="PSHeading" xfId="364"/>
    <cellStyle name="PSInt" xfId="365"/>
    <cellStyle name="PSSpacer" xfId="366"/>
    <cellStyle name="R00A" xfId="367"/>
    <cellStyle name="R00A 10" xfId="368"/>
    <cellStyle name="R00A 11" xfId="369"/>
    <cellStyle name="R00A 12" xfId="370"/>
    <cellStyle name="R00A 2" xfId="371"/>
    <cellStyle name="R00A 2 2" xfId="372"/>
    <cellStyle name="R00A 2 2 2" xfId="373"/>
    <cellStyle name="R00A 2 3" xfId="374"/>
    <cellStyle name="R00A 2 4" xfId="375"/>
    <cellStyle name="R00A 3" xfId="376"/>
    <cellStyle name="R00A 3 2" xfId="377"/>
    <cellStyle name="R00A 4" xfId="378"/>
    <cellStyle name="R00A 4 2" xfId="379"/>
    <cellStyle name="R00A 5" xfId="380"/>
    <cellStyle name="R00A 6" xfId="381"/>
    <cellStyle name="R00A 7" xfId="382"/>
    <cellStyle name="R00A 8" xfId="383"/>
    <cellStyle name="R00A 9" xfId="384"/>
    <cellStyle name="R00B" xfId="385"/>
    <cellStyle name="R00B 10" xfId="386"/>
    <cellStyle name="R00B 11" xfId="387"/>
    <cellStyle name="R00B 12" xfId="388"/>
    <cellStyle name="R00B 13" xfId="389"/>
    <cellStyle name="R00B 2" xfId="390"/>
    <cellStyle name="R00B 2 2" xfId="391"/>
    <cellStyle name="R00B 2 3" xfId="392"/>
    <cellStyle name="R00B 2 4" xfId="393"/>
    <cellStyle name="R00B 3" xfId="394"/>
    <cellStyle name="R00B 3 2" xfId="395"/>
    <cellStyle name="R00B 4" xfId="396"/>
    <cellStyle name="R00B 4 2" xfId="397"/>
    <cellStyle name="R00B 5" xfId="398"/>
    <cellStyle name="R00B 6" xfId="399"/>
    <cellStyle name="R00B 7" xfId="400"/>
    <cellStyle name="R00B 8" xfId="401"/>
    <cellStyle name="R00B 9" xfId="402"/>
    <cellStyle name="R00L" xfId="403"/>
    <cellStyle name="R01A" xfId="404"/>
    <cellStyle name="R01A 10" xfId="405"/>
    <cellStyle name="R01A 11" xfId="406"/>
    <cellStyle name="R01A 12" xfId="407"/>
    <cellStyle name="R01A 2" xfId="408"/>
    <cellStyle name="R01A 2 2" xfId="409"/>
    <cellStyle name="R01A 2 2 2" xfId="410"/>
    <cellStyle name="R01A 2 2 3" xfId="411"/>
    <cellStyle name="R01A 2 3" xfId="412"/>
    <cellStyle name="R01A 2 4" xfId="413"/>
    <cellStyle name="R01A 3" xfId="414"/>
    <cellStyle name="R01A 3 2" xfId="415"/>
    <cellStyle name="R01A 4" xfId="416"/>
    <cellStyle name="R01A 5" xfId="417"/>
    <cellStyle name="R01A 6" xfId="418"/>
    <cellStyle name="R01A 7" xfId="419"/>
    <cellStyle name="R01A 8" xfId="420"/>
    <cellStyle name="R01A 9" xfId="421"/>
    <cellStyle name="R01B" xfId="422"/>
    <cellStyle name="R01B 10" xfId="423"/>
    <cellStyle name="R01B 11" xfId="424"/>
    <cellStyle name="R01B 12" xfId="425"/>
    <cellStyle name="R01B 13" xfId="426"/>
    <cellStyle name="R01B 2" xfId="427"/>
    <cellStyle name="R01B 2 2" xfId="428"/>
    <cellStyle name="R01B 2 3" xfId="429"/>
    <cellStyle name="R01B 2 4" xfId="430"/>
    <cellStyle name="R01B 3" xfId="431"/>
    <cellStyle name="R01B 3 2" xfId="432"/>
    <cellStyle name="R01B 4" xfId="433"/>
    <cellStyle name="R01B 4 2" xfId="434"/>
    <cellStyle name="R01B 5" xfId="435"/>
    <cellStyle name="R01B 6" xfId="436"/>
    <cellStyle name="R01B 7" xfId="437"/>
    <cellStyle name="R01B 8" xfId="438"/>
    <cellStyle name="R01B 9" xfId="439"/>
    <cellStyle name="R01H" xfId="440"/>
    <cellStyle name="R01L" xfId="441"/>
    <cellStyle name="R02A" xfId="442"/>
    <cellStyle name="R02A 10" xfId="443"/>
    <cellStyle name="R02A 11" xfId="444"/>
    <cellStyle name="R02A 12" xfId="445"/>
    <cellStyle name="R02A 2" xfId="446"/>
    <cellStyle name="R02A 2 2" xfId="447"/>
    <cellStyle name="R02A 2 2 2" xfId="448"/>
    <cellStyle name="R02A 2 3" xfId="449"/>
    <cellStyle name="R02A 2 4" xfId="450"/>
    <cellStyle name="R02A 3" xfId="451"/>
    <cellStyle name="R02A 3 2" xfId="452"/>
    <cellStyle name="R02A 4" xfId="453"/>
    <cellStyle name="R02A 4 2" xfId="454"/>
    <cellStyle name="R02A 5" xfId="455"/>
    <cellStyle name="R02A 6" xfId="456"/>
    <cellStyle name="R02A 7" xfId="457"/>
    <cellStyle name="R02A 8" xfId="458"/>
    <cellStyle name="R02A 9" xfId="459"/>
    <cellStyle name="R02B" xfId="460"/>
    <cellStyle name="R02B 10" xfId="461"/>
    <cellStyle name="R02B 11" xfId="462"/>
    <cellStyle name="R02B 12" xfId="463"/>
    <cellStyle name="R02B 13" xfId="464"/>
    <cellStyle name="R02B 2" xfId="465"/>
    <cellStyle name="R02B 2 2" xfId="466"/>
    <cellStyle name="R02B 2 3" xfId="467"/>
    <cellStyle name="R02B 2 4" xfId="468"/>
    <cellStyle name="R02B 3" xfId="469"/>
    <cellStyle name="R02B 3 2" xfId="470"/>
    <cellStyle name="R02B 4" xfId="471"/>
    <cellStyle name="R02B 4 2" xfId="472"/>
    <cellStyle name="R02B 5" xfId="473"/>
    <cellStyle name="R02B 6" xfId="474"/>
    <cellStyle name="R02B 7" xfId="475"/>
    <cellStyle name="R02B 8" xfId="476"/>
    <cellStyle name="R02B 9" xfId="477"/>
    <cellStyle name="R02H" xfId="478"/>
    <cellStyle name="R02L" xfId="479"/>
    <cellStyle name="R03A" xfId="480"/>
    <cellStyle name="R03A 2" xfId="481"/>
    <cellStyle name="R03B" xfId="482"/>
    <cellStyle name="R03B 2" xfId="483"/>
    <cellStyle name="R03B 2 2" xfId="484"/>
    <cellStyle name="R03B 2 3" xfId="485"/>
    <cellStyle name="R03B 2 4" xfId="486"/>
    <cellStyle name="R03B 3" xfId="487"/>
    <cellStyle name="R03H" xfId="488"/>
    <cellStyle name="R03L" xfId="489"/>
    <cellStyle name="R04A" xfId="490"/>
    <cellStyle name="R04A 2" xfId="491"/>
    <cellStyle name="R04B" xfId="492"/>
    <cellStyle name="R04B 2" xfId="493"/>
    <cellStyle name="R04B 3" xfId="494"/>
    <cellStyle name="R04H" xfId="495"/>
    <cellStyle name="R04L" xfId="496"/>
    <cellStyle name="R05A" xfId="497"/>
    <cellStyle name="R05B" xfId="498"/>
    <cellStyle name="R05B 2" xfId="499"/>
    <cellStyle name="R05B 3" xfId="500"/>
    <cellStyle name="R05H" xfId="501"/>
    <cellStyle name="R05L" xfId="502"/>
    <cellStyle name="R05L 2" xfId="503"/>
    <cellStyle name="R05L 3" xfId="504"/>
    <cellStyle name="R05L 4" xfId="505"/>
    <cellStyle name="R06A" xfId="506"/>
    <cellStyle name="R06B" xfId="507"/>
    <cellStyle name="R06B 2" xfId="508"/>
    <cellStyle name="R06B 3" xfId="509"/>
    <cellStyle name="R06H" xfId="510"/>
    <cellStyle name="R06L" xfId="511"/>
    <cellStyle name="R07A" xfId="512"/>
    <cellStyle name="R07B" xfId="513"/>
    <cellStyle name="R07B 2" xfId="514"/>
    <cellStyle name="R07B 3" xfId="515"/>
    <cellStyle name="R07H" xfId="516"/>
    <cellStyle name="R07H 2" xfId="517"/>
    <cellStyle name="R07H 3" xfId="518"/>
    <cellStyle name="R07L" xfId="519"/>
    <cellStyle name="SAPBEXstdItem" xfId="520"/>
    <cellStyle name="stlData" xfId="521"/>
    <cellStyle name="Style 1" xfId="522"/>
    <cellStyle name="Title 2" xfId="523"/>
    <cellStyle name="Total 2" xfId="524"/>
    <cellStyle name="Warning Text 2" xfId="525"/>
  </cellStyles>
  <dxfs count="12">
    <dxf>
      <fill>
        <patternFill>
          <bgColor theme="6" tint="0.39994506668294322"/>
        </patternFill>
      </fill>
    </dxf>
    <dxf>
      <fill>
        <patternFill>
          <bgColor theme="9"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9" tint="0.39994506668294322"/>
        </patternFill>
      </fill>
    </dxf>
    <dxf>
      <numFmt numFmtId="0" formatCode="General"/>
    </dxf>
    <dxf>
      <numFmt numFmtId="3" formatCode="#,##0"/>
    </dxf>
    <dxf>
      <numFmt numFmtId="4" formatCode="#,##0.00"/>
    </dxf>
    <dxf>
      <alignment horizontal="center" vertical="bottom" textRotation="0" wrapText="0" indent="0" justifyLastLine="0" shrinkToFit="0" readingOrder="0"/>
    </dxf>
  </dxfs>
  <tableStyles count="0" defaultTableStyle="TableStyleMedium2" defaultPivotStyle="PivotStyleLight16"/>
  <colors>
    <mruColors>
      <color rgb="FFFFFF99"/>
      <color rgb="FF323232"/>
      <color rgb="FFFFFF66"/>
      <color rgb="FFFFFFCC"/>
      <color rgb="FFEA5C6A"/>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Scenario Net Present</a:t>
            </a:r>
            <a:r>
              <a:rPr lang="en-US" baseline="0"/>
              <a:t> Cost </a:t>
            </a:r>
            <a:r>
              <a:rPr lang="en-US"/>
              <a:t>Ranges</a:t>
            </a:r>
          </a:p>
        </c:rich>
      </c:tx>
      <c:layout>
        <c:manualLayout>
          <c:xMode val="edge"/>
          <c:yMode val="edge"/>
          <c:x val="1.7129482537198371E-2"/>
          <c:y val="3.6798528058877643E-2"/>
        </c:manualLayout>
      </c:layout>
      <c:overlay val="1"/>
    </c:title>
    <c:autoTitleDeleted val="0"/>
    <c:plotArea>
      <c:layout>
        <c:manualLayout>
          <c:layoutTarget val="inner"/>
          <c:xMode val="edge"/>
          <c:yMode val="edge"/>
          <c:x val="0.43828353452422114"/>
          <c:y val="0.18933462923993291"/>
          <c:w val="0.53376076011128204"/>
          <c:h val="0.6598386877014224"/>
        </c:manualLayout>
      </c:layout>
      <c:barChart>
        <c:barDir val="bar"/>
        <c:grouping val="stacked"/>
        <c:varyColors val="0"/>
        <c:ser>
          <c:idx val="0"/>
          <c:order val="0"/>
          <c:tx>
            <c:strRef>
              <c:f>Output!$M$11</c:f>
              <c:strCache>
                <c:ptCount val="1"/>
                <c:pt idx="0">
                  <c:v>Low</c:v>
                </c:pt>
              </c:strCache>
            </c:strRef>
          </c:tx>
          <c:spPr>
            <a:noFill/>
            <a:ln>
              <a:noFill/>
            </a:ln>
          </c:spPr>
          <c:invertIfNegative val="0"/>
          <c:cat>
            <c:strRef>
              <c:f>Output!$C$12:$C$15</c:f>
              <c:strCache>
                <c:ptCount val="4"/>
                <c:pt idx="0">
                  <c:v>Maintain &amp; operate existing plant</c:v>
                </c:pt>
                <c:pt idx="1">
                  <c:v>Refurbished WTW &amp; existing filters &amp; provide 2 additional filters.</c:v>
                </c:pt>
                <c:pt idx="2">
                  <c:v>Refurbished WTW &amp; replace existing filters &amp; provide 2 additional filters.</c:v>
                </c:pt>
                <c:pt idx="3">
                  <c:v> New 2.7 Ml/d WTW</c:v>
                </c:pt>
              </c:strCache>
            </c:strRef>
          </c:cat>
          <c:val>
            <c:numRef>
              <c:f>Output!$M$12:$M$15</c:f>
              <c:numCache>
                <c:formatCode>#,##0.0_ ;\-#,##0.0\ </c:formatCode>
                <c:ptCount val="4"/>
                <c:pt idx="0">
                  <c:v>9.6182894188355981</c:v>
                </c:pt>
                <c:pt idx="1">
                  <c:v>23.215837246783352</c:v>
                </c:pt>
                <c:pt idx="2">
                  <c:v>23.590651443777318</c:v>
                </c:pt>
                <c:pt idx="3">
                  <c:v>26.694508484664354</c:v>
                </c:pt>
              </c:numCache>
            </c:numRef>
          </c:val>
          <c:extLst>
            <c:ext xmlns:c16="http://schemas.microsoft.com/office/drawing/2014/chart" uri="{C3380CC4-5D6E-409C-BE32-E72D297353CC}">
              <c16:uniqueId val="{00000000-7D8C-4D3C-A2CC-1F817123CE26}"/>
            </c:ext>
          </c:extLst>
        </c:ser>
        <c:ser>
          <c:idx val="1"/>
          <c:order val="1"/>
          <c:tx>
            <c:strRef>
              <c:f>Output!$P$11</c:f>
              <c:strCache>
                <c:ptCount val="1"/>
                <c:pt idx="0">
                  <c:v>High - Low</c:v>
                </c:pt>
              </c:strCache>
            </c:strRef>
          </c:tx>
          <c:spPr>
            <a:solidFill>
              <a:srgbClr val="00B0F0"/>
            </a:solidFill>
          </c:spPr>
          <c:invertIfNegative val="0"/>
          <c:dPt>
            <c:idx val="0"/>
            <c:invertIfNegative val="0"/>
            <c:bubble3D val="0"/>
            <c:spPr>
              <a:solidFill>
                <a:schemeClr val="bg1">
                  <a:lumMod val="50000"/>
                </a:schemeClr>
              </a:solidFill>
            </c:spPr>
            <c:extLst>
              <c:ext xmlns:c16="http://schemas.microsoft.com/office/drawing/2014/chart" uri="{C3380CC4-5D6E-409C-BE32-E72D297353CC}">
                <c16:uniqueId val="{00000002-7D8C-4D3C-A2CC-1F817123CE26}"/>
              </c:ext>
            </c:extLst>
          </c:dPt>
          <c:dPt>
            <c:idx val="1"/>
            <c:invertIfNegative val="0"/>
            <c:bubble3D val="0"/>
            <c:spPr>
              <a:solidFill>
                <a:schemeClr val="accent1">
                  <a:lumMod val="40000"/>
                  <a:lumOff val="60000"/>
                </a:schemeClr>
              </a:solidFill>
            </c:spPr>
            <c:extLst>
              <c:ext xmlns:c16="http://schemas.microsoft.com/office/drawing/2014/chart" uri="{C3380CC4-5D6E-409C-BE32-E72D297353CC}">
                <c16:uniqueId val="{00000004-7D8C-4D3C-A2CC-1F817123CE26}"/>
              </c:ext>
            </c:extLst>
          </c:dPt>
          <c:dPt>
            <c:idx val="2"/>
            <c:invertIfNegative val="0"/>
            <c:bubble3D val="0"/>
            <c:spPr>
              <a:solidFill>
                <a:schemeClr val="accent1">
                  <a:lumMod val="40000"/>
                  <a:lumOff val="60000"/>
                </a:schemeClr>
              </a:solidFill>
            </c:spPr>
            <c:extLst>
              <c:ext xmlns:c16="http://schemas.microsoft.com/office/drawing/2014/chart" uri="{C3380CC4-5D6E-409C-BE32-E72D297353CC}">
                <c16:uniqueId val="{0000000A-A982-4A4B-993C-336F58924E64}"/>
              </c:ext>
            </c:extLst>
          </c:dPt>
          <c:dPt>
            <c:idx val="3"/>
            <c:invertIfNegative val="0"/>
            <c:bubble3D val="0"/>
            <c:spPr>
              <a:solidFill>
                <a:schemeClr val="accent3">
                  <a:lumMod val="60000"/>
                  <a:lumOff val="40000"/>
                </a:schemeClr>
              </a:solidFill>
            </c:spPr>
            <c:extLst>
              <c:ext xmlns:c16="http://schemas.microsoft.com/office/drawing/2014/chart" uri="{C3380CC4-5D6E-409C-BE32-E72D297353CC}">
                <c16:uniqueId val="{00000006-7D8C-4D3C-A2CC-1F817123CE26}"/>
              </c:ext>
            </c:extLst>
          </c:dPt>
          <c:dPt>
            <c:idx val="4"/>
            <c:invertIfNegative val="0"/>
            <c:bubble3D val="0"/>
            <c:spPr>
              <a:solidFill>
                <a:schemeClr val="accent1">
                  <a:lumMod val="40000"/>
                  <a:lumOff val="60000"/>
                </a:schemeClr>
              </a:solidFill>
            </c:spPr>
            <c:extLst>
              <c:ext xmlns:c16="http://schemas.microsoft.com/office/drawing/2014/chart" uri="{C3380CC4-5D6E-409C-BE32-E72D297353CC}">
                <c16:uniqueId val="{00000007-4557-4168-AB18-62EE4F9C355A}"/>
              </c:ext>
            </c:extLst>
          </c:dPt>
          <c:dPt>
            <c:idx val="5"/>
            <c:invertIfNegative val="0"/>
            <c:bubble3D val="0"/>
            <c:spPr>
              <a:solidFill>
                <a:schemeClr val="accent3">
                  <a:lumMod val="60000"/>
                  <a:lumOff val="40000"/>
                </a:schemeClr>
              </a:solidFill>
            </c:spPr>
            <c:extLst>
              <c:ext xmlns:c16="http://schemas.microsoft.com/office/drawing/2014/chart" uri="{C3380CC4-5D6E-409C-BE32-E72D297353CC}">
                <c16:uniqueId val="{00000009-4557-4168-AB18-62EE4F9C355A}"/>
              </c:ext>
            </c:extLst>
          </c:dPt>
          <c:dPt>
            <c:idx val="6"/>
            <c:invertIfNegative val="0"/>
            <c:bubble3D val="0"/>
            <c:spPr>
              <a:solidFill>
                <a:schemeClr val="accent3">
                  <a:lumMod val="60000"/>
                  <a:lumOff val="40000"/>
                </a:schemeClr>
              </a:solidFill>
            </c:spPr>
            <c:extLst>
              <c:ext xmlns:c16="http://schemas.microsoft.com/office/drawing/2014/chart" uri="{C3380CC4-5D6E-409C-BE32-E72D297353CC}">
                <c16:uniqueId val="{0000000B-D2B6-40C3-819F-ED0B459E2C2B}"/>
              </c:ext>
            </c:extLst>
          </c:dPt>
          <c:cat>
            <c:strRef>
              <c:f>Output!$C$12:$C$15</c:f>
              <c:strCache>
                <c:ptCount val="4"/>
                <c:pt idx="0">
                  <c:v>Maintain &amp; operate existing plant</c:v>
                </c:pt>
                <c:pt idx="1">
                  <c:v>Refurbished WTW &amp; existing filters &amp; provide 2 additional filters.</c:v>
                </c:pt>
                <c:pt idx="2">
                  <c:v>Refurbished WTW &amp; replace existing filters &amp; provide 2 additional filters.</c:v>
                </c:pt>
                <c:pt idx="3">
                  <c:v> New 2.7 Ml/d WTW</c:v>
                </c:pt>
              </c:strCache>
            </c:strRef>
          </c:cat>
          <c:val>
            <c:numRef>
              <c:f>Output!$P$12:$P$15</c:f>
              <c:numCache>
                <c:formatCode>#,##0.0_ ;\-#,##0.0\ </c:formatCode>
                <c:ptCount val="4"/>
                <c:pt idx="0">
                  <c:v>3.2106562987786056</c:v>
                </c:pt>
                <c:pt idx="1">
                  <c:v>10.009430212752498</c:v>
                </c:pt>
                <c:pt idx="2">
                  <c:v>10.196837311249482</c:v>
                </c:pt>
                <c:pt idx="3">
                  <c:v>11.748765831692992</c:v>
                </c:pt>
              </c:numCache>
            </c:numRef>
          </c:val>
          <c:extLst>
            <c:ext xmlns:c16="http://schemas.microsoft.com/office/drawing/2014/chart" uri="{C3380CC4-5D6E-409C-BE32-E72D297353CC}">
              <c16:uniqueId val="{00000007-7D8C-4D3C-A2CC-1F817123CE26}"/>
            </c:ext>
          </c:extLst>
        </c:ser>
        <c:dLbls>
          <c:showLegendKey val="0"/>
          <c:showVal val="0"/>
          <c:showCatName val="0"/>
          <c:showSerName val="0"/>
          <c:showPercent val="0"/>
          <c:showBubbleSize val="0"/>
        </c:dLbls>
        <c:gapWidth val="150"/>
        <c:overlap val="100"/>
        <c:axId val="231718272"/>
        <c:axId val="231720064"/>
      </c:barChart>
      <c:catAx>
        <c:axId val="231718272"/>
        <c:scaling>
          <c:orientation val="maxMin"/>
        </c:scaling>
        <c:delete val="0"/>
        <c:axPos val="l"/>
        <c:numFmt formatCode="General" sourceLinked="1"/>
        <c:majorTickMark val="out"/>
        <c:minorTickMark val="none"/>
        <c:tickLblPos val="nextTo"/>
        <c:txPr>
          <a:bodyPr/>
          <a:lstStyle/>
          <a:p>
            <a:pPr>
              <a:defRPr sz="1100" b="0"/>
            </a:pPr>
            <a:endParaRPr lang="en-US"/>
          </a:p>
        </c:txPr>
        <c:crossAx val="231720064"/>
        <c:crosses val="autoZero"/>
        <c:auto val="1"/>
        <c:lblAlgn val="ctr"/>
        <c:lblOffset val="100"/>
        <c:noMultiLvlLbl val="0"/>
      </c:catAx>
      <c:valAx>
        <c:axId val="231720064"/>
        <c:scaling>
          <c:orientation val="minMax"/>
          <c:max val="46"/>
          <c:min val="8"/>
        </c:scaling>
        <c:delete val="0"/>
        <c:axPos val="t"/>
        <c:majorGridlines/>
        <c:title>
          <c:tx>
            <c:rich>
              <a:bodyPr/>
              <a:lstStyle/>
              <a:p>
                <a:pPr>
                  <a:defRPr/>
                </a:pPr>
                <a:r>
                  <a:rPr lang="en-US"/>
                  <a:t>Net Present Cost Range £m</a:t>
                </a:r>
              </a:p>
            </c:rich>
          </c:tx>
          <c:layout/>
          <c:overlay val="0"/>
        </c:title>
        <c:numFmt formatCode="#,##0_ ;\-#,##0\ " sourceLinked="0"/>
        <c:majorTickMark val="out"/>
        <c:minorTickMark val="none"/>
        <c:tickLblPos val="nextTo"/>
        <c:crossAx val="231718272"/>
        <c:crosses val="autoZero"/>
        <c:crossBetween val="between"/>
        <c:majorUnit val="2"/>
      </c:valAx>
    </c:plotArea>
    <c:plotVisOnly val="1"/>
    <c:dispBlanksAs val="gap"/>
    <c:showDLblsOverMax val="0"/>
  </c:chart>
  <c:txPr>
    <a:bodyPr/>
    <a:lstStyle/>
    <a:p>
      <a:pPr>
        <a:defRPr b="1">
          <a:solidFill>
            <a:schemeClr val="tx2"/>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Scenario Carbon Dioxide emissions (post grid adjustment)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Output!$W$10:$W$11</c:f>
              <c:strCache>
                <c:ptCount val="2"/>
                <c:pt idx="0">
                  <c:v>60 Year Embodied</c:v>
                </c:pt>
                <c:pt idx="1">
                  <c:v>Central </c:v>
                </c:pt>
              </c:strCache>
            </c:strRef>
          </c:tx>
          <c:spPr>
            <a:solidFill>
              <a:schemeClr val="accent6">
                <a:lumMod val="75000"/>
              </a:schemeClr>
            </a:solidFill>
            <a:ln>
              <a:noFill/>
            </a:ln>
            <a:effectLst/>
          </c:spPr>
          <c:invertIfNegative val="0"/>
          <c:cat>
            <c:strRef>
              <c:f>Output!$C$12:$C$15</c:f>
              <c:strCache>
                <c:ptCount val="4"/>
                <c:pt idx="0">
                  <c:v>Maintain &amp; operate existing plant</c:v>
                </c:pt>
                <c:pt idx="1">
                  <c:v>Refurbished WTW &amp; existing filters &amp; provide 2 additional filters.</c:v>
                </c:pt>
                <c:pt idx="2">
                  <c:v>Refurbished WTW &amp; replace existing filters &amp; provide 2 additional filters.</c:v>
                </c:pt>
                <c:pt idx="3">
                  <c:v> New 2.7 Ml/d WTW</c:v>
                </c:pt>
              </c:strCache>
            </c:strRef>
          </c:cat>
          <c:val>
            <c:numRef>
              <c:f>Output!$W$12:$W$15</c:f>
              <c:numCache>
                <c:formatCode>_-* #,##0_-;\-* #,##0_-;_-* "-"??_-;_-@_-</c:formatCode>
                <c:ptCount val="4"/>
                <c:pt idx="0">
                  <c:v>3307.0612512121852</c:v>
                </c:pt>
                <c:pt idx="1">
                  <c:v>7619.8577474255599</c:v>
                </c:pt>
                <c:pt idx="2">
                  <c:v>7745.8625231225287</c:v>
                </c:pt>
                <c:pt idx="3">
                  <c:v>8161.1104719356736</c:v>
                </c:pt>
              </c:numCache>
            </c:numRef>
          </c:val>
          <c:extLst>
            <c:ext xmlns:c16="http://schemas.microsoft.com/office/drawing/2014/chart" uri="{C3380CC4-5D6E-409C-BE32-E72D297353CC}">
              <c16:uniqueId val="{00000001-6081-4670-8310-023CA89A0916}"/>
            </c:ext>
          </c:extLst>
        </c:ser>
        <c:ser>
          <c:idx val="1"/>
          <c:order val="1"/>
          <c:tx>
            <c:strRef>
              <c:f>Output!$Z$10:$Z$11</c:f>
              <c:strCache>
                <c:ptCount val="2"/>
                <c:pt idx="0">
                  <c:v>60 Year Operational</c:v>
                </c:pt>
                <c:pt idx="1">
                  <c:v>Central </c:v>
                </c:pt>
              </c:strCache>
            </c:strRef>
          </c:tx>
          <c:spPr>
            <a:solidFill>
              <a:schemeClr val="accent6">
                <a:lumMod val="60000"/>
                <a:lumOff val="40000"/>
              </a:schemeClr>
            </a:solidFill>
            <a:ln>
              <a:noFill/>
            </a:ln>
            <a:effectLst/>
          </c:spPr>
          <c:invertIfNegative val="0"/>
          <c:cat>
            <c:strRef>
              <c:f>Output!$C$12:$C$15</c:f>
              <c:strCache>
                <c:ptCount val="4"/>
                <c:pt idx="0">
                  <c:v>Maintain &amp; operate existing plant</c:v>
                </c:pt>
                <c:pt idx="1">
                  <c:v>Refurbished WTW &amp; existing filters &amp; provide 2 additional filters.</c:v>
                </c:pt>
                <c:pt idx="2">
                  <c:v>Refurbished WTW &amp; replace existing filters &amp; provide 2 additional filters.</c:v>
                </c:pt>
                <c:pt idx="3">
                  <c:v> New 2.7 Ml/d WTW</c:v>
                </c:pt>
              </c:strCache>
            </c:strRef>
          </c:cat>
          <c:val>
            <c:numRef>
              <c:f>Output!$Z$12:$Z$15</c:f>
              <c:numCache>
                <c:formatCode>_-* #,##0_-;\-* #,##0_-;_-* "-"??_-;_-@_-</c:formatCode>
                <c:ptCount val="4"/>
                <c:pt idx="0">
                  <c:v>5324.5779902470222</c:v>
                </c:pt>
                <c:pt idx="1">
                  <c:v>5324.5779902470222</c:v>
                </c:pt>
                <c:pt idx="2">
                  <c:v>5324.5779902470222</c:v>
                </c:pt>
                <c:pt idx="3">
                  <c:v>5324.5779902470222</c:v>
                </c:pt>
              </c:numCache>
            </c:numRef>
          </c:val>
          <c:extLst>
            <c:ext xmlns:c16="http://schemas.microsoft.com/office/drawing/2014/chart" uri="{C3380CC4-5D6E-409C-BE32-E72D297353CC}">
              <c16:uniqueId val="{00000002-6081-4670-8310-023CA89A0916}"/>
            </c:ext>
          </c:extLst>
        </c:ser>
        <c:dLbls>
          <c:showLegendKey val="0"/>
          <c:showVal val="0"/>
          <c:showCatName val="0"/>
          <c:showSerName val="0"/>
          <c:showPercent val="0"/>
          <c:showBubbleSize val="0"/>
        </c:dLbls>
        <c:gapWidth val="150"/>
        <c:overlap val="100"/>
        <c:axId val="231645184"/>
        <c:axId val="231646720"/>
      </c:barChart>
      <c:catAx>
        <c:axId val="231645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646720"/>
        <c:crosses val="autoZero"/>
        <c:auto val="1"/>
        <c:lblAlgn val="ctr"/>
        <c:lblOffset val="100"/>
        <c:noMultiLvlLbl val="0"/>
      </c:catAx>
      <c:valAx>
        <c:axId val="231646720"/>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645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Investment</a:t>
            </a:r>
            <a:r>
              <a:rPr lang="en-GB" baseline="0"/>
              <a:t> timing by category</a:t>
            </a:r>
            <a:endParaRPr lang="en-GB"/>
          </a:p>
        </c:rich>
      </c:tx>
      <c:layout/>
      <c:overlay val="0"/>
      <c:spPr>
        <a:noFill/>
        <a:ln>
          <a:noFill/>
        </a:ln>
        <a:effectLst/>
      </c:spPr>
    </c:title>
    <c:autoTitleDeleted val="0"/>
    <c:plotArea>
      <c:layout>
        <c:manualLayout>
          <c:layoutTarget val="inner"/>
          <c:xMode val="edge"/>
          <c:yMode val="edge"/>
          <c:x val="0.13158407091132426"/>
          <c:y val="0.15291875148915895"/>
          <c:w val="0.70768489205067719"/>
          <c:h val="0.78572733804986328"/>
        </c:manualLayout>
      </c:layout>
      <c:barChart>
        <c:barDir val="col"/>
        <c:grouping val="stacked"/>
        <c:varyColors val="0"/>
        <c:ser>
          <c:idx val="4"/>
          <c:order val="0"/>
          <c:tx>
            <c:strRef>
              <c:f>'Calc Base'!$B$93</c:f>
              <c:strCache>
                <c:ptCount val="1"/>
                <c:pt idx="0">
                  <c:v>Total operating expenditure</c:v>
                </c:pt>
              </c:strCache>
            </c:strRef>
          </c:tx>
          <c:spPr>
            <a:solidFill>
              <a:schemeClr val="accent5"/>
            </a:solidFill>
            <a:ln>
              <a:noFill/>
            </a:ln>
            <a:effectLst/>
          </c:spPr>
          <c:invertIfNegative val="0"/>
          <c:cat>
            <c:numRef>
              <c:f>'Calc Base'!$F$21:$BM$21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Base'!$F$93:$BN$93</c:f>
              <c:numCache>
                <c:formatCode>_-* #,##0_-;\-* #,##0_-;_-* "-"??_-;_-@_-</c:formatCode>
                <c:ptCount val="61"/>
                <c:pt idx="0">
                  <c:v>175.98281304624999</c:v>
                </c:pt>
                <c:pt idx="1">
                  <c:v>176.06197234249998</c:v>
                </c:pt>
                <c:pt idx="2">
                  <c:v>168.92045051374998</c:v>
                </c:pt>
                <c:pt idx="3">
                  <c:v>168.99960980999998</c:v>
                </c:pt>
                <c:pt idx="4">
                  <c:v>169.07876910624998</c:v>
                </c:pt>
                <c:pt idx="5">
                  <c:v>169.15792840249998</c:v>
                </c:pt>
                <c:pt idx="6">
                  <c:v>169.23708769874997</c:v>
                </c:pt>
                <c:pt idx="7">
                  <c:v>169.31624699499997</c:v>
                </c:pt>
                <c:pt idx="8">
                  <c:v>169.39540629124997</c:v>
                </c:pt>
                <c:pt idx="9">
                  <c:v>169.4745655875</c:v>
                </c:pt>
                <c:pt idx="10">
                  <c:v>169.55372488374999</c:v>
                </c:pt>
                <c:pt idx="11">
                  <c:v>169.63288417999999</c:v>
                </c:pt>
                <c:pt idx="12">
                  <c:v>169.71204347624999</c:v>
                </c:pt>
                <c:pt idx="13">
                  <c:v>169.79120277249999</c:v>
                </c:pt>
                <c:pt idx="14">
                  <c:v>169.87036206874998</c:v>
                </c:pt>
                <c:pt idx="15">
                  <c:v>169.94952136499998</c:v>
                </c:pt>
                <c:pt idx="16">
                  <c:v>170.02868066124998</c:v>
                </c:pt>
                <c:pt idx="17">
                  <c:v>170.10783995749998</c:v>
                </c:pt>
                <c:pt idx="18">
                  <c:v>170.18699925375</c:v>
                </c:pt>
                <c:pt idx="19">
                  <c:v>170.26615854999997</c:v>
                </c:pt>
                <c:pt idx="20">
                  <c:v>170.34531784625</c:v>
                </c:pt>
                <c:pt idx="21">
                  <c:v>170.42447714249997</c:v>
                </c:pt>
                <c:pt idx="22">
                  <c:v>170.50363643874999</c:v>
                </c:pt>
                <c:pt idx="23">
                  <c:v>170.58279573499999</c:v>
                </c:pt>
                <c:pt idx="24">
                  <c:v>170.66195503124999</c:v>
                </c:pt>
                <c:pt idx="25">
                  <c:v>170.74111432749999</c:v>
                </c:pt>
                <c:pt idx="26">
                  <c:v>170.82027362374998</c:v>
                </c:pt>
                <c:pt idx="27">
                  <c:v>170.89943291999998</c:v>
                </c:pt>
                <c:pt idx="28">
                  <c:v>170.97859221624998</c:v>
                </c:pt>
                <c:pt idx="29">
                  <c:v>171.05775151249998</c:v>
                </c:pt>
                <c:pt idx="30">
                  <c:v>171.13691080874997</c:v>
                </c:pt>
                <c:pt idx="31">
                  <c:v>171.21607010499997</c:v>
                </c:pt>
                <c:pt idx="32">
                  <c:v>171.29522940124997</c:v>
                </c:pt>
                <c:pt idx="33">
                  <c:v>171.3743886975</c:v>
                </c:pt>
                <c:pt idx="34">
                  <c:v>171.45354799374996</c:v>
                </c:pt>
                <c:pt idx="35">
                  <c:v>171.53270728999999</c:v>
                </c:pt>
                <c:pt idx="36">
                  <c:v>171.61186658624996</c:v>
                </c:pt>
                <c:pt idx="37">
                  <c:v>171.69102588249996</c:v>
                </c:pt>
                <c:pt idx="38">
                  <c:v>171.77018517874998</c:v>
                </c:pt>
                <c:pt idx="39">
                  <c:v>171.84934447499998</c:v>
                </c:pt>
                <c:pt idx="40">
                  <c:v>171.92850377124998</c:v>
                </c:pt>
                <c:pt idx="41">
                  <c:v>172.0076630675</c:v>
                </c:pt>
                <c:pt idx="42">
                  <c:v>172.08682236374997</c:v>
                </c:pt>
                <c:pt idx="43">
                  <c:v>172.16598166</c:v>
                </c:pt>
                <c:pt idx="44">
                  <c:v>172.24514095624997</c:v>
                </c:pt>
                <c:pt idx="45">
                  <c:v>172.32430025249997</c:v>
                </c:pt>
                <c:pt idx="46">
                  <c:v>172.40345954874999</c:v>
                </c:pt>
                <c:pt idx="47">
                  <c:v>172.48261884499999</c:v>
                </c:pt>
                <c:pt idx="48">
                  <c:v>172.56177814124999</c:v>
                </c:pt>
                <c:pt idx="49">
                  <c:v>172.64093743749999</c:v>
                </c:pt>
                <c:pt idx="50">
                  <c:v>172.72009673374998</c:v>
                </c:pt>
                <c:pt idx="51">
                  <c:v>172.79925602999998</c:v>
                </c:pt>
                <c:pt idx="52">
                  <c:v>172.87841532624998</c:v>
                </c:pt>
                <c:pt idx="53">
                  <c:v>172.95757462249998</c:v>
                </c:pt>
                <c:pt idx="54">
                  <c:v>173.03673391874997</c:v>
                </c:pt>
                <c:pt idx="55">
                  <c:v>173.11589321499997</c:v>
                </c:pt>
                <c:pt idx="56">
                  <c:v>173.19505251125</c:v>
                </c:pt>
                <c:pt idx="57">
                  <c:v>173.27421180749997</c:v>
                </c:pt>
                <c:pt idx="58">
                  <c:v>173.35337110374996</c:v>
                </c:pt>
                <c:pt idx="59">
                  <c:v>173.43253039999999</c:v>
                </c:pt>
                <c:pt idx="60">
                  <c:v>0</c:v>
                </c:pt>
              </c:numCache>
            </c:numRef>
          </c:val>
          <c:extLst>
            <c:ext xmlns:c16="http://schemas.microsoft.com/office/drawing/2014/chart" uri="{C3380CC4-5D6E-409C-BE32-E72D297353CC}">
              <c16:uniqueId val="{00000005-F3AD-4457-B8AC-17A8049ADE17}"/>
            </c:ext>
          </c:extLst>
        </c:ser>
        <c:ser>
          <c:idx val="3"/>
          <c:order val="1"/>
          <c:tx>
            <c:strRef>
              <c:f>'Calc Base'!$B$63</c:f>
              <c:strCache>
                <c:ptCount val="1"/>
                <c:pt idx="0">
                  <c:v>  Total recurring capital expenditure</c:v>
                </c:pt>
              </c:strCache>
            </c:strRef>
          </c:tx>
          <c:spPr>
            <a:solidFill>
              <a:schemeClr val="accent4"/>
            </a:solidFill>
            <a:ln w="25400">
              <a:noFill/>
            </a:ln>
            <a:effectLst/>
          </c:spPr>
          <c:invertIfNegative val="0"/>
          <c:cat>
            <c:numRef>
              <c:f>'Calc Base'!$F$21:$BM$21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Base'!$F$63:$BN$63</c:f>
              <c:numCache>
                <c:formatCode>_-* #,##0_-;\-* #,##0_-;_-* "-"??_-;_-@_-</c:formatCode>
                <c:ptCount val="61"/>
                <c:pt idx="0">
                  <c:v>155.9555451883779</c:v>
                </c:pt>
                <c:pt idx="1">
                  <c:v>149.76779798790179</c:v>
                </c:pt>
                <c:pt idx="2">
                  <c:v>187.60657810143579</c:v>
                </c:pt>
                <c:pt idx="3">
                  <c:v>151.80025970967972</c:v>
                </c:pt>
                <c:pt idx="4">
                  <c:v>312.72052246917099</c:v>
                </c:pt>
                <c:pt idx="5">
                  <c:v>156.30253451165936</c:v>
                </c:pt>
                <c:pt idx="6">
                  <c:v>184.91157397729239</c:v>
                </c:pt>
                <c:pt idx="7">
                  <c:v>189.94317800229371</c:v>
                </c:pt>
                <c:pt idx="8">
                  <c:v>198.2438328895517</c:v>
                </c:pt>
                <c:pt idx="9">
                  <c:v>180.84345894124991</c:v>
                </c:pt>
                <c:pt idx="10">
                  <c:v>205.6650707437409</c:v>
                </c:pt>
                <c:pt idx="11">
                  <c:v>165.51916823095411</c:v>
                </c:pt>
                <c:pt idx="12">
                  <c:v>211.5936278493997</c:v>
                </c:pt>
                <c:pt idx="13">
                  <c:v>174.81631961662208</c:v>
                </c:pt>
                <c:pt idx="14">
                  <c:v>188.05442394339229</c:v>
                </c:pt>
                <c:pt idx="15">
                  <c:v>182.19962258785574</c:v>
                </c:pt>
                <c:pt idx="16">
                  <c:v>197.05222841864929</c:v>
                </c:pt>
                <c:pt idx="17">
                  <c:v>227.70530778504454</c:v>
                </c:pt>
                <c:pt idx="18">
                  <c:v>491.88481552368904</c:v>
                </c:pt>
                <c:pt idx="19">
                  <c:v>165.94739790003342</c:v>
                </c:pt>
                <c:pt idx="20">
                  <c:v>192.98254812072588</c:v>
                </c:pt>
                <c:pt idx="21">
                  <c:v>186.44794135826612</c:v>
                </c:pt>
                <c:pt idx="22">
                  <c:v>184.93297509846167</c:v>
                </c:pt>
                <c:pt idx="23">
                  <c:v>267.52050431054244</c:v>
                </c:pt>
                <c:pt idx="24">
                  <c:v>204.60071805274961</c:v>
                </c:pt>
                <c:pt idx="25">
                  <c:v>204.60071805274961</c:v>
                </c:pt>
                <c:pt idx="26">
                  <c:v>204.60071805274961</c:v>
                </c:pt>
                <c:pt idx="27">
                  <c:v>204.60071805274961</c:v>
                </c:pt>
                <c:pt idx="28">
                  <c:v>204.60071805274961</c:v>
                </c:pt>
                <c:pt idx="29">
                  <c:v>204.60071805274961</c:v>
                </c:pt>
                <c:pt idx="30">
                  <c:v>204.60071805274961</c:v>
                </c:pt>
                <c:pt idx="31">
                  <c:v>204.60071805274961</c:v>
                </c:pt>
                <c:pt idx="32">
                  <c:v>204.60071805274961</c:v>
                </c:pt>
                <c:pt idx="33">
                  <c:v>204.60071805274961</c:v>
                </c:pt>
                <c:pt idx="34">
                  <c:v>204.60071805274961</c:v>
                </c:pt>
                <c:pt idx="35">
                  <c:v>204.60071805274961</c:v>
                </c:pt>
                <c:pt idx="36">
                  <c:v>204.60071805274961</c:v>
                </c:pt>
                <c:pt idx="37">
                  <c:v>204.60071805274961</c:v>
                </c:pt>
                <c:pt idx="38">
                  <c:v>204.60071805274961</c:v>
                </c:pt>
                <c:pt idx="39">
                  <c:v>204.60071805274961</c:v>
                </c:pt>
                <c:pt idx="40">
                  <c:v>204.60071805274961</c:v>
                </c:pt>
                <c:pt idx="41">
                  <c:v>204.60071805274961</c:v>
                </c:pt>
                <c:pt idx="42">
                  <c:v>204.60071805274961</c:v>
                </c:pt>
                <c:pt idx="43">
                  <c:v>204.60071805274961</c:v>
                </c:pt>
                <c:pt idx="44">
                  <c:v>204.60071805274961</c:v>
                </c:pt>
                <c:pt idx="45">
                  <c:v>204.60071805274961</c:v>
                </c:pt>
                <c:pt idx="46">
                  <c:v>204.60071805274961</c:v>
                </c:pt>
                <c:pt idx="47">
                  <c:v>0</c:v>
                </c:pt>
                <c:pt idx="48">
                  <c:v>0</c:v>
                </c:pt>
                <c:pt idx="49">
                  <c:v>0</c:v>
                </c:pt>
                <c:pt idx="50">
                  <c:v>0</c:v>
                </c:pt>
                <c:pt idx="51">
                  <c:v>0</c:v>
                </c:pt>
                <c:pt idx="52">
                  <c:v>0</c:v>
                </c:pt>
                <c:pt idx="53">
                  <c:v>0</c:v>
                </c:pt>
                <c:pt idx="54">
                  <c:v>0</c:v>
                </c:pt>
                <c:pt idx="55">
                  <c:v>0</c:v>
                </c:pt>
                <c:pt idx="56">
                  <c:v>0</c:v>
                </c:pt>
                <c:pt idx="57">
                  <c:v>0</c:v>
                </c:pt>
                <c:pt idx="58">
                  <c:v>2073.283429441869</c:v>
                </c:pt>
                <c:pt idx="59">
                  <c:v>0</c:v>
                </c:pt>
                <c:pt idx="60">
                  <c:v>-13411.086303669987</c:v>
                </c:pt>
              </c:numCache>
            </c:numRef>
          </c:val>
          <c:extLst>
            <c:ext xmlns:c16="http://schemas.microsoft.com/office/drawing/2014/chart" uri="{C3380CC4-5D6E-409C-BE32-E72D297353CC}">
              <c16:uniqueId val="{00000004-F3AD-4457-B8AC-17A8049ADE17}"/>
            </c:ext>
          </c:extLst>
        </c:ser>
        <c:ser>
          <c:idx val="2"/>
          <c:order val="2"/>
          <c:tx>
            <c:strRef>
              <c:f>'Calc Base'!$B$39</c:f>
              <c:strCache>
                <c:ptCount val="1"/>
                <c:pt idx="0">
                  <c:v>  Total main or enhancement expenditure</c:v>
                </c:pt>
              </c:strCache>
            </c:strRef>
          </c:tx>
          <c:spPr>
            <a:solidFill>
              <a:schemeClr val="accent3"/>
            </a:solidFill>
            <a:ln w="25400">
              <a:noFill/>
            </a:ln>
            <a:effectLst/>
          </c:spPr>
          <c:invertIfNegative val="0"/>
          <c:cat>
            <c:numRef>
              <c:f>'Calc Base'!$F$21:$BM$21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Base'!$F$39:$BN$39</c:f>
              <c:numCache>
                <c:formatCode>_-* #,##0_-;\-* #,##0_-;_-* "-"??_-;_-@_-</c:formatCode>
                <c:ptCount val="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9872.4174694902886</c:v>
                </c:pt>
                <c:pt idx="48">
                  <c:v>9872.4174694902886</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03-F3AD-4457-B8AC-17A8049ADE17}"/>
            </c:ext>
          </c:extLst>
        </c:ser>
        <c:dLbls>
          <c:showLegendKey val="0"/>
          <c:showVal val="0"/>
          <c:showCatName val="0"/>
          <c:showSerName val="0"/>
          <c:showPercent val="0"/>
          <c:showBubbleSize val="0"/>
        </c:dLbls>
        <c:gapWidth val="150"/>
        <c:overlap val="100"/>
        <c:axId val="344771968"/>
        <c:axId val="344773760"/>
      </c:barChart>
      <c:lineChart>
        <c:grouping val="standard"/>
        <c:varyColors val="0"/>
        <c:ser>
          <c:idx val="5"/>
          <c:order val="3"/>
          <c:tx>
            <c:strRef>
              <c:f>'Calc Base'!$B$103</c:f>
              <c:strCache>
                <c:ptCount val="1"/>
                <c:pt idx="0">
                  <c:v>Cumulative present value of costs</c:v>
                </c:pt>
              </c:strCache>
            </c:strRef>
          </c:tx>
          <c:spPr>
            <a:ln w="28575" cap="rnd">
              <a:solidFill>
                <a:schemeClr val="accent6"/>
              </a:solidFill>
              <a:round/>
            </a:ln>
            <a:effectLst/>
          </c:spPr>
          <c:marker>
            <c:symbol val="none"/>
          </c:marker>
          <c:cat>
            <c:numRef>
              <c:f>'Calc Base'!$F$21:$BM$21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Base'!$F$103:$BN$103</c:f>
              <c:numCache>
                <c:formatCode>_-* #,##0_-;\-* #,##0_-;_-* "-"??_-;_-@_-</c:formatCode>
                <c:ptCount val="61"/>
                <c:pt idx="0">
                  <c:v>320.71338959867433</c:v>
                </c:pt>
                <c:pt idx="1">
                  <c:v>624.87896670003192</c:v>
                </c:pt>
                <c:pt idx="2">
                  <c:v>946.445919532993</c:v>
                </c:pt>
                <c:pt idx="3">
                  <c:v>1226.004472472634</c:v>
                </c:pt>
                <c:pt idx="4">
                  <c:v>1631.6665477905847</c:v>
                </c:pt>
                <c:pt idx="5">
                  <c:v>1896.4288440679529</c:v>
                </c:pt>
                <c:pt idx="6">
                  <c:v>2174.7864908835945</c:v>
                </c:pt>
                <c:pt idx="7">
                  <c:v>2447.6122499061448</c:v>
                </c:pt>
                <c:pt idx="8">
                  <c:v>2717.3605462853243</c:v>
                </c:pt>
                <c:pt idx="9">
                  <c:v>2965.7075846553967</c:v>
                </c:pt>
                <c:pt idx="10">
                  <c:v>3222.7120904310973</c:v>
                </c:pt>
                <c:pt idx="11">
                  <c:v>3444.5101211039896</c:v>
                </c:pt>
                <c:pt idx="12">
                  <c:v>3688.3185508877955</c:v>
                </c:pt>
                <c:pt idx="13">
                  <c:v>3901.2108030121562</c:v>
                </c:pt>
                <c:pt idx="14">
                  <c:v>4114.8527499560951</c:v>
                </c:pt>
                <c:pt idx="15">
                  <c:v>4317.9392430790085</c:v>
                </c:pt>
                <c:pt idx="16">
                  <c:v>4522.4781129766088</c:v>
                </c:pt>
                <c:pt idx="17">
                  <c:v>4736.6452525233835</c:v>
                </c:pt>
                <c:pt idx="18">
                  <c:v>5081.0256744245698</c:v>
                </c:pt>
                <c:pt idx="19">
                  <c:v>5249.9951377797979</c:v>
                </c:pt>
                <c:pt idx="20">
                  <c:v>5426.4165776815998</c:v>
                </c:pt>
                <c:pt idx="21">
                  <c:v>5593.8434979206786</c:v>
                </c:pt>
                <c:pt idx="22">
                  <c:v>5754.957807579116</c:v>
                </c:pt>
                <c:pt idx="23">
                  <c:v>5946.8282732167572</c:v>
                </c:pt>
                <c:pt idx="24">
                  <c:v>6105.6195435176596</c:v>
                </c:pt>
                <c:pt idx="25">
                  <c:v>6259.0734240188995</c:v>
                </c:pt>
                <c:pt idx="26">
                  <c:v>6407.3693117517887</c:v>
                </c:pt>
                <c:pt idx="27">
                  <c:v>6550.6805741904373</c:v>
                </c:pt>
                <c:pt idx="28">
                  <c:v>6689.1747518983066</c:v>
                </c:pt>
                <c:pt idx="29">
                  <c:v>6823.0137543643068</c:v>
                </c:pt>
                <c:pt idx="30">
                  <c:v>6952.3540492573047</c:v>
                </c:pt>
                <c:pt idx="31">
                  <c:v>7077.3468453202286</c:v>
                </c:pt>
                <c:pt idx="32">
                  <c:v>7198.1382691175204</c:v>
                </c:pt>
                <c:pt idx="33">
                  <c:v>7314.8695358425039</c:v>
                </c:pt>
                <c:pt idx="34">
                  <c:v>7427.6771143842889</c:v>
                </c:pt>
                <c:pt idx="35">
                  <c:v>7536.6928868471341</c:v>
                </c:pt>
                <c:pt idx="36">
                  <c:v>7642.0443027086994</c:v>
                </c:pt>
                <c:pt idx="37">
                  <c:v>7743.8545277973544</c:v>
                </c:pt>
                <c:pt idx="38">
                  <c:v>7842.242588262664</c:v>
                </c:pt>
                <c:pt idx="39">
                  <c:v>7937.3235097073048</c:v>
                </c:pt>
                <c:pt idx="40">
                  <c:v>8029.2084516430295</c:v>
                </c:pt>
                <c:pt idx="41">
                  <c:v>8118.0048374278176</c:v>
                </c:pt>
                <c:pt idx="42">
                  <c:v>8203.8164798360758</c:v>
                </c:pt>
                <c:pt idx="43">
                  <c:v>8286.7437024086503</c:v>
                </c:pt>
                <c:pt idx="44">
                  <c:v>8366.8834567244776</c:v>
                </c:pt>
                <c:pt idx="45">
                  <c:v>8444.3294357309296</c:v>
                </c:pt>
                <c:pt idx="46">
                  <c:v>8519.172183265322</c:v>
                </c:pt>
                <c:pt idx="47">
                  <c:v>10445.848821154603</c:v>
                </c:pt>
                <c:pt idx="48">
                  <c:v>12307.386812606746</c:v>
                </c:pt>
                <c:pt idx="49">
                  <c:v>12338.298755036652</c:v>
                </c:pt>
                <c:pt idx="50">
                  <c:v>12368.17906051397</c:v>
                </c:pt>
                <c:pt idx="51">
                  <c:v>12397.062152215662</c:v>
                </c:pt>
                <c:pt idx="52">
                  <c:v>12424.981304910176</c:v>
                </c:pt>
                <c:pt idx="53">
                  <c:v>12451.968683262954</c:v>
                </c:pt>
                <c:pt idx="54">
                  <c:v>12478.05537886447</c:v>
                </c:pt>
                <c:pt idx="55">
                  <c:v>12503.271446023435</c:v>
                </c:pt>
                <c:pt idx="56">
                  <c:v>12527.645936366305</c:v>
                </c:pt>
                <c:pt idx="57">
                  <c:v>12551.206932282921</c:v>
                </c:pt>
                <c:pt idx="58">
                  <c:v>12846.363349980627</c:v>
                </c:pt>
                <c:pt idx="59">
                  <c:v>12868.377887840721</c:v>
                </c:pt>
                <c:pt idx="60">
                  <c:v>11223.617568224901</c:v>
                </c:pt>
              </c:numCache>
            </c:numRef>
          </c:val>
          <c:smooth val="0"/>
          <c:extLst>
            <c:ext xmlns:c16="http://schemas.microsoft.com/office/drawing/2014/chart" uri="{C3380CC4-5D6E-409C-BE32-E72D297353CC}">
              <c16:uniqueId val="{00000006-F3AD-4457-B8AC-17A8049ADE17}"/>
            </c:ext>
          </c:extLst>
        </c:ser>
        <c:dLbls>
          <c:showLegendKey val="0"/>
          <c:showVal val="0"/>
          <c:showCatName val="0"/>
          <c:showSerName val="0"/>
          <c:showPercent val="0"/>
          <c:showBubbleSize val="0"/>
        </c:dLbls>
        <c:marker val="1"/>
        <c:smooth val="0"/>
        <c:axId val="344771968"/>
        <c:axId val="344773760"/>
      </c:lineChart>
      <c:catAx>
        <c:axId val="344771968"/>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73760"/>
        <c:crosses val="autoZero"/>
        <c:auto val="1"/>
        <c:lblAlgn val="ctr"/>
        <c:lblOffset val="100"/>
        <c:noMultiLvlLbl val="0"/>
      </c:catAx>
      <c:valAx>
        <c:axId val="34477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Investement £k</a:t>
                </a:r>
              </a:p>
            </c:rich>
          </c:tx>
          <c:layout/>
          <c:overlay val="0"/>
          <c:spPr>
            <a:noFill/>
            <a:ln>
              <a:noFill/>
            </a:ln>
            <a:effectLst/>
          </c:sp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71968"/>
        <c:crosses val="autoZero"/>
        <c:crossBetween val="between"/>
      </c:valAx>
      <c:spPr>
        <a:noFill/>
        <a:ln>
          <a:noFill/>
        </a:ln>
        <a:effectLst/>
      </c:spPr>
    </c:plotArea>
    <c:legend>
      <c:legendPos val="b"/>
      <c:layout>
        <c:manualLayout>
          <c:xMode val="edge"/>
          <c:yMode val="edge"/>
          <c:x val="0.8171442557073757"/>
          <c:y val="9.0421166975286044E-2"/>
          <c:w val="0.17646590307039331"/>
          <c:h val="0.77138488496657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Investment</a:t>
            </a:r>
            <a:r>
              <a:rPr lang="en-GB" baseline="0"/>
              <a:t> timing by category</a:t>
            </a:r>
            <a:endParaRPr lang="en-GB"/>
          </a:p>
        </c:rich>
      </c:tx>
      <c:layout/>
      <c:overlay val="0"/>
      <c:spPr>
        <a:noFill/>
        <a:ln>
          <a:noFill/>
        </a:ln>
        <a:effectLst/>
      </c:spPr>
    </c:title>
    <c:autoTitleDeleted val="0"/>
    <c:plotArea>
      <c:layout>
        <c:manualLayout>
          <c:layoutTarget val="inner"/>
          <c:xMode val="edge"/>
          <c:yMode val="edge"/>
          <c:x val="0.13140996495616428"/>
          <c:y val="0.15291875148915895"/>
          <c:w val="0.70772659326898313"/>
          <c:h val="0.78572733804986328"/>
        </c:manualLayout>
      </c:layout>
      <c:barChart>
        <c:barDir val="col"/>
        <c:grouping val="stacked"/>
        <c:varyColors val="0"/>
        <c:ser>
          <c:idx val="4"/>
          <c:order val="0"/>
          <c:tx>
            <c:strRef>
              <c:f>'Calc 3A'!$B$93</c:f>
              <c:strCache>
                <c:ptCount val="1"/>
                <c:pt idx="0">
                  <c:v>Total operating expenditure</c:v>
                </c:pt>
              </c:strCache>
            </c:strRef>
          </c:tx>
          <c:spPr>
            <a:solidFill>
              <a:schemeClr val="accent5"/>
            </a:solidFill>
            <a:ln>
              <a:noFill/>
            </a:ln>
            <a:effectLst/>
          </c:spPr>
          <c:invertIfNegative val="0"/>
          <c:cat>
            <c:numRef>
              <c:f>'Calc 3A'!$F$21:$BM$21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3A'!$F$93:$BN$93</c:f>
              <c:numCache>
                <c:formatCode>_-* #,##0_-;\-* #,##0_-;_-* "-"??_-;_-@_-</c:formatCode>
                <c:ptCount val="61"/>
                <c:pt idx="0">
                  <c:v>175.98281304624999</c:v>
                </c:pt>
                <c:pt idx="1">
                  <c:v>176.06197234249998</c:v>
                </c:pt>
                <c:pt idx="2">
                  <c:v>168.92045051374998</c:v>
                </c:pt>
                <c:pt idx="3">
                  <c:v>168.99960980999998</c:v>
                </c:pt>
                <c:pt idx="4">
                  <c:v>169.07876910624998</c:v>
                </c:pt>
                <c:pt idx="5">
                  <c:v>169.15792840249998</c:v>
                </c:pt>
                <c:pt idx="6">
                  <c:v>169.23708769874997</c:v>
                </c:pt>
                <c:pt idx="7">
                  <c:v>169.31624699499997</c:v>
                </c:pt>
                <c:pt idx="8">
                  <c:v>169.39540629124997</c:v>
                </c:pt>
                <c:pt idx="9">
                  <c:v>169.4745655875</c:v>
                </c:pt>
                <c:pt idx="10">
                  <c:v>169.55372488374999</c:v>
                </c:pt>
                <c:pt idx="11">
                  <c:v>169.63288417999999</c:v>
                </c:pt>
                <c:pt idx="12">
                  <c:v>169.71204347624999</c:v>
                </c:pt>
                <c:pt idx="13">
                  <c:v>169.79120277249999</c:v>
                </c:pt>
                <c:pt idx="14">
                  <c:v>169.87036206874998</c:v>
                </c:pt>
                <c:pt idx="15">
                  <c:v>169.94952136499998</c:v>
                </c:pt>
                <c:pt idx="16">
                  <c:v>170.02868066124998</c:v>
                </c:pt>
                <c:pt idx="17">
                  <c:v>170.10783995749998</c:v>
                </c:pt>
                <c:pt idx="18">
                  <c:v>170.18699925375</c:v>
                </c:pt>
                <c:pt idx="19">
                  <c:v>170.26615854999997</c:v>
                </c:pt>
                <c:pt idx="20">
                  <c:v>170.34531784625</c:v>
                </c:pt>
                <c:pt idx="21">
                  <c:v>170.42447714249997</c:v>
                </c:pt>
                <c:pt idx="22">
                  <c:v>170.50363643874999</c:v>
                </c:pt>
                <c:pt idx="23">
                  <c:v>170.58279573499999</c:v>
                </c:pt>
                <c:pt idx="24">
                  <c:v>170.66195503124999</c:v>
                </c:pt>
                <c:pt idx="25">
                  <c:v>170.74111432749999</c:v>
                </c:pt>
                <c:pt idx="26">
                  <c:v>170.82027362374998</c:v>
                </c:pt>
                <c:pt idx="27">
                  <c:v>170.89943291999998</c:v>
                </c:pt>
                <c:pt idx="28">
                  <c:v>170.97859221624998</c:v>
                </c:pt>
                <c:pt idx="29">
                  <c:v>171.05775151249998</c:v>
                </c:pt>
                <c:pt idx="30">
                  <c:v>171.13691080874997</c:v>
                </c:pt>
                <c:pt idx="31">
                  <c:v>171.21607010499997</c:v>
                </c:pt>
                <c:pt idx="32">
                  <c:v>171.29522940124997</c:v>
                </c:pt>
                <c:pt idx="33">
                  <c:v>171.3743886975</c:v>
                </c:pt>
                <c:pt idx="34">
                  <c:v>171.45354799374996</c:v>
                </c:pt>
                <c:pt idx="35">
                  <c:v>171.53270728999999</c:v>
                </c:pt>
                <c:pt idx="36">
                  <c:v>171.61186658624996</c:v>
                </c:pt>
                <c:pt idx="37">
                  <c:v>171.69102588249996</c:v>
                </c:pt>
                <c:pt idx="38">
                  <c:v>171.77018517874998</c:v>
                </c:pt>
                <c:pt idx="39">
                  <c:v>171.84934447499998</c:v>
                </c:pt>
                <c:pt idx="40">
                  <c:v>171.92850377124998</c:v>
                </c:pt>
                <c:pt idx="41">
                  <c:v>172.0076630675</c:v>
                </c:pt>
                <c:pt idx="42">
                  <c:v>172.08682236374997</c:v>
                </c:pt>
                <c:pt idx="43">
                  <c:v>172.16598166</c:v>
                </c:pt>
                <c:pt idx="44">
                  <c:v>172.24514095624997</c:v>
                </c:pt>
                <c:pt idx="45">
                  <c:v>172.32430025249997</c:v>
                </c:pt>
                <c:pt idx="46">
                  <c:v>172.40345954874999</c:v>
                </c:pt>
                <c:pt idx="47">
                  <c:v>172.48261884499999</c:v>
                </c:pt>
                <c:pt idx="48">
                  <c:v>172.56177814124999</c:v>
                </c:pt>
                <c:pt idx="49">
                  <c:v>172.64093743749999</c:v>
                </c:pt>
                <c:pt idx="50">
                  <c:v>172.72009673374998</c:v>
                </c:pt>
                <c:pt idx="51">
                  <c:v>172.79925602999998</c:v>
                </c:pt>
                <c:pt idx="52">
                  <c:v>172.87841532624998</c:v>
                </c:pt>
                <c:pt idx="53">
                  <c:v>172.95757462249998</c:v>
                </c:pt>
                <c:pt idx="54">
                  <c:v>173.03673391874997</c:v>
                </c:pt>
                <c:pt idx="55">
                  <c:v>173.11589321499997</c:v>
                </c:pt>
                <c:pt idx="56">
                  <c:v>173.19505251125</c:v>
                </c:pt>
                <c:pt idx="57">
                  <c:v>173.27421180749997</c:v>
                </c:pt>
                <c:pt idx="58">
                  <c:v>173.35337110374996</c:v>
                </c:pt>
                <c:pt idx="59">
                  <c:v>173.43253039999999</c:v>
                </c:pt>
                <c:pt idx="60">
                  <c:v>0</c:v>
                </c:pt>
              </c:numCache>
            </c:numRef>
          </c:val>
          <c:extLst>
            <c:ext xmlns:c16="http://schemas.microsoft.com/office/drawing/2014/chart" uri="{C3380CC4-5D6E-409C-BE32-E72D297353CC}">
              <c16:uniqueId val="{00000000-2634-4E43-B9EE-C5FB048786CF}"/>
            </c:ext>
          </c:extLst>
        </c:ser>
        <c:ser>
          <c:idx val="3"/>
          <c:order val="1"/>
          <c:tx>
            <c:strRef>
              <c:f>'Calc 3A'!$B$63</c:f>
              <c:strCache>
                <c:ptCount val="1"/>
                <c:pt idx="0">
                  <c:v>  Total recurring capital expenditure</c:v>
                </c:pt>
              </c:strCache>
            </c:strRef>
          </c:tx>
          <c:spPr>
            <a:solidFill>
              <a:schemeClr val="accent4"/>
            </a:solidFill>
            <a:ln w="25400">
              <a:noFill/>
            </a:ln>
            <a:effectLst/>
          </c:spPr>
          <c:invertIfNegative val="0"/>
          <c:cat>
            <c:numRef>
              <c:f>'Calc 3A'!$F$21:$BM$21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3A'!$F$63:$BN$63</c:f>
              <c:numCache>
                <c:formatCode>_-* #,##0_-;\-* #,##0_-;_-* "-"??_-;_-@_-</c:formatCode>
                <c:ptCount val="61"/>
                <c:pt idx="0">
                  <c:v>0</c:v>
                </c:pt>
                <c:pt idx="1">
                  <c:v>0</c:v>
                </c:pt>
                <c:pt idx="2">
                  <c:v>0</c:v>
                </c:pt>
                <c:pt idx="3">
                  <c:v>1.5180025970967972</c:v>
                </c:pt>
                <c:pt idx="4">
                  <c:v>6.2544104493834194</c:v>
                </c:pt>
                <c:pt idx="5">
                  <c:v>7.8151267255829691</c:v>
                </c:pt>
                <c:pt idx="6">
                  <c:v>18.491157397729243</c:v>
                </c:pt>
                <c:pt idx="7">
                  <c:v>28.491476700344055</c:v>
                </c:pt>
                <c:pt idx="8">
                  <c:v>39.648766577910344</c:v>
                </c:pt>
                <c:pt idx="9">
                  <c:v>54.253037682374966</c:v>
                </c:pt>
                <c:pt idx="10">
                  <c:v>82.266028297496376</c:v>
                </c:pt>
                <c:pt idx="11">
                  <c:v>2026.682774877504</c:v>
                </c:pt>
                <c:pt idx="12">
                  <c:v>137.53585810210981</c:v>
                </c:pt>
                <c:pt idx="13">
                  <c:v>139.85305569329768</c:v>
                </c:pt>
                <c:pt idx="14">
                  <c:v>188.05442394339229</c:v>
                </c:pt>
                <c:pt idx="15">
                  <c:v>182.19962258785574</c:v>
                </c:pt>
                <c:pt idx="16">
                  <c:v>197.05222841864929</c:v>
                </c:pt>
                <c:pt idx="17">
                  <c:v>227.70530778504454</c:v>
                </c:pt>
                <c:pt idx="18">
                  <c:v>491.88481552368904</c:v>
                </c:pt>
                <c:pt idx="19">
                  <c:v>165.94739790003342</c:v>
                </c:pt>
                <c:pt idx="20">
                  <c:v>192.98254812072588</c:v>
                </c:pt>
                <c:pt idx="21">
                  <c:v>2130.3711321202932</c:v>
                </c:pt>
                <c:pt idx="22">
                  <c:v>184.93297509846167</c:v>
                </c:pt>
                <c:pt idx="23">
                  <c:v>267.52050431054244</c:v>
                </c:pt>
                <c:pt idx="24">
                  <c:v>204.60071805274961</c:v>
                </c:pt>
                <c:pt idx="25">
                  <c:v>204.60071805274961</c:v>
                </c:pt>
                <c:pt idx="26">
                  <c:v>8327.2338563367539</c:v>
                </c:pt>
                <c:pt idx="27">
                  <c:v>204.60071805274961</c:v>
                </c:pt>
                <c:pt idx="28">
                  <c:v>204.60071805274961</c:v>
                </c:pt>
                <c:pt idx="29">
                  <c:v>204.60071805274961</c:v>
                </c:pt>
                <c:pt idx="30">
                  <c:v>204.60071805274961</c:v>
                </c:pt>
                <c:pt idx="31">
                  <c:v>2148.5239088147764</c:v>
                </c:pt>
                <c:pt idx="32">
                  <c:v>204.60071805274961</c:v>
                </c:pt>
                <c:pt idx="33">
                  <c:v>204.60071805274961</c:v>
                </c:pt>
                <c:pt idx="34">
                  <c:v>204.60071805274961</c:v>
                </c:pt>
                <c:pt idx="35">
                  <c:v>204.60071805274961</c:v>
                </c:pt>
                <c:pt idx="36">
                  <c:v>204.60071805274961</c:v>
                </c:pt>
                <c:pt idx="37">
                  <c:v>204.60071805274961</c:v>
                </c:pt>
                <c:pt idx="38">
                  <c:v>204.60071805274961</c:v>
                </c:pt>
                <c:pt idx="39">
                  <c:v>204.60071805274961</c:v>
                </c:pt>
                <c:pt idx="40">
                  <c:v>204.60071805274961</c:v>
                </c:pt>
                <c:pt idx="41">
                  <c:v>2148.5239088147764</c:v>
                </c:pt>
                <c:pt idx="42">
                  <c:v>204.60071805274961</c:v>
                </c:pt>
                <c:pt idx="43">
                  <c:v>204.60071805274961</c:v>
                </c:pt>
                <c:pt idx="44">
                  <c:v>204.60071805274961</c:v>
                </c:pt>
                <c:pt idx="45">
                  <c:v>204.60071805274961</c:v>
                </c:pt>
                <c:pt idx="46">
                  <c:v>204.60071805274961</c:v>
                </c:pt>
                <c:pt idx="47">
                  <c:v>0</c:v>
                </c:pt>
                <c:pt idx="48">
                  <c:v>0</c:v>
                </c:pt>
                <c:pt idx="49">
                  <c:v>0</c:v>
                </c:pt>
                <c:pt idx="50">
                  <c:v>0</c:v>
                </c:pt>
                <c:pt idx="51">
                  <c:v>0</c:v>
                </c:pt>
                <c:pt idx="52">
                  <c:v>0</c:v>
                </c:pt>
                <c:pt idx="53">
                  <c:v>0</c:v>
                </c:pt>
                <c:pt idx="54">
                  <c:v>0</c:v>
                </c:pt>
                <c:pt idx="55">
                  <c:v>0</c:v>
                </c:pt>
                <c:pt idx="56">
                  <c:v>0</c:v>
                </c:pt>
                <c:pt idx="57">
                  <c:v>0</c:v>
                </c:pt>
                <c:pt idx="58">
                  <c:v>2073.283429441869</c:v>
                </c:pt>
                <c:pt idx="59">
                  <c:v>0</c:v>
                </c:pt>
                <c:pt idx="60">
                  <c:v>-13411.086303669987</c:v>
                </c:pt>
              </c:numCache>
            </c:numRef>
          </c:val>
          <c:extLst>
            <c:ext xmlns:c16="http://schemas.microsoft.com/office/drawing/2014/chart" uri="{C3380CC4-5D6E-409C-BE32-E72D297353CC}">
              <c16:uniqueId val="{00000001-2634-4E43-B9EE-C5FB048786CF}"/>
            </c:ext>
          </c:extLst>
        </c:ser>
        <c:ser>
          <c:idx val="2"/>
          <c:order val="2"/>
          <c:tx>
            <c:strRef>
              <c:f>'Calc 3A'!$B$39</c:f>
              <c:strCache>
                <c:ptCount val="1"/>
                <c:pt idx="0">
                  <c:v>  Total main or enhancement expenditure</c:v>
                </c:pt>
              </c:strCache>
            </c:strRef>
          </c:tx>
          <c:spPr>
            <a:solidFill>
              <a:schemeClr val="accent3"/>
            </a:solidFill>
            <a:ln w="25400">
              <a:noFill/>
            </a:ln>
            <a:effectLst/>
          </c:spPr>
          <c:invertIfNegative val="0"/>
          <c:cat>
            <c:numRef>
              <c:f>'Calc 3A'!$F$21:$BM$21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3A'!$F$39:$BN$39</c:f>
              <c:numCache>
                <c:formatCode>_-* #,##0_-;\-* #,##0_-;_-* "-"??_-;_-@_-</c:formatCode>
                <c:ptCount val="61"/>
                <c:pt idx="0">
                  <c:v>6381.2062900000019</c:v>
                </c:pt>
                <c:pt idx="1">
                  <c:v>6381.2062900000019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9872.4174694902886</c:v>
                </c:pt>
                <c:pt idx="48">
                  <c:v>9872.4174694902886</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02-2634-4E43-B9EE-C5FB048786CF}"/>
            </c:ext>
          </c:extLst>
        </c:ser>
        <c:dLbls>
          <c:showLegendKey val="0"/>
          <c:showVal val="0"/>
          <c:showCatName val="0"/>
          <c:showSerName val="0"/>
          <c:showPercent val="0"/>
          <c:showBubbleSize val="0"/>
        </c:dLbls>
        <c:gapWidth val="150"/>
        <c:overlap val="100"/>
        <c:axId val="336210560"/>
        <c:axId val="336212736"/>
      </c:barChart>
      <c:lineChart>
        <c:grouping val="standard"/>
        <c:varyColors val="0"/>
        <c:ser>
          <c:idx val="5"/>
          <c:order val="3"/>
          <c:tx>
            <c:strRef>
              <c:f>'Calc 3A'!$B$103</c:f>
              <c:strCache>
                <c:ptCount val="1"/>
                <c:pt idx="0">
                  <c:v>Cumulative present value of costs</c:v>
                </c:pt>
              </c:strCache>
            </c:strRef>
          </c:tx>
          <c:spPr>
            <a:ln w="28575" cap="rnd">
              <a:solidFill>
                <a:schemeClr val="accent6"/>
              </a:solidFill>
              <a:round/>
            </a:ln>
            <a:effectLst/>
          </c:spPr>
          <c:marker>
            <c:symbol val="none"/>
          </c:marker>
          <c:cat>
            <c:numRef>
              <c:f>'Calc 3A'!$F$21:$BM$21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3A'!$F$103:$BN$103</c:f>
              <c:numCache>
                <c:formatCode>_-* #,##0_-;\-* #,##0_-;_-* "-"??_-;_-@_-</c:formatCode>
                <c:ptCount val="61"/>
                <c:pt idx="0">
                  <c:v>6335.4484087403407</c:v>
                </c:pt>
                <c:pt idx="1">
                  <c:v>12456.728496810076</c:v>
                </c:pt>
                <c:pt idx="2">
                  <c:v>12609.085064989109</c:v>
                </c:pt>
                <c:pt idx="3">
                  <c:v>12757.681313006991</c:v>
                </c:pt>
                <c:pt idx="4">
                  <c:v>12905.307145452822</c:v>
                </c:pt>
                <c:pt idx="5">
                  <c:v>13049.274839824629</c:v>
                </c:pt>
                <c:pt idx="6">
                  <c:v>13196.827543535499</c:v>
                </c:pt>
                <c:pt idx="7">
                  <c:v>13347.045014818574</c:v>
                </c:pt>
                <c:pt idx="8">
                  <c:v>13500.427199008436</c:v>
                </c:pt>
                <c:pt idx="9">
                  <c:v>13659.031906112647</c:v>
                </c:pt>
                <c:pt idx="10">
                  <c:v>13831.514766686498</c:v>
                </c:pt>
                <c:pt idx="11">
                  <c:v>15284.999787621635</c:v>
                </c:pt>
                <c:pt idx="12">
                  <c:v>15481.45537187182</c:v>
                </c:pt>
                <c:pt idx="13">
                  <c:v>15672.747956215713</c:v>
                </c:pt>
                <c:pt idx="14">
                  <c:v>15886.389903159652</c:v>
                </c:pt>
                <c:pt idx="15">
                  <c:v>16089.476396282565</c:v>
                </c:pt>
                <c:pt idx="16">
                  <c:v>16294.015266180166</c:v>
                </c:pt>
                <c:pt idx="17">
                  <c:v>16508.18240572694</c:v>
                </c:pt>
                <c:pt idx="18">
                  <c:v>16852.562827628128</c:v>
                </c:pt>
                <c:pt idx="19">
                  <c:v>17021.532290983356</c:v>
                </c:pt>
                <c:pt idx="20">
                  <c:v>17197.953730885158</c:v>
                </c:pt>
                <c:pt idx="21">
                  <c:v>18277.373442211592</c:v>
                </c:pt>
                <c:pt idx="22">
                  <c:v>18438.48775187003</c:v>
                </c:pt>
                <c:pt idx="23">
                  <c:v>18630.35821750767</c:v>
                </c:pt>
                <c:pt idx="24">
                  <c:v>18789.149487808572</c:v>
                </c:pt>
                <c:pt idx="25">
                  <c:v>18942.603368309814</c:v>
                </c:pt>
                <c:pt idx="26">
                  <c:v>22299.438785468843</c:v>
                </c:pt>
                <c:pt idx="27">
                  <c:v>22442.750047907492</c:v>
                </c:pt>
                <c:pt idx="28">
                  <c:v>22581.244225615359</c:v>
                </c:pt>
                <c:pt idx="29">
                  <c:v>22715.083228081359</c:v>
                </c:pt>
                <c:pt idx="30">
                  <c:v>22844.423522974357</c:v>
                </c:pt>
                <c:pt idx="31">
                  <c:v>23615.945166606794</c:v>
                </c:pt>
                <c:pt idx="32">
                  <c:v>23736.736590404085</c:v>
                </c:pt>
                <c:pt idx="33">
                  <c:v>23853.467857129068</c:v>
                </c:pt>
                <c:pt idx="34">
                  <c:v>23966.275435670854</c:v>
                </c:pt>
                <c:pt idx="35">
                  <c:v>24075.291208133698</c:v>
                </c:pt>
                <c:pt idx="36">
                  <c:v>24180.642623995263</c:v>
                </c:pt>
                <c:pt idx="37">
                  <c:v>24282.452849083918</c:v>
                </c:pt>
                <c:pt idx="38">
                  <c:v>24380.840909549228</c:v>
                </c:pt>
                <c:pt idx="39">
                  <c:v>24475.92183099387</c:v>
                </c:pt>
                <c:pt idx="40">
                  <c:v>24567.806772929594</c:v>
                </c:pt>
                <c:pt idx="41">
                  <c:v>25114.939622362508</c:v>
                </c:pt>
                <c:pt idx="42">
                  <c:v>25200.751264770766</c:v>
                </c:pt>
                <c:pt idx="43">
                  <c:v>25283.678487343343</c:v>
                </c:pt>
                <c:pt idx="44">
                  <c:v>25363.81824165917</c:v>
                </c:pt>
                <c:pt idx="45">
                  <c:v>25441.264220665624</c:v>
                </c:pt>
                <c:pt idx="46">
                  <c:v>25516.106968200016</c:v>
                </c:pt>
                <c:pt idx="47">
                  <c:v>27442.783606089295</c:v>
                </c:pt>
                <c:pt idx="48">
                  <c:v>29304.321597541439</c:v>
                </c:pt>
                <c:pt idx="49">
                  <c:v>29335.233539971345</c:v>
                </c:pt>
                <c:pt idx="50">
                  <c:v>29365.113845448665</c:v>
                </c:pt>
                <c:pt idx="51">
                  <c:v>29393.996937150354</c:v>
                </c:pt>
                <c:pt idx="52">
                  <c:v>29421.916089844868</c:v>
                </c:pt>
                <c:pt idx="53">
                  <c:v>29448.903468197645</c:v>
                </c:pt>
                <c:pt idx="54">
                  <c:v>29474.990163799161</c:v>
                </c:pt>
                <c:pt idx="55">
                  <c:v>29500.206230958127</c:v>
                </c:pt>
                <c:pt idx="56">
                  <c:v>29524.580721300998</c:v>
                </c:pt>
                <c:pt idx="57">
                  <c:v>29548.141717217612</c:v>
                </c:pt>
                <c:pt idx="58">
                  <c:v>29843.298134915316</c:v>
                </c:pt>
                <c:pt idx="59">
                  <c:v>29865.31267277541</c:v>
                </c:pt>
                <c:pt idx="60">
                  <c:v>28220.55235315959</c:v>
                </c:pt>
              </c:numCache>
            </c:numRef>
          </c:val>
          <c:smooth val="0"/>
          <c:extLst>
            <c:ext xmlns:c16="http://schemas.microsoft.com/office/drawing/2014/chart" uri="{C3380CC4-5D6E-409C-BE32-E72D297353CC}">
              <c16:uniqueId val="{00000003-2634-4E43-B9EE-C5FB048786CF}"/>
            </c:ext>
          </c:extLst>
        </c:ser>
        <c:dLbls>
          <c:showLegendKey val="0"/>
          <c:showVal val="0"/>
          <c:showCatName val="0"/>
          <c:showSerName val="0"/>
          <c:showPercent val="0"/>
          <c:showBubbleSize val="0"/>
        </c:dLbls>
        <c:marker val="1"/>
        <c:smooth val="0"/>
        <c:axId val="336210560"/>
        <c:axId val="336212736"/>
      </c:lineChart>
      <c:catAx>
        <c:axId val="3362105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212736"/>
        <c:crosses val="autoZero"/>
        <c:auto val="1"/>
        <c:lblAlgn val="ctr"/>
        <c:lblOffset val="100"/>
        <c:noMultiLvlLbl val="0"/>
      </c:catAx>
      <c:valAx>
        <c:axId val="3362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Investement £k</a:t>
                </a:r>
              </a:p>
            </c:rich>
          </c:tx>
          <c:layout/>
          <c:overlay val="0"/>
          <c:spPr>
            <a:noFill/>
            <a:ln>
              <a:noFill/>
            </a:ln>
            <a:effectLst/>
          </c:sp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210560"/>
        <c:crosses val="autoZero"/>
        <c:crossBetween val="between"/>
      </c:valAx>
      <c:spPr>
        <a:noFill/>
        <a:ln>
          <a:noFill/>
        </a:ln>
        <a:effectLst/>
      </c:spPr>
    </c:plotArea>
    <c:legend>
      <c:legendPos val="b"/>
      <c:layout>
        <c:manualLayout>
          <c:xMode val="edge"/>
          <c:yMode val="edge"/>
          <c:x val="0.8171442557073757"/>
          <c:y val="9.0421166975286044E-2"/>
          <c:w val="0.17894706658368068"/>
          <c:h val="0.77138488496657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Investment</a:t>
            </a:r>
            <a:r>
              <a:rPr lang="en-GB" baseline="0"/>
              <a:t> timing by category</a:t>
            </a:r>
            <a:endParaRPr lang="en-GB"/>
          </a:p>
        </c:rich>
      </c:tx>
      <c:layout/>
      <c:overlay val="0"/>
      <c:spPr>
        <a:noFill/>
        <a:ln>
          <a:noFill/>
        </a:ln>
        <a:effectLst/>
      </c:spPr>
    </c:title>
    <c:autoTitleDeleted val="0"/>
    <c:plotArea>
      <c:layout>
        <c:manualLayout>
          <c:layoutTarget val="inner"/>
          <c:xMode val="edge"/>
          <c:yMode val="edge"/>
          <c:x val="0.12772465810750666"/>
          <c:y val="0.15291875148915895"/>
          <c:w val="0.71244163059121546"/>
          <c:h val="0.78572733804986328"/>
        </c:manualLayout>
      </c:layout>
      <c:barChart>
        <c:barDir val="col"/>
        <c:grouping val="stacked"/>
        <c:varyColors val="0"/>
        <c:ser>
          <c:idx val="4"/>
          <c:order val="0"/>
          <c:tx>
            <c:strRef>
              <c:f>'Calc 3B'!$B$93</c:f>
              <c:strCache>
                <c:ptCount val="1"/>
                <c:pt idx="0">
                  <c:v>Total operating expenditure</c:v>
                </c:pt>
              </c:strCache>
            </c:strRef>
          </c:tx>
          <c:spPr>
            <a:solidFill>
              <a:schemeClr val="accent5"/>
            </a:solidFill>
            <a:ln>
              <a:noFill/>
            </a:ln>
            <a:effectLst/>
          </c:spPr>
          <c:invertIfNegative val="0"/>
          <c:cat>
            <c:numRef>
              <c:f>'Calc 3B'!$F$21:$BM$21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3B'!$F$93:$BN$93</c:f>
              <c:numCache>
                <c:formatCode>_-* #,##0_-;\-* #,##0_-;_-* "-"??_-;_-@_-</c:formatCode>
                <c:ptCount val="61"/>
                <c:pt idx="0">
                  <c:v>175.98281304624999</c:v>
                </c:pt>
                <c:pt idx="1">
                  <c:v>176.06197234249998</c:v>
                </c:pt>
                <c:pt idx="2">
                  <c:v>168.92045051374998</c:v>
                </c:pt>
                <c:pt idx="3">
                  <c:v>168.99960980999998</c:v>
                </c:pt>
                <c:pt idx="4">
                  <c:v>169.07876910624998</c:v>
                </c:pt>
                <c:pt idx="5">
                  <c:v>169.15792840249998</c:v>
                </c:pt>
                <c:pt idx="6">
                  <c:v>169.23708769874997</c:v>
                </c:pt>
                <c:pt idx="7">
                  <c:v>169.31624699499997</c:v>
                </c:pt>
                <c:pt idx="8">
                  <c:v>169.39540629124997</c:v>
                </c:pt>
                <c:pt idx="9">
                  <c:v>169.4745655875</c:v>
                </c:pt>
                <c:pt idx="10">
                  <c:v>169.55372488374999</c:v>
                </c:pt>
                <c:pt idx="11">
                  <c:v>169.63288417999999</c:v>
                </c:pt>
                <c:pt idx="12">
                  <c:v>169.71204347624999</c:v>
                </c:pt>
                <c:pt idx="13">
                  <c:v>169.79120277249999</c:v>
                </c:pt>
                <c:pt idx="14">
                  <c:v>169.87036206874998</c:v>
                </c:pt>
                <c:pt idx="15">
                  <c:v>169.94952136499998</c:v>
                </c:pt>
                <c:pt idx="16">
                  <c:v>170.02868066124998</c:v>
                </c:pt>
                <c:pt idx="17">
                  <c:v>170.10783995749998</c:v>
                </c:pt>
                <c:pt idx="18">
                  <c:v>170.18699925375</c:v>
                </c:pt>
                <c:pt idx="19">
                  <c:v>170.26615854999997</c:v>
                </c:pt>
                <c:pt idx="20">
                  <c:v>170.34531784625</c:v>
                </c:pt>
                <c:pt idx="21">
                  <c:v>170.42447714249997</c:v>
                </c:pt>
                <c:pt idx="22">
                  <c:v>170.50363643874999</c:v>
                </c:pt>
                <c:pt idx="23">
                  <c:v>170.58279573499999</c:v>
                </c:pt>
                <c:pt idx="24">
                  <c:v>170.66195503124999</c:v>
                </c:pt>
                <c:pt idx="25">
                  <c:v>170.74111432749999</c:v>
                </c:pt>
                <c:pt idx="26">
                  <c:v>170.82027362374998</c:v>
                </c:pt>
                <c:pt idx="27">
                  <c:v>170.89943291999998</c:v>
                </c:pt>
                <c:pt idx="28">
                  <c:v>170.97859221624998</c:v>
                </c:pt>
                <c:pt idx="29">
                  <c:v>171.05775151249998</c:v>
                </c:pt>
                <c:pt idx="30">
                  <c:v>171.13691080874997</c:v>
                </c:pt>
                <c:pt idx="31">
                  <c:v>171.21607010499997</c:v>
                </c:pt>
                <c:pt idx="32">
                  <c:v>171.29522940124997</c:v>
                </c:pt>
                <c:pt idx="33">
                  <c:v>171.3743886975</c:v>
                </c:pt>
                <c:pt idx="34">
                  <c:v>171.45354799374996</c:v>
                </c:pt>
                <c:pt idx="35">
                  <c:v>171.53270728999999</c:v>
                </c:pt>
                <c:pt idx="36">
                  <c:v>171.61186658624996</c:v>
                </c:pt>
                <c:pt idx="37">
                  <c:v>171.69102588249996</c:v>
                </c:pt>
                <c:pt idx="38">
                  <c:v>171.77018517874998</c:v>
                </c:pt>
                <c:pt idx="39">
                  <c:v>171.84934447499998</c:v>
                </c:pt>
                <c:pt idx="40">
                  <c:v>171.92850377124998</c:v>
                </c:pt>
                <c:pt idx="41">
                  <c:v>172.0076630675</c:v>
                </c:pt>
                <c:pt idx="42">
                  <c:v>172.08682236374997</c:v>
                </c:pt>
                <c:pt idx="43">
                  <c:v>172.16598166</c:v>
                </c:pt>
                <c:pt idx="44">
                  <c:v>172.24514095624997</c:v>
                </c:pt>
                <c:pt idx="45">
                  <c:v>172.32430025249997</c:v>
                </c:pt>
                <c:pt idx="46">
                  <c:v>172.40345954874999</c:v>
                </c:pt>
                <c:pt idx="47">
                  <c:v>172.48261884499999</c:v>
                </c:pt>
                <c:pt idx="48">
                  <c:v>172.56177814124999</c:v>
                </c:pt>
                <c:pt idx="49">
                  <c:v>172.64093743749999</c:v>
                </c:pt>
                <c:pt idx="50">
                  <c:v>172.72009673374998</c:v>
                </c:pt>
                <c:pt idx="51">
                  <c:v>172.79925602999998</c:v>
                </c:pt>
                <c:pt idx="52">
                  <c:v>172.87841532624998</c:v>
                </c:pt>
                <c:pt idx="53">
                  <c:v>172.95757462249998</c:v>
                </c:pt>
                <c:pt idx="54">
                  <c:v>173.03673391874997</c:v>
                </c:pt>
                <c:pt idx="55">
                  <c:v>173.11589321499997</c:v>
                </c:pt>
                <c:pt idx="56">
                  <c:v>173.19505251125</c:v>
                </c:pt>
                <c:pt idx="57">
                  <c:v>173.27421180749997</c:v>
                </c:pt>
                <c:pt idx="58">
                  <c:v>173.35337110374996</c:v>
                </c:pt>
                <c:pt idx="59">
                  <c:v>173.43253039999999</c:v>
                </c:pt>
                <c:pt idx="60">
                  <c:v>0</c:v>
                </c:pt>
              </c:numCache>
            </c:numRef>
          </c:val>
          <c:extLst>
            <c:ext xmlns:c16="http://schemas.microsoft.com/office/drawing/2014/chart" uri="{C3380CC4-5D6E-409C-BE32-E72D297353CC}">
              <c16:uniqueId val="{00000000-481C-4C8E-B89C-F8D66BB1E730}"/>
            </c:ext>
          </c:extLst>
        </c:ser>
        <c:ser>
          <c:idx val="3"/>
          <c:order val="1"/>
          <c:tx>
            <c:strRef>
              <c:f>'Calc 3B'!$B$63</c:f>
              <c:strCache>
                <c:ptCount val="1"/>
                <c:pt idx="0">
                  <c:v>  Total recurring capital expenditure</c:v>
                </c:pt>
              </c:strCache>
            </c:strRef>
          </c:tx>
          <c:spPr>
            <a:solidFill>
              <a:schemeClr val="accent4"/>
            </a:solidFill>
            <a:ln w="25400">
              <a:noFill/>
            </a:ln>
            <a:effectLst/>
          </c:spPr>
          <c:invertIfNegative val="0"/>
          <c:cat>
            <c:numRef>
              <c:f>'Calc 3B'!$F$21:$BM$21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3B'!$F$63:$BN$63</c:f>
              <c:numCache>
                <c:formatCode>_-* #,##0_-;\-* #,##0_-;_-* "-"??_-;_-@_-</c:formatCode>
                <c:ptCount val="61"/>
                <c:pt idx="0">
                  <c:v>0</c:v>
                </c:pt>
                <c:pt idx="1">
                  <c:v>0</c:v>
                </c:pt>
                <c:pt idx="2">
                  <c:v>0</c:v>
                </c:pt>
                <c:pt idx="3">
                  <c:v>1.5180025970967972</c:v>
                </c:pt>
                <c:pt idx="4">
                  <c:v>6.2544104493834194</c:v>
                </c:pt>
                <c:pt idx="5">
                  <c:v>7.8151267255829691</c:v>
                </c:pt>
                <c:pt idx="6">
                  <c:v>18.491157397729243</c:v>
                </c:pt>
                <c:pt idx="7">
                  <c:v>28.491476700344055</c:v>
                </c:pt>
                <c:pt idx="8">
                  <c:v>39.648766577910344</c:v>
                </c:pt>
                <c:pt idx="9">
                  <c:v>54.253037682374966</c:v>
                </c:pt>
                <c:pt idx="10">
                  <c:v>82.266028297496376</c:v>
                </c:pt>
                <c:pt idx="11">
                  <c:v>2024.573307609458</c:v>
                </c:pt>
                <c:pt idx="12">
                  <c:v>137.53585810210981</c:v>
                </c:pt>
                <c:pt idx="13">
                  <c:v>139.85305569329768</c:v>
                </c:pt>
                <c:pt idx="14">
                  <c:v>188.05442394339229</c:v>
                </c:pt>
                <c:pt idx="15">
                  <c:v>182.19962258785574</c:v>
                </c:pt>
                <c:pt idx="16">
                  <c:v>197.05222841864929</c:v>
                </c:pt>
                <c:pt idx="17">
                  <c:v>227.70530778504454</c:v>
                </c:pt>
                <c:pt idx="18">
                  <c:v>4.9188481552368906</c:v>
                </c:pt>
                <c:pt idx="19">
                  <c:v>165.94739790003342</c:v>
                </c:pt>
                <c:pt idx="20">
                  <c:v>192.98254812072588</c:v>
                </c:pt>
                <c:pt idx="21">
                  <c:v>2128.2616648522471</c:v>
                </c:pt>
                <c:pt idx="22">
                  <c:v>184.93297509846167</c:v>
                </c:pt>
                <c:pt idx="23">
                  <c:v>267.52050431054244</c:v>
                </c:pt>
                <c:pt idx="24">
                  <c:v>204.60071805274961</c:v>
                </c:pt>
                <c:pt idx="25">
                  <c:v>204.60071805274961</c:v>
                </c:pt>
                <c:pt idx="26">
                  <c:v>8687.9833412192074</c:v>
                </c:pt>
                <c:pt idx="27">
                  <c:v>204.60071805274961</c:v>
                </c:pt>
                <c:pt idx="28">
                  <c:v>204.60071805274961</c:v>
                </c:pt>
                <c:pt idx="29">
                  <c:v>204.60071805274961</c:v>
                </c:pt>
                <c:pt idx="30">
                  <c:v>204.60071805274961</c:v>
                </c:pt>
                <c:pt idx="31">
                  <c:v>2146.4144415467304</c:v>
                </c:pt>
                <c:pt idx="32">
                  <c:v>204.60071805274961</c:v>
                </c:pt>
                <c:pt idx="33">
                  <c:v>204.60071805274961</c:v>
                </c:pt>
                <c:pt idx="34">
                  <c:v>204.60071805274961</c:v>
                </c:pt>
                <c:pt idx="35">
                  <c:v>204.60071805274961</c:v>
                </c:pt>
                <c:pt idx="36">
                  <c:v>204.60071805274961</c:v>
                </c:pt>
                <c:pt idx="37">
                  <c:v>204.60071805274961</c:v>
                </c:pt>
                <c:pt idx="38">
                  <c:v>204.60071805274961</c:v>
                </c:pt>
                <c:pt idx="39">
                  <c:v>204.60071805274961</c:v>
                </c:pt>
                <c:pt idx="40">
                  <c:v>204.60071805274961</c:v>
                </c:pt>
                <c:pt idx="41">
                  <c:v>2146.4144415467304</c:v>
                </c:pt>
                <c:pt idx="42">
                  <c:v>204.60071805274961</c:v>
                </c:pt>
                <c:pt idx="43">
                  <c:v>204.60071805274961</c:v>
                </c:pt>
                <c:pt idx="44">
                  <c:v>204.60071805274961</c:v>
                </c:pt>
                <c:pt idx="45">
                  <c:v>204.60071805274961</c:v>
                </c:pt>
                <c:pt idx="46">
                  <c:v>204.60071805274961</c:v>
                </c:pt>
                <c:pt idx="47">
                  <c:v>0</c:v>
                </c:pt>
                <c:pt idx="48">
                  <c:v>0</c:v>
                </c:pt>
                <c:pt idx="49">
                  <c:v>0</c:v>
                </c:pt>
                <c:pt idx="50">
                  <c:v>0</c:v>
                </c:pt>
                <c:pt idx="51">
                  <c:v>0</c:v>
                </c:pt>
                <c:pt idx="52">
                  <c:v>0</c:v>
                </c:pt>
                <c:pt idx="53">
                  <c:v>0</c:v>
                </c:pt>
                <c:pt idx="54">
                  <c:v>0</c:v>
                </c:pt>
                <c:pt idx="55">
                  <c:v>0</c:v>
                </c:pt>
                <c:pt idx="56">
                  <c:v>0</c:v>
                </c:pt>
                <c:pt idx="57">
                  <c:v>0</c:v>
                </c:pt>
                <c:pt idx="58">
                  <c:v>2073.283429441869</c:v>
                </c:pt>
                <c:pt idx="59">
                  <c:v>0</c:v>
                </c:pt>
                <c:pt idx="60">
                  <c:v>-13411.086303669987</c:v>
                </c:pt>
              </c:numCache>
            </c:numRef>
          </c:val>
          <c:extLst>
            <c:ext xmlns:c16="http://schemas.microsoft.com/office/drawing/2014/chart" uri="{C3380CC4-5D6E-409C-BE32-E72D297353CC}">
              <c16:uniqueId val="{00000001-481C-4C8E-B89C-F8D66BB1E730}"/>
            </c:ext>
          </c:extLst>
        </c:ser>
        <c:ser>
          <c:idx val="2"/>
          <c:order val="2"/>
          <c:tx>
            <c:strRef>
              <c:f>'Calc 3B'!$B$39</c:f>
              <c:strCache>
                <c:ptCount val="1"/>
                <c:pt idx="0">
                  <c:v>  Total main or enhancement expenditure</c:v>
                </c:pt>
              </c:strCache>
            </c:strRef>
          </c:tx>
          <c:spPr>
            <a:solidFill>
              <a:schemeClr val="accent3"/>
            </a:solidFill>
            <a:ln w="25400">
              <a:noFill/>
            </a:ln>
            <a:effectLst/>
          </c:spPr>
          <c:invertIfNegative val="0"/>
          <c:cat>
            <c:numRef>
              <c:f>'Calc 3B'!$F$21:$BM$21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3B'!$F$39:$BN$39</c:f>
              <c:numCache>
                <c:formatCode>_-* #,##0_-;\-* #,##0_-;_-* "-"??_-;_-@_-</c:formatCode>
                <c:ptCount val="61"/>
                <c:pt idx="0">
                  <c:v>6688.0451499999999</c:v>
                </c:pt>
                <c:pt idx="1">
                  <c:v>6688.0451499999999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9872.4174694902886</c:v>
                </c:pt>
                <c:pt idx="48">
                  <c:v>9872.4174694902886</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02-481C-4C8E-B89C-F8D66BB1E730}"/>
            </c:ext>
          </c:extLst>
        </c:ser>
        <c:dLbls>
          <c:showLegendKey val="0"/>
          <c:showVal val="0"/>
          <c:showCatName val="0"/>
          <c:showSerName val="0"/>
          <c:showPercent val="0"/>
          <c:showBubbleSize val="0"/>
        </c:dLbls>
        <c:gapWidth val="150"/>
        <c:overlap val="100"/>
        <c:axId val="449079552"/>
        <c:axId val="455047040"/>
      </c:barChart>
      <c:lineChart>
        <c:grouping val="standard"/>
        <c:varyColors val="0"/>
        <c:ser>
          <c:idx val="5"/>
          <c:order val="3"/>
          <c:tx>
            <c:strRef>
              <c:f>'Calc 3B'!$B$103</c:f>
              <c:strCache>
                <c:ptCount val="1"/>
                <c:pt idx="0">
                  <c:v>Cumulative present value of costs</c:v>
                </c:pt>
              </c:strCache>
            </c:strRef>
          </c:tx>
          <c:spPr>
            <a:ln w="28575" cap="rnd">
              <a:solidFill>
                <a:schemeClr val="accent6"/>
              </a:solidFill>
              <a:round/>
            </a:ln>
            <a:effectLst/>
          </c:spPr>
          <c:marker>
            <c:symbol val="none"/>
          </c:marker>
          <c:cat>
            <c:numRef>
              <c:f>'Calc 3B'!$F$21:$BM$21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3B'!$F$103:$BN$103</c:f>
              <c:numCache>
                <c:formatCode>_-* #,##0_-;\-* #,##0_-;_-* "-"??_-;_-@_-</c:formatCode>
                <c:ptCount val="61"/>
                <c:pt idx="0">
                  <c:v>6631.9110754070052</c:v>
                </c:pt>
                <c:pt idx="1">
                  <c:v>13039.628522574967</c:v>
                </c:pt>
                <c:pt idx="2">
                  <c:v>13191.985090754</c:v>
                </c:pt>
                <c:pt idx="3">
                  <c:v>13340.581338771883</c:v>
                </c:pt>
                <c:pt idx="4">
                  <c:v>13488.207171217713</c:v>
                </c:pt>
                <c:pt idx="5">
                  <c:v>13632.174865589521</c:v>
                </c:pt>
                <c:pt idx="6">
                  <c:v>13779.72756930039</c:v>
                </c:pt>
                <c:pt idx="7">
                  <c:v>13929.945040583465</c:v>
                </c:pt>
                <c:pt idx="8">
                  <c:v>14083.327224773328</c:v>
                </c:pt>
                <c:pt idx="9">
                  <c:v>14241.931931877538</c:v>
                </c:pt>
                <c:pt idx="10">
                  <c:v>14414.414792451389</c:v>
                </c:pt>
                <c:pt idx="11">
                  <c:v>15866.503803180245</c:v>
                </c:pt>
                <c:pt idx="12">
                  <c:v>16062.95938743043</c:v>
                </c:pt>
                <c:pt idx="13">
                  <c:v>16254.251971774323</c:v>
                </c:pt>
                <c:pt idx="14">
                  <c:v>16467.893918718262</c:v>
                </c:pt>
                <c:pt idx="15">
                  <c:v>16670.980411841178</c:v>
                </c:pt>
                <c:pt idx="16">
                  <c:v>16875.519281738776</c:v>
                </c:pt>
                <c:pt idx="17">
                  <c:v>17089.686421285551</c:v>
                </c:pt>
                <c:pt idx="18">
                  <c:v>17180.768724235335</c:v>
                </c:pt>
                <c:pt idx="19">
                  <c:v>17349.738187590563</c:v>
                </c:pt>
                <c:pt idx="20">
                  <c:v>17526.159627492365</c:v>
                </c:pt>
                <c:pt idx="21">
                  <c:v>18604.589680919438</c:v>
                </c:pt>
                <c:pt idx="22">
                  <c:v>18765.703990577877</c:v>
                </c:pt>
                <c:pt idx="23">
                  <c:v>18957.574456215516</c:v>
                </c:pt>
                <c:pt idx="24">
                  <c:v>19116.365726516418</c:v>
                </c:pt>
                <c:pt idx="25">
                  <c:v>19269.81960701766</c:v>
                </c:pt>
                <c:pt idx="26">
                  <c:v>22769.155487112777</c:v>
                </c:pt>
                <c:pt idx="27">
                  <c:v>22912.466749551426</c:v>
                </c:pt>
                <c:pt idx="28">
                  <c:v>23050.960927259293</c:v>
                </c:pt>
                <c:pt idx="29">
                  <c:v>23184.799929725294</c:v>
                </c:pt>
                <c:pt idx="30">
                  <c:v>23314.140224618292</c:v>
                </c:pt>
                <c:pt idx="31">
                  <c:v>24084.960281146734</c:v>
                </c:pt>
                <c:pt idx="32">
                  <c:v>24205.751704944025</c:v>
                </c:pt>
                <c:pt idx="33">
                  <c:v>24322.482971669007</c:v>
                </c:pt>
                <c:pt idx="34">
                  <c:v>24435.290550210793</c:v>
                </c:pt>
                <c:pt idx="35">
                  <c:v>24544.306322673638</c:v>
                </c:pt>
                <c:pt idx="36">
                  <c:v>24649.657738535203</c:v>
                </c:pt>
                <c:pt idx="37">
                  <c:v>24751.467963623858</c:v>
                </c:pt>
                <c:pt idx="38">
                  <c:v>24849.856024089167</c:v>
                </c:pt>
                <c:pt idx="39">
                  <c:v>24944.936945533809</c:v>
                </c:pt>
                <c:pt idx="40">
                  <c:v>25036.821887469534</c:v>
                </c:pt>
                <c:pt idx="41">
                  <c:v>25583.45736860497</c:v>
                </c:pt>
                <c:pt idx="42">
                  <c:v>25669.269011013228</c:v>
                </c:pt>
                <c:pt idx="43">
                  <c:v>25752.196233585804</c:v>
                </c:pt>
                <c:pt idx="44">
                  <c:v>25832.335987901632</c:v>
                </c:pt>
                <c:pt idx="45">
                  <c:v>25909.781966908085</c:v>
                </c:pt>
                <c:pt idx="46">
                  <c:v>25984.624714442478</c:v>
                </c:pt>
                <c:pt idx="47">
                  <c:v>27911.301352331757</c:v>
                </c:pt>
                <c:pt idx="48">
                  <c:v>29772.8393437839</c:v>
                </c:pt>
                <c:pt idx="49">
                  <c:v>29803.751286213806</c:v>
                </c:pt>
                <c:pt idx="50">
                  <c:v>29833.631591691126</c:v>
                </c:pt>
                <c:pt idx="51">
                  <c:v>29862.514683392816</c:v>
                </c:pt>
                <c:pt idx="52">
                  <c:v>29890.43383608733</c:v>
                </c:pt>
                <c:pt idx="53">
                  <c:v>29917.421214440106</c:v>
                </c:pt>
                <c:pt idx="54">
                  <c:v>29943.507910041622</c:v>
                </c:pt>
                <c:pt idx="55">
                  <c:v>29968.723977200589</c:v>
                </c:pt>
                <c:pt idx="56">
                  <c:v>29993.098467543459</c:v>
                </c:pt>
                <c:pt idx="57">
                  <c:v>30016.659463460073</c:v>
                </c:pt>
                <c:pt idx="58">
                  <c:v>30311.815881157778</c:v>
                </c:pt>
                <c:pt idx="59">
                  <c:v>30333.830419017871</c:v>
                </c:pt>
                <c:pt idx="60">
                  <c:v>28689.070099402052</c:v>
                </c:pt>
              </c:numCache>
            </c:numRef>
          </c:val>
          <c:smooth val="0"/>
          <c:extLst>
            <c:ext xmlns:c16="http://schemas.microsoft.com/office/drawing/2014/chart" uri="{C3380CC4-5D6E-409C-BE32-E72D297353CC}">
              <c16:uniqueId val="{00000003-481C-4C8E-B89C-F8D66BB1E730}"/>
            </c:ext>
          </c:extLst>
        </c:ser>
        <c:dLbls>
          <c:showLegendKey val="0"/>
          <c:showVal val="0"/>
          <c:showCatName val="0"/>
          <c:showSerName val="0"/>
          <c:showPercent val="0"/>
          <c:showBubbleSize val="0"/>
        </c:dLbls>
        <c:marker val="1"/>
        <c:smooth val="0"/>
        <c:axId val="449079552"/>
        <c:axId val="455047040"/>
      </c:lineChart>
      <c:catAx>
        <c:axId val="44907955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047040"/>
        <c:crosses val="autoZero"/>
        <c:auto val="1"/>
        <c:lblAlgn val="ctr"/>
        <c:lblOffset val="100"/>
        <c:noMultiLvlLbl val="0"/>
      </c:catAx>
      <c:valAx>
        <c:axId val="45504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Investement £k</a:t>
                </a:r>
              </a:p>
            </c:rich>
          </c:tx>
          <c:layout/>
          <c:overlay val="0"/>
          <c:spPr>
            <a:noFill/>
            <a:ln>
              <a:noFill/>
            </a:ln>
            <a:effectLst/>
          </c:sp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079552"/>
        <c:crosses val="autoZero"/>
        <c:crossBetween val="between"/>
      </c:valAx>
      <c:spPr>
        <a:noFill/>
        <a:ln>
          <a:noFill/>
        </a:ln>
        <a:effectLst/>
      </c:spPr>
    </c:plotArea>
    <c:legend>
      <c:legendPos val="b"/>
      <c:layout>
        <c:manualLayout>
          <c:xMode val="edge"/>
          <c:yMode val="edge"/>
          <c:x val="0.8171442557073757"/>
          <c:y val="9.0421166975286044E-2"/>
          <c:w val="0.17655544441509949"/>
          <c:h val="0.77138488496657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Investment</a:t>
            </a:r>
            <a:r>
              <a:rPr lang="en-GB" baseline="0"/>
              <a:t> timing by category</a:t>
            </a:r>
            <a:endParaRPr lang="en-GB"/>
          </a:p>
        </c:rich>
      </c:tx>
      <c:layout/>
      <c:overlay val="0"/>
      <c:spPr>
        <a:noFill/>
        <a:ln>
          <a:noFill/>
        </a:ln>
        <a:effectLst/>
      </c:spPr>
    </c:title>
    <c:autoTitleDeleted val="0"/>
    <c:plotArea>
      <c:layout>
        <c:manualLayout>
          <c:layoutTarget val="inner"/>
          <c:xMode val="edge"/>
          <c:yMode val="edge"/>
          <c:x val="0.13086945874665437"/>
          <c:y val="0.15291875148915895"/>
          <c:w val="0.67925680884491157"/>
          <c:h val="0.78572733804986328"/>
        </c:manualLayout>
      </c:layout>
      <c:barChart>
        <c:barDir val="col"/>
        <c:grouping val="stacked"/>
        <c:varyColors val="0"/>
        <c:ser>
          <c:idx val="4"/>
          <c:order val="0"/>
          <c:tx>
            <c:strRef>
              <c:f>'Calc 6'!$B$93</c:f>
              <c:strCache>
                <c:ptCount val="1"/>
                <c:pt idx="0">
                  <c:v>Total operating expenditure</c:v>
                </c:pt>
              </c:strCache>
            </c:strRef>
          </c:tx>
          <c:spPr>
            <a:solidFill>
              <a:schemeClr val="accent5"/>
            </a:solidFill>
            <a:ln>
              <a:noFill/>
            </a:ln>
            <a:effectLst/>
          </c:spPr>
          <c:invertIfNegative val="0"/>
          <c:cat>
            <c:numRef>
              <c:f>'Calc 6'!$F$21:$BM$21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6'!$F$93:$BN$93</c:f>
              <c:numCache>
                <c:formatCode>_-* #,##0_-;\-* #,##0_-;_-* "-"??_-;_-@_-</c:formatCode>
                <c:ptCount val="61"/>
                <c:pt idx="0">
                  <c:v>175.98281304624999</c:v>
                </c:pt>
                <c:pt idx="1">
                  <c:v>176.06197234249998</c:v>
                </c:pt>
                <c:pt idx="2">
                  <c:v>168.92045051374998</c:v>
                </c:pt>
                <c:pt idx="3">
                  <c:v>168.99960980999998</c:v>
                </c:pt>
                <c:pt idx="4">
                  <c:v>169.07876910624998</c:v>
                </c:pt>
                <c:pt idx="5">
                  <c:v>169.15792840249998</c:v>
                </c:pt>
                <c:pt idx="6">
                  <c:v>169.23708769874997</c:v>
                </c:pt>
                <c:pt idx="7">
                  <c:v>169.31624699499997</c:v>
                </c:pt>
                <c:pt idx="8">
                  <c:v>169.39540629124997</c:v>
                </c:pt>
                <c:pt idx="9">
                  <c:v>169.4745655875</c:v>
                </c:pt>
                <c:pt idx="10">
                  <c:v>169.55372488374999</c:v>
                </c:pt>
                <c:pt idx="11">
                  <c:v>169.63288417999999</c:v>
                </c:pt>
                <c:pt idx="12">
                  <c:v>169.71204347624999</c:v>
                </c:pt>
                <c:pt idx="13">
                  <c:v>169.79120277249999</c:v>
                </c:pt>
                <c:pt idx="14">
                  <c:v>169.87036206874998</c:v>
                </c:pt>
                <c:pt idx="15">
                  <c:v>169.94952136499998</c:v>
                </c:pt>
                <c:pt idx="16">
                  <c:v>170.02868066124998</c:v>
                </c:pt>
                <c:pt idx="17">
                  <c:v>170.10783995749998</c:v>
                </c:pt>
                <c:pt idx="18">
                  <c:v>170.18699925375</c:v>
                </c:pt>
                <c:pt idx="19">
                  <c:v>170.26615854999997</c:v>
                </c:pt>
                <c:pt idx="20">
                  <c:v>170.34531784625</c:v>
                </c:pt>
                <c:pt idx="21">
                  <c:v>170.42447714249997</c:v>
                </c:pt>
                <c:pt idx="22">
                  <c:v>170.50363643874999</c:v>
                </c:pt>
                <c:pt idx="23">
                  <c:v>170.58279573499999</c:v>
                </c:pt>
                <c:pt idx="24">
                  <c:v>170.66195503124999</c:v>
                </c:pt>
                <c:pt idx="25">
                  <c:v>170.74111432749999</c:v>
                </c:pt>
                <c:pt idx="26">
                  <c:v>170.82027362374998</c:v>
                </c:pt>
                <c:pt idx="27">
                  <c:v>170.89943291999998</c:v>
                </c:pt>
                <c:pt idx="28">
                  <c:v>170.97859221624998</c:v>
                </c:pt>
                <c:pt idx="29">
                  <c:v>171.05775151249998</c:v>
                </c:pt>
                <c:pt idx="30">
                  <c:v>171.13691080874997</c:v>
                </c:pt>
                <c:pt idx="31">
                  <c:v>171.21607010499997</c:v>
                </c:pt>
                <c:pt idx="32">
                  <c:v>171.29522940124997</c:v>
                </c:pt>
                <c:pt idx="33">
                  <c:v>171.3743886975</c:v>
                </c:pt>
                <c:pt idx="34">
                  <c:v>171.45354799374996</c:v>
                </c:pt>
                <c:pt idx="35">
                  <c:v>171.53270728999999</c:v>
                </c:pt>
                <c:pt idx="36">
                  <c:v>171.61186658624996</c:v>
                </c:pt>
                <c:pt idx="37">
                  <c:v>171.69102588249996</c:v>
                </c:pt>
                <c:pt idx="38">
                  <c:v>171.77018517874998</c:v>
                </c:pt>
                <c:pt idx="39">
                  <c:v>171.84934447499998</c:v>
                </c:pt>
                <c:pt idx="40">
                  <c:v>171.92850377124998</c:v>
                </c:pt>
                <c:pt idx="41">
                  <c:v>172.0076630675</c:v>
                </c:pt>
                <c:pt idx="42">
                  <c:v>172.08682236374997</c:v>
                </c:pt>
                <c:pt idx="43">
                  <c:v>172.16598166</c:v>
                </c:pt>
                <c:pt idx="44">
                  <c:v>172.24514095624997</c:v>
                </c:pt>
                <c:pt idx="45">
                  <c:v>172.32430025249997</c:v>
                </c:pt>
                <c:pt idx="46">
                  <c:v>172.40345954874999</c:v>
                </c:pt>
                <c:pt idx="47">
                  <c:v>172.48261884499999</c:v>
                </c:pt>
                <c:pt idx="48">
                  <c:v>172.56177814124999</c:v>
                </c:pt>
                <c:pt idx="49">
                  <c:v>172.64093743749999</c:v>
                </c:pt>
                <c:pt idx="50">
                  <c:v>172.72009673374998</c:v>
                </c:pt>
                <c:pt idx="51">
                  <c:v>172.79925602999998</c:v>
                </c:pt>
                <c:pt idx="52">
                  <c:v>172.87841532624998</c:v>
                </c:pt>
                <c:pt idx="53">
                  <c:v>172.95757462249998</c:v>
                </c:pt>
                <c:pt idx="54">
                  <c:v>173.03673391874997</c:v>
                </c:pt>
                <c:pt idx="55">
                  <c:v>173.11589321499997</c:v>
                </c:pt>
                <c:pt idx="56">
                  <c:v>173.19505251125</c:v>
                </c:pt>
                <c:pt idx="57">
                  <c:v>173.27421180749997</c:v>
                </c:pt>
                <c:pt idx="58">
                  <c:v>173.35337110374996</c:v>
                </c:pt>
                <c:pt idx="59">
                  <c:v>173.43253039999999</c:v>
                </c:pt>
                <c:pt idx="60">
                  <c:v>0</c:v>
                </c:pt>
              </c:numCache>
            </c:numRef>
          </c:val>
          <c:extLst>
            <c:ext xmlns:c16="http://schemas.microsoft.com/office/drawing/2014/chart" uri="{C3380CC4-5D6E-409C-BE32-E72D297353CC}">
              <c16:uniqueId val="{00000000-7B3E-4A88-A79F-089BCA124A79}"/>
            </c:ext>
          </c:extLst>
        </c:ser>
        <c:ser>
          <c:idx val="3"/>
          <c:order val="1"/>
          <c:tx>
            <c:strRef>
              <c:f>'Calc 6'!$B$63</c:f>
              <c:strCache>
                <c:ptCount val="1"/>
                <c:pt idx="0">
                  <c:v>  Total recurring capital expenditure</c:v>
                </c:pt>
              </c:strCache>
            </c:strRef>
          </c:tx>
          <c:spPr>
            <a:solidFill>
              <a:schemeClr val="accent4"/>
            </a:solidFill>
            <a:ln w="25400">
              <a:noFill/>
            </a:ln>
            <a:effectLst/>
          </c:spPr>
          <c:invertIfNegative val="0"/>
          <c:cat>
            <c:numRef>
              <c:f>'Calc 6'!$F$21:$BM$21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6'!$F$63:$BN$63</c:f>
              <c:numCache>
                <c:formatCode>_-* #,##0_-;\-* #,##0_-;_-* "-"??_-;_-@_-</c:formatCode>
                <c:ptCount val="61"/>
                <c:pt idx="0">
                  <c:v>0</c:v>
                </c:pt>
                <c:pt idx="1">
                  <c:v>0</c:v>
                </c:pt>
                <c:pt idx="2">
                  <c:v>0</c:v>
                </c:pt>
                <c:pt idx="3">
                  <c:v>0</c:v>
                </c:pt>
                <c:pt idx="4">
                  <c:v>0</c:v>
                </c:pt>
                <c:pt idx="5">
                  <c:v>0</c:v>
                </c:pt>
                <c:pt idx="6">
                  <c:v>0</c:v>
                </c:pt>
                <c:pt idx="7">
                  <c:v>0</c:v>
                </c:pt>
                <c:pt idx="8">
                  <c:v>0</c:v>
                </c:pt>
                <c:pt idx="9">
                  <c:v>0</c:v>
                </c:pt>
                <c:pt idx="10">
                  <c:v>0</c:v>
                </c:pt>
                <c:pt idx="11">
                  <c:v>2073.283429441869</c:v>
                </c:pt>
                <c:pt idx="12">
                  <c:v>0</c:v>
                </c:pt>
                <c:pt idx="13">
                  <c:v>0</c:v>
                </c:pt>
                <c:pt idx="14">
                  <c:v>0</c:v>
                </c:pt>
                <c:pt idx="15">
                  <c:v>0</c:v>
                </c:pt>
                <c:pt idx="16">
                  <c:v>0</c:v>
                </c:pt>
                <c:pt idx="17">
                  <c:v>0</c:v>
                </c:pt>
                <c:pt idx="18">
                  <c:v>0</c:v>
                </c:pt>
                <c:pt idx="19">
                  <c:v>0</c:v>
                </c:pt>
                <c:pt idx="20">
                  <c:v>0</c:v>
                </c:pt>
                <c:pt idx="21">
                  <c:v>2073.283429441869</c:v>
                </c:pt>
                <c:pt idx="22">
                  <c:v>0</c:v>
                </c:pt>
                <c:pt idx="23">
                  <c:v>0</c:v>
                </c:pt>
                <c:pt idx="24">
                  <c:v>0</c:v>
                </c:pt>
                <c:pt idx="25">
                  <c:v>0</c:v>
                </c:pt>
                <c:pt idx="26">
                  <c:v>12098.466310625656</c:v>
                </c:pt>
                <c:pt idx="27">
                  <c:v>0</c:v>
                </c:pt>
                <c:pt idx="28">
                  <c:v>0</c:v>
                </c:pt>
                <c:pt idx="29">
                  <c:v>0</c:v>
                </c:pt>
                <c:pt idx="30">
                  <c:v>0</c:v>
                </c:pt>
                <c:pt idx="31">
                  <c:v>2073.283429441869</c:v>
                </c:pt>
                <c:pt idx="32">
                  <c:v>0</c:v>
                </c:pt>
                <c:pt idx="33">
                  <c:v>0</c:v>
                </c:pt>
                <c:pt idx="34">
                  <c:v>0</c:v>
                </c:pt>
                <c:pt idx="35">
                  <c:v>0</c:v>
                </c:pt>
                <c:pt idx="36">
                  <c:v>0</c:v>
                </c:pt>
                <c:pt idx="37">
                  <c:v>0</c:v>
                </c:pt>
                <c:pt idx="38">
                  <c:v>0</c:v>
                </c:pt>
                <c:pt idx="39">
                  <c:v>0</c:v>
                </c:pt>
                <c:pt idx="40">
                  <c:v>0</c:v>
                </c:pt>
                <c:pt idx="41">
                  <c:v>2073.283429441869</c:v>
                </c:pt>
                <c:pt idx="42">
                  <c:v>0</c:v>
                </c:pt>
                <c:pt idx="43">
                  <c:v>0</c:v>
                </c:pt>
                <c:pt idx="44">
                  <c:v>0</c:v>
                </c:pt>
                <c:pt idx="45">
                  <c:v>0</c:v>
                </c:pt>
                <c:pt idx="46">
                  <c:v>0</c:v>
                </c:pt>
                <c:pt idx="47">
                  <c:v>0</c:v>
                </c:pt>
                <c:pt idx="48">
                  <c:v>0</c:v>
                </c:pt>
                <c:pt idx="49">
                  <c:v>0</c:v>
                </c:pt>
                <c:pt idx="50">
                  <c:v>0</c:v>
                </c:pt>
                <c:pt idx="51">
                  <c:v>14171.749740067524</c:v>
                </c:pt>
                <c:pt idx="52">
                  <c:v>0</c:v>
                </c:pt>
                <c:pt idx="53">
                  <c:v>0</c:v>
                </c:pt>
                <c:pt idx="54">
                  <c:v>0</c:v>
                </c:pt>
                <c:pt idx="55">
                  <c:v>0</c:v>
                </c:pt>
                <c:pt idx="56">
                  <c:v>0</c:v>
                </c:pt>
                <c:pt idx="57">
                  <c:v>0</c:v>
                </c:pt>
                <c:pt idx="58">
                  <c:v>0</c:v>
                </c:pt>
                <c:pt idx="59">
                  <c:v>0</c:v>
                </c:pt>
                <c:pt idx="60">
                  <c:v>-9126.419308925304</c:v>
                </c:pt>
              </c:numCache>
            </c:numRef>
          </c:val>
          <c:extLst>
            <c:ext xmlns:c16="http://schemas.microsoft.com/office/drawing/2014/chart" uri="{C3380CC4-5D6E-409C-BE32-E72D297353CC}">
              <c16:uniqueId val="{00000001-7B3E-4A88-A79F-089BCA124A79}"/>
            </c:ext>
          </c:extLst>
        </c:ser>
        <c:ser>
          <c:idx val="2"/>
          <c:order val="2"/>
          <c:tx>
            <c:strRef>
              <c:f>'Calc 6'!$B$39</c:f>
              <c:strCache>
                <c:ptCount val="1"/>
                <c:pt idx="0">
                  <c:v>  Total main or enhancement expenditure</c:v>
                </c:pt>
              </c:strCache>
            </c:strRef>
          </c:tx>
          <c:spPr>
            <a:solidFill>
              <a:schemeClr val="accent3"/>
            </a:solidFill>
            <a:ln w="25400">
              <a:noFill/>
            </a:ln>
            <a:effectLst/>
          </c:spPr>
          <c:invertIfNegative val="0"/>
          <c:cat>
            <c:numRef>
              <c:f>'Calc 6'!$F$21:$BM$21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6'!$F$39:$BN$39</c:f>
              <c:numCache>
                <c:formatCode>_-* #,##0_-;\-* #,##0_-;_-* "-"??_-;_-@_-</c:formatCode>
                <c:ptCount val="61"/>
                <c:pt idx="0">
                  <c:v>9872.4174694902886</c:v>
                </c:pt>
                <c:pt idx="1">
                  <c:v>9872.4174694902886</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numCache>
            </c:numRef>
          </c:val>
          <c:extLst>
            <c:ext xmlns:c16="http://schemas.microsoft.com/office/drawing/2014/chart" uri="{C3380CC4-5D6E-409C-BE32-E72D297353CC}">
              <c16:uniqueId val="{00000002-7B3E-4A88-A79F-089BCA124A79}"/>
            </c:ext>
          </c:extLst>
        </c:ser>
        <c:dLbls>
          <c:showLegendKey val="0"/>
          <c:showVal val="0"/>
          <c:showCatName val="0"/>
          <c:showSerName val="0"/>
          <c:showPercent val="0"/>
          <c:showBubbleSize val="0"/>
        </c:dLbls>
        <c:gapWidth val="150"/>
        <c:overlap val="100"/>
        <c:axId val="125121280"/>
        <c:axId val="125123200"/>
      </c:barChart>
      <c:lineChart>
        <c:grouping val="standard"/>
        <c:varyColors val="0"/>
        <c:ser>
          <c:idx val="5"/>
          <c:order val="3"/>
          <c:tx>
            <c:strRef>
              <c:f>'Calc 6'!$B$103</c:f>
              <c:strCache>
                <c:ptCount val="1"/>
                <c:pt idx="0">
                  <c:v>Cumulative present value of costs</c:v>
                </c:pt>
              </c:strCache>
            </c:strRef>
          </c:tx>
          <c:spPr>
            <a:ln w="28575" cap="rnd">
              <a:solidFill>
                <a:schemeClr val="accent6"/>
              </a:solidFill>
              <a:round/>
            </a:ln>
            <a:effectLst/>
          </c:spPr>
          <c:marker>
            <c:symbol val="none"/>
          </c:marker>
          <c:cat>
            <c:numRef>
              <c:f>'Calc 6'!$F$21:$BM$21</c:f>
              <c:numCache>
                <c:formatCode>0</c:formatCode>
                <c:ptCount val="6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numCache>
            </c:numRef>
          </c:cat>
          <c:val>
            <c:numRef>
              <c:f>'Calc 6'!$F$103:$BN$103</c:f>
              <c:numCache>
                <c:formatCode>_-* #,##0_-;\-* #,##0_-;_-* "-"??_-;_-@_-</c:formatCode>
                <c:ptCount val="61"/>
                <c:pt idx="0">
                  <c:v>9708.5993067985892</c:v>
                </c:pt>
                <c:pt idx="1">
                  <c:v>19088.962388161319</c:v>
                </c:pt>
                <c:pt idx="2">
                  <c:v>19241.31895634035</c:v>
                </c:pt>
                <c:pt idx="3">
                  <c:v>19388.592352793366</c:v>
                </c:pt>
                <c:pt idx="4">
                  <c:v>19530.952139466295</c:v>
                </c:pt>
                <c:pt idx="5">
                  <c:v>19668.562223211495</c:v>
                </c:pt>
                <c:pt idx="6">
                  <c:v>19801.581044355167</c:v>
                </c:pt>
                <c:pt idx="7">
                  <c:v>19930.161758978335</c:v>
                </c:pt>
                <c:pt idx="8">
                  <c:v>20054.452415120868</c:v>
                </c:pt>
                <c:pt idx="9">
                  <c:v>20174.596123111136</c:v>
                </c:pt>
                <c:pt idx="10">
                  <c:v>20290.731220217087</c:v>
                </c:pt>
                <c:pt idx="11">
                  <c:v>21775.055776032263</c:v>
                </c:pt>
                <c:pt idx="12">
                  <c:v>21883.570361434293</c:v>
                </c:pt>
                <c:pt idx="13">
                  <c:v>21988.464274656319</c:v>
                </c:pt>
                <c:pt idx="14">
                  <c:v>22089.858300157553</c:v>
                </c:pt>
                <c:pt idx="15">
                  <c:v>22187.869193821847</c:v>
                </c:pt>
                <c:pt idx="16">
                  <c:v>22282.609817298569</c:v>
                </c:pt>
                <c:pt idx="17">
                  <c:v>22374.189267864531</c:v>
                </c:pt>
                <c:pt idx="18">
                  <c:v>22462.713003956218</c:v>
                </c:pt>
                <c:pt idx="19">
                  <c:v>22548.282966516683</c:v>
                </c:pt>
                <c:pt idx="20">
                  <c:v>22630.997696296581</c:v>
                </c:pt>
                <c:pt idx="21">
                  <c:v>23683.634675903017</c:v>
                </c:pt>
                <c:pt idx="22">
                  <c:v>23760.921524773978</c:v>
                </c:pt>
                <c:pt idx="23">
                  <c:v>23835.629477085778</c:v>
                </c:pt>
                <c:pt idx="24">
                  <c:v>23907.844569540182</c:v>
                </c:pt>
                <c:pt idx="25">
                  <c:v>23977.649969030314</c:v>
                </c:pt>
                <c:pt idx="26">
                  <c:v>28824.168374235382</c:v>
                </c:pt>
                <c:pt idx="27">
                  <c:v>28889.392884580764</c:v>
                </c:pt>
                <c:pt idx="28">
                  <c:v>28952.440925000454</c:v>
                </c:pt>
                <c:pt idx="29">
                  <c:v>29013.385108830531</c:v>
                </c:pt>
                <c:pt idx="30">
                  <c:v>29072.295627263698</c:v>
                </c:pt>
                <c:pt idx="31">
                  <c:v>29818.793061786066</c:v>
                </c:pt>
                <c:pt idx="32">
                  <c:v>29873.837535633691</c:v>
                </c:pt>
                <c:pt idx="33">
                  <c:v>29927.045179218901</c:v>
                </c:pt>
                <c:pt idx="34">
                  <c:v>29978.477276466219</c:v>
                </c:pt>
                <c:pt idx="35">
                  <c:v>30028.193067002045</c:v>
                </c:pt>
                <c:pt idx="36">
                  <c:v>30076.249814335089</c:v>
                </c:pt>
                <c:pt idx="37">
                  <c:v>30122.702871763337</c:v>
                </c:pt>
                <c:pt idx="38">
                  <c:v>30167.605746083325</c:v>
                </c:pt>
                <c:pt idx="39">
                  <c:v>30211.010159174999</c:v>
                </c:pt>
                <c:pt idx="40">
                  <c:v>30252.966107532975</c:v>
                </c:pt>
                <c:pt idx="41">
                  <c:v>30782.358824329553</c:v>
                </c:pt>
                <c:pt idx="42">
                  <c:v>30821.56121697446</c:v>
                </c:pt>
                <c:pt idx="43">
                  <c:v>30859.455347988242</c:v>
                </c:pt>
                <c:pt idx="44">
                  <c:v>30896.084868913927</c:v>
                </c:pt>
                <c:pt idx="45">
                  <c:v>30931.491975079665</c:v>
                </c:pt>
                <c:pt idx="46">
                  <c:v>30965.717454168924</c:v>
                </c:pt>
                <c:pt idx="47">
                  <c:v>30998.800733171025</c:v>
                </c:pt>
                <c:pt idx="48">
                  <c:v>31030.779923765989</c:v>
                </c:pt>
                <c:pt idx="49">
                  <c:v>31061.691866195895</c:v>
                </c:pt>
                <c:pt idx="50">
                  <c:v>31091.572171673215</c:v>
                </c:pt>
                <c:pt idx="51">
                  <c:v>33489.238305153267</c:v>
                </c:pt>
                <c:pt idx="52">
                  <c:v>33517.157457847781</c:v>
                </c:pt>
                <c:pt idx="53">
                  <c:v>33544.144836200561</c:v>
                </c:pt>
                <c:pt idx="54">
                  <c:v>33570.231531802077</c:v>
                </c:pt>
                <c:pt idx="55">
                  <c:v>33595.447598961044</c:v>
                </c:pt>
                <c:pt idx="56">
                  <c:v>33619.822089303911</c:v>
                </c:pt>
                <c:pt idx="57">
                  <c:v>33643.383085220528</c:v>
                </c:pt>
                <c:pt idx="58">
                  <c:v>33666.15773219434</c:v>
                </c:pt>
                <c:pt idx="59">
                  <c:v>33688.172270054434</c:v>
                </c:pt>
                <c:pt idx="60">
                  <c:v>32568.891400510838</c:v>
                </c:pt>
              </c:numCache>
            </c:numRef>
          </c:val>
          <c:smooth val="0"/>
          <c:extLst>
            <c:ext xmlns:c16="http://schemas.microsoft.com/office/drawing/2014/chart" uri="{C3380CC4-5D6E-409C-BE32-E72D297353CC}">
              <c16:uniqueId val="{00000003-7B3E-4A88-A79F-089BCA124A79}"/>
            </c:ext>
          </c:extLst>
        </c:ser>
        <c:dLbls>
          <c:showLegendKey val="0"/>
          <c:showVal val="0"/>
          <c:showCatName val="0"/>
          <c:showSerName val="0"/>
          <c:showPercent val="0"/>
          <c:showBubbleSize val="0"/>
        </c:dLbls>
        <c:marker val="1"/>
        <c:smooth val="0"/>
        <c:axId val="125121280"/>
        <c:axId val="125123200"/>
      </c:lineChart>
      <c:catAx>
        <c:axId val="12512128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23200"/>
        <c:crosses val="autoZero"/>
        <c:auto val="1"/>
        <c:lblAlgn val="ctr"/>
        <c:lblOffset val="100"/>
        <c:noMultiLvlLbl val="0"/>
      </c:catAx>
      <c:valAx>
        <c:axId val="12512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Investement £k</a:t>
                </a:r>
              </a:p>
            </c:rich>
          </c:tx>
          <c:layout/>
          <c:overlay val="0"/>
          <c:spPr>
            <a:noFill/>
            <a:ln>
              <a:noFill/>
            </a:ln>
            <a:effectLst/>
          </c:sp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21280"/>
        <c:crosses val="autoZero"/>
        <c:crossBetween val="between"/>
      </c:valAx>
      <c:spPr>
        <a:noFill/>
        <a:ln>
          <a:noFill/>
        </a:ln>
        <a:effectLst/>
      </c:spPr>
    </c:plotArea>
    <c:legend>
      <c:legendPos val="b"/>
      <c:layout>
        <c:manualLayout>
          <c:xMode val="edge"/>
          <c:yMode val="edge"/>
          <c:x val="0.8171442557073757"/>
          <c:y val="9.0421166975286044E-2"/>
          <c:w val="0.1764115766142503"/>
          <c:h val="0.77138488496657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Grid adjusted cumulative carbon profile</a:t>
            </a:r>
          </a:p>
        </c:rich>
      </c:tx>
      <c:layout/>
      <c:overlay val="0"/>
    </c:title>
    <c:autoTitleDeleted val="0"/>
    <c:plotArea>
      <c:layout/>
      <c:areaChart>
        <c:grouping val="stacked"/>
        <c:varyColors val="0"/>
        <c:ser>
          <c:idx val="1"/>
          <c:order val="0"/>
          <c:tx>
            <c:strRef>
              <c:f>'Calc 3A'!$B$170</c:f>
              <c:strCache>
                <c:ptCount val="1"/>
                <c:pt idx="0">
                  <c:v>Embodied  </c:v>
                </c:pt>
              </c:strCache>
            </c:strRef>
          </c:tx>
          <c:spPr>
            <a:solidFill>
              <a:schemeClr val="accent1"/>
            </a:solidFill>
          </c:spPr>
          <c:cat>
            <c:numRef>
              <c:f>'Calc 3A'!$F$112:$BM$112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3A'!$F$170:$BM$170</c:f>
              <c:numCache>
                <c:formatCode>_-* #,##0_-;\-* #,##0_-;_-* "-"??_-;_-@_-</c:formatCode>
                <c:ptCount val="60"/>
                <c:pt idx="0">
                  <c:v>1504.6042261888426</c:v>
                </c:pt>
                <c:pt idx="1">
                  <c:v>2957.8558141704088</c:v>
                </c:pt>
                <c:pt idx="2">
                  <c:v>2957.8558141704088</c:v>
                </c:pt>
                <c:pt idx="3">
                  <c:v>2958.1937635312624</c:v>
                </c:pt>
                <c:pt idx="4">
                  <c:v>2959.3744793680071</c:v>
                </c:pt>
                <c:pt idx="5">
                  <c:v>2960.989833915186</c:v>
                </c:pt>
                <c:pt idx="6">
                  <c:v>2964.5305906155249</c:v>
                </c:pt>
                <c:pt idx="7">
                  <c:v>2969.8723976287733</c:v>
                </c:pt>
                <c:pt idx="8">
                  <c:v>2976.972621339175</c:v>
                </c:pt>
                <c:pt idx="9">
                  <c:v>2986.2415853238595</c:v>
                </c:pt>
                <c:pt idx="10">
                  <c:v>2999.6963947108447</c:v>
                </c:pt>
                <c:pt idx="11">
                  <c:v>3324.3544284783202</c:v>
                </c:pt>
                <c:pt idx="12">
                  <c:v>3344.4446519890453</c:v>
                </c:pt>
                <c:pt idx="13">
                  <c:v>3364.7335659000851</c:v>
                </c:pt>
                <c:pt idx="14">
                  <c:v>3390.6722339618277</c:v>
                </c:pt>
                <c:pt idx="15">
                  <c:v>3414.4860673056592</c:v>
                </c:pt>
                <c:pt idx="16">
                  <c:v>3438.5501702460679</c:v>
                </c:pt>
                <c:pt idx="17">
                  <c:v>3465.0286255223323</c:v>
                </c:pt>
                <c:pt idx="18">
                  <c:v>3510.5917945021138</c:v>
                </c:pt>
                <c:pt idx="19">
                  <c:v>3527.7354614740366</c:v>
                </c:pt>
                <c:pt idx="20">
                  <c:v>3547.018979954576</c:v>
                </c:pt>
                <c:pt idx="21">
                  <c:v>3767.5410717126892</c:v>
                </c:pt>
                <c:pt idx="22">
                  <c:v>3786.6565534120023</c:v>
                </c:pt>
                <c:pt idx="23">
                  <c:v>3811.9170862455926</c:v>
                </c:pt>
                <c:pt idx="24">
                  <c:v>3832.2758624029516</c:v>
                </c:pt>
                <c:pt idx="25">
                  <c:v>3852.6346385603106</c:v>
                </c:pt>
                <c:pt idx="26">
                  <c:v>4713.890797156685</c:v>
                </c:pt>
                <c:pt idx="27">
                  <c:v>4734.249573314044</c:v>
                </c:pt>
                <c:pt idx="28">
                  <c:v>4754.608349471403</c:v>
                </c:pt>
                <c:pt idx="29">
                  <c:v>4774.967125628762</c:v>
                </c:pt>
                <c:pt idx="30">
                  <c:v>4795.325901786121</c:v>
                </c:pt>
                <c:pt idx="31">
                  <c:v>5016.9297538868732</c:v>
                </c:pt>
                <c:pt idx="32">
                  <c:v>5037.2885300442322</c:v>
                </c:pt>
                <c:pt idx="33">
                  <c:v>5057.6473062015912</c:v>
                </c:pt>
                <c:pt idx="34">
                  <c:v>5078.0060823589502</c:v>
                </c:pt>
                <c:pt idx="35">
                  <c:v>5098.3648585163091</c:v>
                </c:pt>
                <c:pt idx="36">
                  <c:v>5118.7236346736681</c:v>
                </c:pt>
                <c:pt idx="37">
                  <c:v>5139.0824108310271</c:v>
                </c:pt>
                <c:pt idx="38">
                  <c:v>5159.4411869883861</c:v>
                </c:pt>
                <c:pt idx="39">
                  <c:v>5179.7999631457451</c:v>
                </c:pt>
                <c:pt idx="40">
                  <c:v>5200.1587393031041</c:v>
                </c:pt>
                <c:pt idx="41">
                  <c:v>5421.7625914038563</c:v>
                </c:pt>
                <c:pt idx="42">
                  <c:v>5442.1213675612153</c:v>
                </c:pt>
                <c:pt idx="43">
                  <c:v>5462.4801437185743</c:v>
                </c:pt>
                <c:pt idx="44">
                  <c:v>5482.8389198759332</c:v>
                </c:pt>
                <c:pt idx="45">
                  <c:v>5503.1976960332922</c:v>
                </c:pt>
                <c:pt idx="46">
                  <c:v>5523.5564721906512</c:v>
                </c:pt>
                <c:pt idx="47">
                  <c:v>6464.3885482535597</c:v>
                </c:pt>
                <c:pt idx="48">
                  <c:v>7405.2206243164683</c:v>
                </c:pt>
                <c:pt idx="49">
                  <c:v>7405.2206243164683</c:v>
                </c:pt>
                <c:pt idx="50">
                  <c:v>7405.2206243164683</c:v>
                </c:pt>
                <c:pt idx="51">
                  <c:v>7405.2206243164683</c:v>
                </c:pt>
                <c:pt idx="52">
                  <c:v>7405.2206243164683</c:v>
                </c:pt>
                <c:pt idx="53">
                  <c:v>7405.2206243164683</c:v>
                </c:pt>
                <c:pt idx="54">
                  <c:v>7405.2206243164683</c:v>
                </c:pt>
                <c:pt idx="55">
                  <c:v>7405.2206243164683</c:v>
                </c:pt>
                <c:pt idx="56">
                  <c:v>7405.2206243164683</c:v>
                </c:pt>
                <c:pt idx="57">
                  <c:v>7405.2206243164683</c:v>
                </c:pt>
                <c:pt idx="58">
                  <c:v>7619.8577474255599</c:v>
                </c:pt>
                <c:pt idx="59">
                  <c:v>7619.8577474255599</c:v>
                </c:pt>
              </c:numCache>
            </c:numRef>
          </c:val>
          <c:extLst>
            <c:ext xmlns:c16="http://schemas.microsoft.com/office/drawing/2014/chart" uri="{C3380CC4-5D6E-409C-BE32-E72D297353CC}">
              <c16:uniqueId val="{00000000-F935-41E0-9067-881C2BE2A17C}"/>
            </c:ext>
          </c:extLst>
        </c:ser>
        <c:ser>
          <c:idx val="2"/>
          <c:order val="1"/>
          <c:tx>
            <c:strRef>
              <c:f>'Calc 3A'!$B$171</c:f>
              <c:strCache>
                <c:ptCount val="1"/>
                <c:pt idx="0">
                  <c:v>Operational</c:v>
                </c:pt>
              </c:strCache>
            </c:strRef>
          </c:tx>
          <c:spPr>
            <a:solidFill>
              <a:schemeClr val="accent2"/>
            </a:solidFill>
          </c:spPr>
          <c:cat>
            <c:numRef>
              <c:f>'Calc 3A'!$F$112:$BM$112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3A'!$F$171:$BM$171</c:f>
              <c:numCache>
                <c:formatCode>_-* #,##0_-;\-* #,##0_-;_-* "-"??_-;_-@_-</c:formatCode>
                <c:ptCount val="60"/>
                <c:pt idx="0">
                  <c:v>243.85633774282186</c:v>
                </c:pt>
                <c:pt idx="1">
                  <c:v>476.33709408310904</c:v>
                </c:pt>
                <c:pt idx="2">
                  <c:v>700.50920153424545</c:v>
                </c:pt>
                <c:pt idx="3">
                  <c:v>905.16564105668704</c:v>
                </c:pt>
                <c:pt idx="4">
                  <c:v>1106.8261577823857</c:v>
                </c:pt>
                <c:pt idx="5">
                  <c:v>1313.5468696245653</c:v>
                </c:pt>
                <c:pt idx="6">
                  <c:v>1512.0874675740577</c:v>
                </c:pt>
                <c:pt idx="7">
                  <c:v>1687.1841853483095</c:v>
                </c:pt>
                <c:pt idx="8">
                  <c:v>1865.9570615403375</c:v>
                </c:pt>
                <c:pt idx="9">
                  <c:v>2033.3736647932471</c:v>
                </c:pt>
                <c:pt idx="10">
                  <c:v>2187.3834917964327</c:v>
                </c:pt>
                <c:pt idx="11">
                  <c:v>2347.06441885802</c:v>
                </c:pt>
                <c:pt idx="12">
                  <c:v>2495.8148560147665</c:v>
                </c:pt>
                <c:pt idx="13">
                  <c:v>2623.8965027726226</c:v>
                </c:pt>
                <c:pt idx="14">
                  <c:v>2747.22428982255</c:v>
                </c:pt>
                <c:pt idx="15">
                  <c:v>2860.3004956584355</c:v>
                </c:pt>
                <c:pt idx="16">
                  <c:v>2959.4352846335928</c:v>
                </c:pt>
                <c:pt idx="17">
                  <c:v>3056.2424221193119</c:v>
                </c:pt>
                <c:pt idx="18">
                  <c:v>3146.948473408163</c:v>
                </c:pt>
                <c:pt idx="19">
                  <c:v>3232.5281691737182</c:v>
                </c:pt>
                <c:pt idx="20">
                  <c:v>3318.89188209858</c:v>
                </c:pt>
                <c:pt idx="21">
                  <c:v>3404.1103704788329</c:v>
                </c:pt>
                <c:pt idx="22">
                  <c:v>3485.2269132642787</c:v>
                </c:pt>
                <c:pt idx="23">
                  <c:v>3561.6701241116898</c:v>
                </c:pt>
                <c:pt idx="24">
                  <c:v>3633.8889457434807</c:v>
                </c:pt>
                <c:pt idx="25">
                  <c:v>3701.8262367197249</c:v>
                </c:pt>
                <c:pt idx="26">
                  <c:v>3765.4247130476665</c:v>
                </c:pt>
                <c:pt idx="27">
                  <c:v>3825.1760693765191</c:v>
                </c:pt>
                <c:pt idx="28">
                  <c:v>3881.0401034772021</c:v>
                </c:pt>
                <c:pt idx="29">
                  <c:v>3932.4100141820791</c:v>
                </c:pt>
                <c:pt idx="30">
                  <c:v>3980.9536360147149</c:v>
                </c:pt>
                <c:pt idx="31">
                  <c:v>4026.6653896102757</c:v>
                </c:pt>
                <c:pt idx="32">
                  <c:v>4072.4214375407159</c:v>
                </c:pt>
                <c:pt idx="33">
                  <c:v>4118.2217798060356</c:v>
                </c:pt>
                <c:pt idx="34">
                  <c:v>4164.0664164062346</c:v>
                </c:pt>
                <c:pt idx="35">
                  <c:v>4209.9553473413134</c:v>
                </c:pt>
                <c:pt idx="36">
                  <c:v>4255.8885726112712</c:v>
                </c:pt>
                <c:pt idx="37">
                  <c:v>4301.8660922161089</c:v>
                </c:pt>
                <c:pt idx="38">
                  <c:v>4347.8879061558255</c:v>
                </c:pt>
                <c:pt idx="39">
                  <c:v>4393.9540144304219</c:v>
                </c:pt>
                <c:pt idx="40">
                  <c:v>4440.0644170398973</c:v>
                </c:pt>
                <c:pt idx="41">
                  <c:v>4486.2191139842525</c:v>
                </c:pt>
                <c:pt idx="42">
                  <c:v>4532.4181052634867</c:v>
                </c:pt>
                <c:pt idx="43">
                  <c:v>4578.6613908776008</c:v>
                </c:pt>
                <c:pt idx="44">
                  <c:v>4624.9489708265937</c:v>
                </c:pt>
                <c:pt idx="45">
                  <c:v>4671.2808451104665</c:v>
                </c:pt>
                <c:pt idx="46">
                  <c:v>4717.6570137292183</c:v>
                </c:pt>
                <c:pt idx="47">
                  <c:v>4764.0774766828499</c:v>
                </c:pt>
                <c:pt idx="48">
                  <c:v>4810.5422339713605</c:v>
                </c:pt>
                <c:pt idx="49">
                  <c:v>4857.0512855947509</c:v>
                </c:pt>
                <c:pt idx="50">
                  <c:v>4903.6046315530202</c:v>
                </c:pt>
                <c:pt idx="51">
                  <c:v>4950.2022718461694</c:v>
                </c:pt>
                <c:pt idx="52">
                  <c:v>4996.8442064741976</c:v>
                </c:pt>
                <c:pt idx="53">
                  <c:v>5043.5304354371056</c:v>
                </c:pt>
                <c:pt idx="54">
                  <c:v>5090.2609587348934</c:v>
                </c:pt>
                <c:pt idx="55">
                  <c:v>5137.0357763675602</c:v>
                </c:pt>
                <c:pt idx="56">
                  <c:v>5183.8548883351068</c:v>
                </c:pt>
                <c:pt idx="57">
                  <c:v>5230.7182946375324</c:v>
                </c:pt>
                <c:pt idx="58">
                  <c:v>5277.6259952748378</c:v>
                </c:pt>
                <c:pt idx="59">
                  <c:v>5324.5779902470222</c:v>
                </c:pt>
              </c:numCache>
            </c:numRef>
          </c:val>
          <c:extLst>
            <c:ext xmlns:c16="http://schemas.microsoft.com/office/drawing/2014/chart" uri="{C3380CC4-5D6E-409C-BE32-E72D297353CC}">
              <c16:uniqueId val="{00000001-F935-41E0-9067-881C2BE2A17C}"/>
            </c:ext>
          </c:extLst>
        </c:ser>
        <c:dLbls>
          <c:showLegendKey val="0"/>
          <c:showVal val="0"/>
          <c:showCatName val="0"/>
          <c:showSerName val="0"/>
          <c:showPercent val="0"/>
          <c:showBubbleSize val="0"/>
        </c:dLbls>
        <c:axId val="516605824"/>
        <c:axId val="516607360"/>
      </c:areaChart>
      <c:catAx>
        <c:axId val="516605824"/>
        <c:scaling>
          <c:orientation val="minMax"/>
        </c:scaling>
        <c:delete val="0"/>
        <c:axPos val="b"/>
        <c:numFmt formatCode="0" sourceLinked="1"/>
        <c:majorTickMark val="out"/>
        <c:minorTickMark val="none"/>
        <c:tickLblPos val="nextTo"/>
        <c:crossAx val="516607360"/>
        <c:crosses val="autoZero"/>
        <c:auto val="1"/>
        <c:lblAlgn val="ctr"/>
        <c:lblOffset val="100"/>
        <c:noMultiLvlLbl val="0"/>
      </c:catAx>
      <c:valAx>
        <c:axId val="516607360"/>
        <c:scaling>
          <c:orientation val="minMax"/>
          <c:max val="20000"/>
        </c:scaling>
        <c:delete val="0"/>
        <c:axPos val="l"/>
        <c:majorGridlines/>
        <c:numFmt formatCode="_-* #,##0_-;\-* #,##0_-;_-* &quot;-&quot;??_-;_-@_-" sourceLinked="1"/>
        <c:majorTickMark val="out"/>
        <c:minorTickMark val="none"/>
        <c:tickLblPos val="nextTo"/>
        <c:crossAx val="516605824"/>
        <c:crosses val="autoZero"/>
        <c:crossBetween val="midCat"/>
      </c:valAx>
    </c:plotArea>
    <c:legend>
      <c:legendPos val="b"/>
      <c:layout/>
      <c:overlay val="0"/>
    </c:legend>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Grid adjusted cumulative carbon profile</a:t>
            </a:r>
          </a:p>
        </c:rich>
      </c:tx>
      <c:layout/>
      <c:overlay val="0"/>
    </c:title>
    <c:autoTitleDeleted val="0"/>
    <c:plotArea>
      <c:layout/>
      <c:areaChart>
        <c:grouping val="stacked"/>
        <c:varyColors val="0"/>
        <c:ser>
          <c:idx val="1"/>
          <c:order val="0"/>
          <c:tx>
            <c:strRef>
              <c:f>'Calc 3A'!$B$170</c:f>
              <c:strCache>
                <c:ptCount val="1"/>
                <c:pt idx="0">
                  <c:v>Embodied  </c:v>
                </c:pt>
              </c:strCache>
            </c:strRef>
          </c:tx>
          <c:spPr>
            <a:solidFill>
              <a:schemeClr val="accent1"/>
            </a:solidFill>
          </c:spPr>
          <c:cat>
            <c:numRef>
              <c:f>'Calc Base'!$F$112:$BM$112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3A'!$F$170:$BM$170</c:f>
              <c:numCache>
                <c:formatCode>_-* #,##0_-;\-* #,##0_-;_-* "-"??_-;_-@_-</c:formatCode>
                <c:ptCount val="60"/>
                <c:pt idx="0">
                  <c:v>1504.6042261888426</c:v>
                </c:pt>
                <c:pt idx="1">
                  <c:v>2957.8558141704088</c:v>
                </c:pt>
                <c:pt idx="2">
                  <c:v>2957.8558141704088</c:v>
                </c:pt>
                <c:pt idx="3">
                  <c:v>2958.1937635312624</c:v>
                </c:pt>
                <c:pt idx="4">
                  <c:v>2959.3744793680071</c:v>
                </c:pt>
                <c:pt idx="5">
                  <c:v>2960.989833915186</c:v>
                </c:pt>
                <c:pt idx="6">
                  <c:v>2964.5305906155249</c:v>
                </c:pt>
                <c:pt idx="7">
                  <c:v>2969.8723976287733</c:v>
                </c:pt>
                <c:pt idx="8">
                  <c:v>2976.972621339175</c:v>
                </c:pt>
                <c:pt idx="9">
                  <c:v>2986.2415853238595</c:v>
                </c:pt>
                <c:pt idx="10">
                  <c:v>2999.6963947108447</c:v>
                </c:pt>
                <c:pt idx="11">
                  <c:v>3324.3544284783202</c:v>
                </c:pt>
                <c:pt idx="12">
                  <c:v>3344.4446519890453</c:v>
                </c:pt>
                <c:pt idx="13">
                  <c:v>3364.7335659000851</c:v>
                </c:pt>
                <c:pt idx="14">
                  <c:v>3390.6722339618277</c:v>
                </c:pt>
                <c:pt idx="15">
                  <c:v>3414.4860673056592</c:v>
                </c:pt>
                <c:pt idx="16">
                  <c:v>3438.5501702460679</c:v>
                </c:pt>
                <c:pt idx="17">
                  <c:v>3465.0286255223323</c:v>
                </c:pt>
                <c:pt idx="18">
                  <c:v>3510.5917945021138</c:v>
                </c:pt>
                <c:pt idx="19">
                  <c:v>3527.7354614740366</c:v>
                </c:pt>
                <c:pt idx="20">
                  <c:v>3547.018979954576</c:v>
                </c:pt>
                <c:pt idx="21">
                  <c:v>3767.5410717126892</c:v>
                </c:pt>
                <c:pt idx="22">
                  <c:v>3786.6565534120023</c:v>
                </c:pt>
                <c:pt idx="23">
                  <c:v>3811.9170862455926</c:v>
                </c:pt>
                <c:pt idx="24">
                  <c:v>3832.2758624029516</c:v>
                </c:pt>
                <c:pt idx="25">
                  <c:v>3852.6346385603106</c:v>
                </c:pt>
                <c:pt idx="26">
                  <c:v>4713.890797156685</c:v>
                </c:pt>
                <c:pt idx="27">
                  <c:v>4734.249573314044</c:v>
                </c:pt>
                <c:pt idx="28">
                  <c:v>4754.608349471403</c:v>
                </c:pt>
                <c:pt idx="29">
                  <c:v>4774.967125628762</c:v>
                </c:pt>
                <c:pt idx="30">
                  <c:v>4795.325901786121</c:v>
                </c:pt>
                <c:pt idx="31">
                  <c:v>5016.9297538868732</c:v>
                </c:pt>
                <c:pt idx="32">
                  <c:v>5037.2885300442322</c:v>
                </c:pt>
                <c:pt idx="33">
                  <c:v>5057.6473062015912</c:v>
                </c:pt>
                <c:pt idx="34">
                  <c:v>5078.0060823589502</c:v>
                </c:pt>
                <c:pt idx="35">
                  <c:v>5098.3648585163091</c:v>
                </c:pt>
                <c:pt idx="36">
                  <c:v>5118.7236346736681</c:v>
                </c:pt>
                <c:pt idx="37">
                  <c:v>5139.0824108310271</c:v>
                </c:pt>
                <c:pt idx="38">
                  <c:v>5159.4411869883861</c:v>
                </c:pt>
                <c:pt idx="39">
                  <c:v>5179.7999631457451</c:v>
                </c:pt>
                <c:pt idx="40">
                  <c:v>5200.1587393031041</c:v>
                </c:pt>
                <c:pt idx="41">
                  <c:v>5421.7625914038563</c:v>
                </c:pt>
                <c:pt idx="42">
                  <c:v>5442.1213675612153</c:v>
                </c:pt>
                <c:pt idx="43">
                  <c:v>5462.4801437185743</c:v>
                </c:pt>
                <c:pt idx="44">
                  <c:v>5482.8389198759332</c:v>
                </c:pt>
                <c:pt idx="45">
                  <c:v>5503.1976960332922</c:v>
                </c:pt>
                <c:pt idx="46">
                  <c:v>5523.5564721906512</c:v>
                </c:pt>
                <c:pt idx="47">
                  <c:v>6464.3885482535597</c:v>
                </c:pt>
                <c:pt idx="48">
                  <c:v>7405.2206243164683</c:v>
                </c:pt>
                <c:pt idx="49">
                  <c:v>7405.2206243164683</c:v>
                </c:pt>
                <c:pt idx="50">
                  <c:v>7405.2206243164683</c:v>
                </c:pt>
                <c:pt idx="51">
                  <c:v>7405.2206243164683</c:v>
                </c:pt>
                <c:pt idx="52">
                  <c:v>7405.2206243164683</c:v>
                </c:pt>
                <c:pt idx="53">
                  <c:v>7405.2206243164683</c:v>
                </c:pt>
                <c:pt idx="54">
                  <c:v>7405.2206243164683</c:v>
                </c:pt>
                <c:pt idx="55">
                  <c:v>7405.2206243164683</c:v>
                </c:pt>
                <c:pt idx="56">
                  <c:v>7405.2206243164683</c:v>
                </c:pt>
                <c:pt idx="57">
                  <c:v>7405.2206243164683</c:v>
                </c:pt>
                <c:pt idx="58">
                  <c:v>7619.8577474255599</c:v>
                </c:pt>
                <c:pt idx="59">
                  <c:v>7619.8577474255599</c:v>
                </c:pt>
              </c:numCache>
            </c:numRef>
          </c:val>
          <c:extLst>
            <c:ext xmlns:c16="http://schemas.microsoft.com/office/drawing/2014/chart" uri="{C3380CC4-5D6E-409C-BE32-E72D297353CC}">
              <c16:uniqueId val="{00000000-F461-4A22-9981-96A322C6B16D}"/>
            </c:ext>
          </c:extLst>
        </c:ser>
        <c:ser>
          <c:idx val="2"/>
          <c:order val="1"/>
          <c:tx>
            <c:strRef>
              <c:f>'Calc Base'!$B$171</c:f>
              <c:strCache>
                <c:ptCount val="1"/>
                <c:pt idx="0">
                  <c:v>Operational</c:v>
                </c:pt>
              </c:strCache>
            </c:strRef>
          </c:tx>
          <c:spPr>
            <a:solidFill>
              <a:schemeClr val="accent2"/>
            </a:solidFill>
          </c:spPr>
          <c:cat>
            <c:numRef>
              <c:f>'Calc Base'!$F$112:$BM$112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Base'!$F$171:$BM$171</c:f>
              <c:numCache>
                <c:formatCode>_-* #,##0_-;\-* #,##0_-;_-* "-"??_-;_-@_-</c:formatCode>
                <c:ptCount val="60"/>
                <c:pt idx="0">
                  <c:v>243.85633774282186</c:v>
                </c:pt>
                <c:pt idx="1">
                  <c:v>476.33709408310904</c:v>
                </c:pt>
                <c:pt idx="2">
                  <c:v>700.50920153424545</c:v>
                </c:pt>
                <c:pt idx="3">
                  <c:v>905.16564105668704</c:v>
                </c:pt>
                <c:pt idx="4">
                  <c:v>1106.8261577823857</c:v>
                </c:pt>
                <c:pt idx="5">
                  <c:v>1313.5468696245653</c:v>
                </c:pt>
                <c:pt idx="6">
                  <c:v>1512.0874675740577</c:v>
                </c:pt>
                <c:pt idx="7">
                  <c:v>1687.1841853483095</c:v>
                </c:pt>
                <c:pt idx="8">
                  <c:v>1865.9570615403375</c:v>
                </c:pt>
                <c:pt idx="9">
                  <c:v>2033.3736647932471</c:v>
                </c:pt>
                <c:pt idx="10">
                  <c:v>2187.3834917964327</c:v>
                </c:pt>
                <c:pt idx="11">
                  <c:v>2347.06441885802</c:v>
                </c:pt>
                <c:pt idx="12">
                  <c:v>2495.8148560147665</c:v>
                </c:pt>
                <c:pt idx="13">
                  <c:v>2623.8965027726226</c:v>
                </c:pt>
                <c:pt idx="14">
                  <c:v>2747.22428982255</c:v>
                </c:pt>
                <c:pt idx="15">
                  <c:v>2860.3004956584355</c:v>
                </c:pt>
                <c:pt idx="16">
                  <c:v>2959.4352846335928</c:v>
                </c:pt>
                <c:pt idx="17">
                  <c:v>3056.2424221193119</c:v>
                </c:pt>
                <c:pt idx="18">
                  <c:v>3146.948473408163</c:v>
                </c:pt>
                <c:pt idx="19">
                  <c:v>3232.5281691737182</c:v>
                </c:pt>
                <c:pt idx="20">
                  <c:v>3318.89188209858</c:v>
                </c:pt>
                <c:pt idx="21">
                  <c:v>3404.1103704788329</c:v>
                </c:pt>
                <c:pt idx="22">
                  <c:v>3485.2269132642787</c:v>
                </c:pt>
                <c:pt idx="23">
                  <c:v>3561.6701241116898</c:v>
                </c:pt>
                <c:pt idx="24">
                  <c:v>3633.8889457434807</c:v>
                </c:pt>
                <c:pt idx="25">
                  <c:v>3701.8262367197249</c:v>
                </c:pt>
                <c:pt idx="26">
                  <c:v>3765.4247130476665</c:v>
                </c:pt>
                <c:pt idx="27">
                  <c:v>3825.1760693765191</c:v>
                </c:pt>
                <c:pt idx="28">
                  <c:v>3881.0401034772021</c:v>
                </c:pt>
                <c:pt idx="29">
                  <c:v>3932.4100141820791</c:v>
                </c:pt>
                <c:pt idx="30">
                  <c:v>3980.9536360147149</c:v>
                </c:pt>
                <c:pt idx="31">
                  <c:v>4026.6653896102757</c:v>
                </c:pt>
                <c:pt idx="32">
                  <c:v>4072.4214375407159</c:v>
                </c:pt>
                <c:pt idx="33">
                  <c:v>4118.2217798060356</c:v>
                </c:pt>
                <c:pt idx="34">
                  <c:v>4164.0664164062346</c:v>
                </c:pt>
                <c:pt idx="35">
                  <c:v>4209.9553473413134</c:v>
                </c:pt>
                <c:pt idx="36">
                  <c:v>4255.8885726112712</c:v>
                </c:pt>
                <c:pt idx="37">
                  <c:v>4301.8660922161089</c:v>
                </c:pt>
                <c:pt idx="38">
                  <c:v>4347.8879061558255</c:v>
                </c:pt>
                <c:pt idx="39">
                  <c:v>4393.9540144304219</c:v>
                </c:pt>
                <c:pt idx="40">
                  <c:v>4440.0644170398973</c:v>
                </c:pt>
                <c:pt idx="41">
                  <c:v>4486.2191139842525</c:v>
                </c:pt>
                <c:pt idx="42">
                  <c:v>4532.4181052634867</c:v>
                </c:pt>
                <c:pt idx="43">
                  <c:v>4578.6613908776008</c:v>
                </c:pt>
                <c:pt idx="44">
                  <c:v>4624.9489708265937</c:v>
                </c:pt>
                <c:pt idx="45">
                  <c:v>4671.2808451104665</c:v>
                </c:pt>
                <c:pt idx="46">
                  <c:v>4717.6570137292183</c:v>
                </c:pt>
                <c:pt idx="47">
                  <c:v>4764.0774766828499</c:v>
                </c:pt>
                <c:pt idx="48">
                  <c:v>4810.5422339713605</c:v>
                </c:pt>
                <c:pt idx="49">
                  <c:v>4857.0512855947509</c:v>
                </c:pt>
                <c:pt idx="50">
                  <c:v>4903.6046315530202</c:v>
                </c:pt>
                <c:pt idx="51">
                  <c:v>4950.2022718461694</c:v>
                </c:pt>
                <c:pt idx="52">
                  <c:v>4996.8442064741976</c:v>
                </c:pt>
                <c:pt idx="53">
                  <c:v>5043.5304354371056</c:v>
                </c:pt>
                <c:pt idx="54">
                  <c:v>5090.2609587348934</c:v>
                </c:pt>
                <c:pt idx="55">
                  <c:v>5137.0357763675602</c:v>
                </c:pt>
                <c:pt idx="56">
                  <c:v>5183.8548883351068</c:v>
                </c:pt>
                <c:pt idx="57">
                  <c:v>5230.7182946375324</c:v>
                </c:pt>
                <c:pt idx="58">
                  <c:v>5277.6259952748378</c:v>
                </c:pt>
                <c:pt idx="59">
                  <c:v>5324.5779902470222</c:v>
                </c:pt>
              </c:numCache>
            </c:numRef>
          </c:val>
          <c:extLst>
            <c:ext xmlns:c16="http://schemas.microsoft.com/office/drawing/2014/chart" uri="{C3380CC4-5D6E-409C-BE32-E72D297353CC}">
              <c16:uniqueId val="{00000001-F461-4A22-9981-96A322C6B16D}"/>
            </c:ext>
          </c:extLst>
        </c:ser>
        <c:dLbls>
          <c:showLegendKey val="0"/>
          <c:showVal val="0"/>
          <c:showCatName val="0"/>
          <c:showSerName val="0"/>
          <c:showPercent val="0"/>
          <c:showBubbleSize val="0"/>
        </c:dLbls>
        <c:axId val="235562496"/>
        <c:axId val="235564032"/>
      </c:areaChart>
      <c:catAx>
        <c:axId val="235562496"/>
        <c:scaling>
          <c:orientation val="minMax"/>
        </c:scaling>
        <c:delete val="0"/>
        <c:axPos val="b"/>
        <c:numFmt formatCode="0" sourceLinked="1"/>
        <c:majorTickMark val="out"/>
        <c:minorTickMark val="none"/>
        <c:tickLblPos val="nextTo"/>
        <c:crossAx val="235564032"/>
        <c:crosses val="autoZero"/>
        <c:auto val="1"/>
        <c:lblAlgn val="ctr"/>
        <c:lblOffset val="100"/>
        <c:noMultiLvlLbl val="0"/>
      </c:catAx>
      <c:valAx>
        <c:axId val="235564032"/>
        <c:scaling>
          <c:orientation val="minMax"/>
          <c:max val="20000"/>
        </c:scaling>
        <c:delete val="0"/>
        <c:axPos val="l"/>
        <c:majorGridlines/>
        <c:numFmt formatCode="_-* #,##0_-;\-* #,##0_-;_-* &quot;-&quot;??_-;_-@_-" sourceLinked="1"/>
        <c:majorTickMark val="out"/>
        <c:minorTickMark val="none"/>
        <c:tickLblPos val="nextTo"/>
        <c:crossAx val="235562496"/>
        <c:crosses val="autoZero"/>
        <c:crossBetween val="midCat"/>
      </c:valAx>
    </c:plotArea>
    <c:legend>
      <c:legendPos val="b"/>
      <c:layout/>
      <c:overlay val="0"/>
    </c:legend>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Grid adjusted cumulative carbon profile</a:t>
            </a:r>
          </a:p>
        </c:rich>
      </c:tx>
      <c:layout/>
      <c:overlay val="0"/>
    </c:title>
    <c:autoTitleDeleted val="0"/>
    <c:plotArea>
      <c:layout/>
      <c:areaChart>
        <c:grouping val="stacked"/>
        <c:varyColors val="0"/>
        <c:ser>
          <c:idx val="1"/>
          <c:order val="0"/>
          <c:tx>
            <c:strRef>
              <c:f>'Calc 3A'!$B$170</c:f>
              <c:strCache>
                <c:ptCount val="1"/>
                <c:pt idx="0">
                  <c:v>Embodied  </c:v>
                </c:pt>
              </c:strCache>
            </c:strRef>
          </c:tx>
          <c:spPr>
            <a:solidFill>
              <a:schemeClr val="accent1"/>
            </a:solidFill>
          </c:spPr>
          <c:cat>
            <c:numRef>
              <c:f>'Calc 3B'!$F$112:$BM$112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3A'!$F$170:$BM$170</c:f>
              <c:numCache>
                <c:formatCode>_-* #,##0_-;\-* #,##0_-;_-* "-"??_-;_-@_-</c:formatCode>
                <c:ptCount val="60"/>
                <c:pt idx="0">
                  <c:v>1504.6042261888426</c:v>
                </c:pt>
                <c:pt idx="1">
                  <c:v>2957.8558141704088</c:v>
                </c:pt>
                <c:pt idx="2">
                  <c:v>2957.8558141704088</c:v>
                </c:pt>
                <c:pt idx="3">
                  <c:v>2958.1937635312624</c:v>
                </c:pt>
                <c:pt idx="4">
                  <c:v>2959.3744793680071</c:v>
                </c:pt>
                <c:pt idx="5">
                  <c:v>2960.989833915186</c:v>
                </c:pt>
                <c:pt idx="6">
                  <c:v>2964.5305906155249</c:v>
                </c:pt>
                <c:pt idx="7">
                  <c:v>2969.8723976287733</c:v>
                </c:pt>
                <c:pt idx="8">
                  <c:v>2976.972621339175</c:v>
                </c:pt>
                <c:pt idx="9">
                  <c:v>2986.2415853238595</c:v>
                </c:pt>
                <c:pt idx="10">
                  <c:v>2999.6963947108447</c:v>
                </c:pt>
                <c:pt idx="11">
                  <c:v>3324.3544284783202</c:v>
                </c:pt>
                <c:pt idx="12">
                  <c:v>3344.4446519890453</c:v>
                </c:pt>
                <c:pt idx="13">
                  <c:v>3364.7335659000851</c:v>
                </c:pt>
                <c:pt idx="14">
                  <c:v>3390.6722339618277</c:v>
                </c:pt>
                <c:pt idx="15">
                  <c:v>3414.4860673056592</c:v>
                </c:pt>
                <c:pt idx="16">
                  <c:v>3438.5501702460679</c:v>
                </c:pt>
                <c:pt idx="17">
                  <c:v>3465.0286255223323</c:v>
                </c:pt>
                <c:pt idx="18">
                  <c:v>3510.5917945021138</c:v>
                </c:pt>
                <c:pt idx="19">
                  <c:v>3527.7354614740366</c:v>
                </c:pt>
                <c:pt idx="20">
                  <c:v>3547.018979954576</c:v>
                </c:pt>
                <c:pt idx="21">
                  <c:v>3767.5410717126892</c:v>
                </c:pt>
                <c:pt idx="22">
                  <c:v>3786.6565534120023</c:v>
                </c:pt>
                <c:pt idx="23">
                  <c:v>3811.9170862455926</c:v>
                </c:pt>
                <c:pt idx="24">
                  <c:v>3832.2758624029516</c:v>
                </c:pt>
                <c:pt idx="25">
                  <c:v>3852.6346385603106</c:v>
                </c:pt>
                <c:pt idx="26">
                  <c:v>4713.890797156685</c:v>
                </c:pt>
                <c:pt idx="27">
                  <c:v>4734.249573314044</c:v>
                </c:pt>
                <c:pt idx="28">
                  <c:v>4754.608349471403</c:v>
                </c:pt>
                <c:pt idx="29">
                  <c:v>4774.967125628762</c:v>
                </c:pt>
                <c:pt idx="30">
                  <c:v>4795.325901786121</c:v>
                </c:pt>
                <c:pt idx="31">
                  <c:v>5016.9297538868732</c:v>
                </c:pt>
                <c:pt idx="32">
                  <c:v>5037.2885300442322</c:v>
                </c:pt>
                <c:pt idx="33">
                  <c:v>5057.6473062015912</c:v>
                </c:pt>
                <c:pt idx="34">
                  <c:v>5078.0060823589502</c:v>
                </c:pt>
                <c:pt idx="35">
                  <c:v>5098.3648585163091</c:v>
                </c:pt>
                <c:pt idx="36">
                  <c:v>5118.7236346736681</c:v>
                </c:pt>
                <c:pt idx="37">
                  <c:v>5139.0824108310271</c:v>
                </c:pt>
                <c:pt idx="38">
                  <c:v>5159.4411869883861</c:v>
                </c:pt>
                <c:pt idx="39">
                  <c:v>5179.7999631457451</c:v>
                </c:pt>
                <c:pt idx="40">
                  <c:v>5200.1587393031041</c:v>
                </c:pt>
                <c:pt idx="41">
                  <c:v>5421.7625914038563</c:v>
                </c:pt>
                <c:pt idx="42">
                  <c:v>5442.1213675612153</c:v>
                </c:pt>
                <c:pt idx="43">
                  <c:v>5462.4801437185743</c:v>
                </c:pt>
                <c:pt idx="44">
                  <c:v>5482.8389198759332</c:v>
                </c:pt>
                <c:pt idx="45">
                  <c:v>5503.1976960332922</c:v>
                </c:pt>
                <c:pt idx="46">
                  <c:v>5523.5564721906512</c:v>
                </c:pt>
                <c:pt idx="47">
                  <c:v>6464.3885482535597</c:v>
                </c:pt>
                <c:pt idx="48">
                  <c:v>7405.2206243164683</c:v>
                </c:pt>
                <c:pt idx="49">
                  <c:v>7405.2206243164683</c:v>
                </c:pt>
                <c:pt idx="50">
                  <c:v>7405.2206243164683</c:v>
                </c:pt>
                <c:pt idx="51">
                  <c:v>7405.2206243164683</c:v>
                </c:pt>
                <c:pt idx="52">
                  <c:v>7405.2206243164683</c:v>
                </c:pt>
                <c:pt idx="53">
                  <c:v>7405.2206243164683</c:v>
                </c:pt>
                <c:pt idx="54">
                  <c:v>7405.2206243164683</c:v>
                </c:pt>
                <c:pt idx="55">
                  <c:v>7405.2206243164683</c:v>
                </c:pt>
                <c:pt idx="56">
                  <c:v>7405.2206243164683</c:v>
                </c:pt>
                <c:pt idx="57">
                  <c:v>7405.2206243164683</c:v>
                </c:pt>
                <c:pt idx="58">
                  <c:v>7619.8577474255599</c:v>
                </c:pt>
                <c:pt idx="59">
                  <c:v>7619.8577474255599</c:v>
                </c:pt>
              </c:numCache>
            </c:numRef>
          </c:val>
          <c:extLst>
            <c:ext xmlns:c16="http://schemas.microsoft.com/office/drawing/2014/chart" uri="{C3380CC4-5D6E-409C-BE32-E72D297353CC}">
              <c16:uniqueId val="{00000000-B580-493D-99DB-8F2A9A215E30}"/>
            </c:ext>
          </c:extLst>
        </c:ser>
        <c:ser>
          <c:idx val="2"/>
          <c:order val="1"/>
          <c:tx>
            <c:strRef>
              <c:f>'Calc 3B'!$B$171</c:f>
              <c:strCache>
                <c:ptCount val="1"/>
                <c:pt idx="0">
                  <c:v>Operational</c:v>
                </c:pt>
              </c:strCache>
            </c:strRef>
          </c:tx>
          <c:spPr>
            <a:solidFill>
              <a:schemeClr val="accent2"/>
            </a:solidFill>
          </c:spPr>
          <c:cat>
            <c:numRef>
              <c:f>'Calc 3B'!$F$112:$BM$112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3B'!$F$171:$BM$171</c:f>
              <c:numCache>
                <c:formatCode>_-* #,##0_-;\-* #,##0_-;_-* "-"??_-;_-@_-</c:formatCode>
                <c:ptCount val="60"/>
                <c:pt idx="0">
                  <c:v>243.85633774282186</c:v>
                </c:pt>
                <c:pt idx="1">
                  <c:v>476.33709408310904</c:v>
                </c:pt>
                <c:pt idx="2">
                  <c:v>700.50920153424545</c:v>
                </c:pt>
                <c:pt idx="3">
                  <c:v>905.16564105668704</c:v>
                </c:pt>
                <c:pt idx="4">
                  <c:v>1106.8261577823857</c:v>
                </c:pt>
                <c:pt idx="5">
                  <c:v>1313.5468696245653</c:v>
                </c:pt>
                <c:pt idx="6">
                  <c:v>1512.0874675740577</c:v>
                </c:pt>
                <c:pt idx="7">
                  <c:v>1687.1841853483095</c:v>
                </c:pt>
                <c:pt idx="8">
                  <c:v>1865.9570615403375</c:v>
                </c:pt>
                <c:pt idx="9">
                  <c:v>2033.3736647932471</c:v>
                </c:pt>
                <c:pt idx="10">
                  <c:v>2187.3834917964327</c:v>
                </c:pt>
                <c:pt idx="11">
                  <c:v>2347.06441885802</c:v>
                </c:pt>
                <c:pt idx="12">
                  <c:v>2495.8148560147665</c:v>
                </c:pt>
                <c:pt idx="13">
                  <c:v>2623.8965027726226</c:v>
                </c:pt>
                <c:pt idx="14">
                  <c:v>2747.22428982255</c:v>
                </c:pt>
                <c:pt idx="15">
                  <c:v>2860.3004956584355</c:v>
                </c:pt>
                <c:pt idx="16">
                  <c:v>2959.4352846335928</c:v>
                </c:pt>
                <c:pt idx="17">
                  <c:v>3056.2424221193119</c:v>
                </c:pt>
                <c:pt idx="18">
                  <c:v>3146.948473408163</c:v>
                </c:pt>
                <c:pt idx="19">
                  <c:v>3232.5281691737182</c:v>
                </c:pt>
                <c:pt idx="20">
                  <c:v>3318.89188209858</c:v>
                </c:pt>
                <c:pt idx="21">
                  <c:v>3404.1103704788329</c:v>
                </c:pt>
                <c:pt idx="22">
                  <c:v>3485.2269132642787</c:v>
                </c:pt>
                <c:pt idx="23">
                  <c:v>3561.6701241116898</c:v>
                </c:pt>
                <c:pt idx="24">
                  <c:v>3633.8889457434807</c:v>
                </c:pt>
                <c:pt idx="25">
                  <c:v>3701.8262367197249</c:v>
                </c:pt>
                <c:pt idx="26">
                  <c:v>3765.4247130476665</c:v>
                </c:pt>
                <c:pt idx="27">
                  <c:v>3825.1760693765191</c:v>
                </c:pt>
                <c:pt idx="28">
                  <c:v>3881.0401034772021</c:v>
                </c:pt>
                <c:pt idx="29">
                  <c:v>3932.4100141820791</c:v>
                </c:pt>
                <c:pt idx="30">
                  <c:v>3980.9536360147149</c:v>
                </c:pt>
                <c:pt idx="31">
                  <c:v>4026.6653896102757</c:v>
                </c:pt>
                <c:pt idx="32">
                  <c:v>4072.4214375407159</c:v>
                </c:pt>
                <c:pt idx="33">
                  <c:v>4118.2217798060356</c:v>
                </c:pt>
                <c:pt idx="34">
                  <c:v>4164.0664164062346</c:v>
                </c:pt>
                <c:pt idx="35">
                  <c:v>4209.9553473413134</c:v>
                </c:pt>
                <c:pt idx="36">
                  <c:v>4255.8885726112712</c:v>
                </c:pt>
                <c:pt idx="37">
                  <c:v>4301.8660922161089</c:v>
                </c:pt>
                <c:pt idx="38">
                  <c:v>4347.8879061558255</c:v>
                </c:pt>
                <c:pt idx="39">
                  <c:v>4393.9540144304219</c:v>
                </c:pt>
                <c:pt idx="40">
                  <c:v>4440.0644170398973</c:v>
                </c:pt>
                <c:pt idx="41">
                  <c:v>4486.2191139842525</c:v>
                </c:pt>
                <c:pt idx="42">
                  <c:v>4532.4181052634867</c:v>
                </c:pt>
                <c:pt idx="43">
                  <c:v>4578.6613908776008</c:v>
                </c:pt>
                <c:pt idx="44">
                  <c:v>4624.9489708265937</c:v>
                </c:pt>
                <c:pt idx="45">
                  <c:v>4671.2808451104665</c:v>
                </c:pt>
                <c:pt idx="46">
                  <c:v>4717.6570137292183</c:v>
                </c:pt>
                <c:pt idx="47">
                  <c:v>4764.0774766828499</c:v>
                </c:pt>
                <c:pt idx="48">
                  <c:v>4810.5422339713605</c:v>
                </c:pt>
                <c:pt idx="49">
                  <c:v>4857.0512855947509</c:v>
                </c:pt>
                <c:pt idx="50">
                  <c:v>4903.6046315530202</c:v>
                </c:pt>
                <c:pt idx="51">
                  <c:v>4950.2022718461694</c:v>
                </c:pt>
                <c:pt idx="52">
                  <c:v>4996.8442064741976</c:v>
                </c:pt>
                <c:pt idx="53">
                  <c:v>5043.5304354371056</c:v>
                </c:pt>
                <c:pt idx="54">
                  <c:v>5090.2609587348934</c:v>
                </c:pt>
                <c:pt idx="55">
                  <c:v>5137.0357763675602</c:v>
                </c:pt>
                <c:pt idx="56">
                  <c:v>5183.8548883351068</c:v>
                </c:pt>
                <c:pt idx="57">
                  <c:v>5230.7182946375324</c:v>
                </c:pt>
                <c:pt idx="58">
                  <c:v>5277.6259952748378</c:v>
                </c:pt>
                <c:pt idx="59">
                  <c:v>5324.5779902470222</c:v>
                </c:pt>
              </c:numCache>
            </c:numRef>
          </c:val>
          <c:extLst>
            <c:ext xmlns:c16="http://schemas.microsoft.com/office/drawing/2014/chart" uri="{C3380CC4-5D6E-409C-BE32-E72D297353CC}">
              <c16:uniqueId val="{00000001-B580-493D-99DB-8F2A9A215E30}"/>
            </c:ext>
          </c:extLst>
        </c:ser>
        <c:dLbls>
          <c:showLegendKey val="0"/>
          <c:showVal val="0"/>
          <c:showCatName val="0"/>
          <c:showSerName val="0"/>
          <c:showPercent val="0"/>
          <c:showBubbleSize val="0"/>
        </c:dLbls>
        <c:axId val="336865536"/>
        <c:axId val="328220672"/>
      </c:areaChart>
      <c:catAx>
        <c:axId val="336865536"/>
        <c:scaling>
          <c:orientation val="minMax"/>
        </c:scaling>
        <c:delete val="0"/>
        <c:axPos val="b"/>
        <c:numFmt formatCode="0" sourceLinked="1"/>
        <c:majorTickMark val="out"/>
        <c:minorTickMark val="none"/>
        <c:tickLblPos val="nextTo"/>
        <c:crossAx val="328220672"/>
        <c:crosses val="autoZero"/>
        <c:auto val="1"/>
        <c:lblAlgn val="ctr"/>
        <c:lblOffset val="100"/>
        <c:noMultiLvlLbl val="0"/>
      </c:catAx>
      <c:valAx>
        <c:axId val="328220672"/>
        <c:scaling>
          <c:orientation val="minMax"/>
          <c:max val="20000"/>
        </c:scaling>
        <c:delete val="0"/>
        <c:axPos val="l"/>
        <c:majorGridlines/>
        <c:numFmt formatCode="_-* #,##0_-;\-* #,##0_-;_-* &quot;-&quot;??_-;_-@_-" sourceLinked="1"/>
        <c:majorTickMark val="out"/>
        <c:minorTickMark val="none"/>
        <c:tickLblPos val="nextTo"/>
        <c:crossAx val="336865536"/>
        <c:crosses val="autoZero"/>
        <c:crossBetween val="midCat"/>
      </c:valAx>
    </c:plotArea>
    <c:legend>
      <c:legendPos val="b"/>
      <c:layout/>
      <c:overlay val="0"/>
    </c:legend>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Grid adjusted cumulative carbon profile</a:t>
            </a:r>
          </a:p>
        </c:rich>
      </c:tx>
      <c:layout/>
      <c:overlay val="0"/>
    </c:title>
    <c:autoTitleDeleted val="0"/>
    <c:plotArea>
      <c:layout/>
      <c:areaChart>
        <c:grouping val="stacked"/>
        <c:varyColors val="0"/>
        <c:ser>
          <c:idx val="1"/>
          <c:order val="0"/>
          <c:tx>
            <c:strRef>
              <c:f>'Calc 3A'!$B$170</c:f>
              <c:strCache>
                <c:ptCount val="1"/>
                <c:pt idx="0">
                  <c:v>Embodied  </c:v>
                </c:pt>
              </c:strCache>
            </c:strRef>
          </c:tx>
          <c:spPr>
            <a:solidFill>
              <a:schemeClr val="accent1"/>
            </a:solidFill>
          </c:spPr>
          <c:cat>
            <c:numRef>
              <c:f>'Calc 6'!$F$112:$BM$112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3A'!$F$170:$BM$170</c:f>
              <c:numCache>
                <c:formatCode>_-* #,##0_-;\-* #,##0_-;_-* "-"??_-;_-@_-</c:formatCode>
                <c:ptCount val="60"/>
                <c:pt idx="0">
                  <c:v>1504.6042261888426</c:v>
                </c:pt>
                <c:pt idx="1">
                  <c:v>2957.8558141704088</c:v>
                </c:pt>
                <c:pt idx="2">
                  <c:v>2957.8558141704088</c:v>
                </c:pt>
                <c:pt idx="3">
                  <c:v>2958.1937635312624</c:v>
                </c:pt>
                <c:pt idx="4">
                  <c:v>2959.3744793680071</c:v>
                </c:pt>
                <c:pt idx="5">
                  <c:v>2960.989833915186</c:v>
                </c:pt>
                <c:pt idx="6">
                  <c:v>2964.5305906155249</c:v>
                </c:pt>
                <c:pt idx="7">
                  <c:v>2969.8723976287733</c:v>
                </c:pt>
                <c:pt idx="8">
                  <c:v>2976.972621339175</c:v>
                </c:pt>
                <c:pt idx="9">
                  <c:v>2986.2415853238595</c:v>
                </c:pt>
                <c:pt idx="10">
                  <c:v>2999.6963947108447</c:v>
                </c:pt>
                <c:pt idx="11">
                  <c:v>3324.3544284783202</c:v>
                </c:pt>
                <c:pt idx="12">
                  <c:v>3344.4446519890453</c:v>
                </c:pt>
                <c:pt idx="13">
                  <c:v>3364.7335659000851</c:v>
                </c:pt>
                <c:pt idx="14">
                  <c:v>3390.6722339618277</c:v>
                </c:pt>
                <c:pt idx="15">
                  <c:v>3414.4860673056592</c:v>
                </c:pt>
                <c:pt idx="16">
                  <c:v>3438.5501702460679</c:v>
                </c:pt>
                <c:pt idx="17">
                  <c:v>3465.0286255223323</c:v>
                </c:pt>
                <c:pt idx="18">
                  <c:v>3510.5917945021138</c:v>
                </c:pt>
                <c:pt idx="19">
                  <c:v>3527.7354614740366</c:v>
                </c:pt>
                <c:pt idx="20">
                  <c:v>3547.018979954576</c:v>
                </c:pt>
                <c:pt idx="21">
                  <c:v>3767.5410717126892</c:v>
                </c:pt>
                <c:pt idx="22">
                  <c:v>3786.6565534120023</c:v>
                </c:pt>
                <c:pt idx="23">
                  <c:v>3811.9170862455926</c:v>
                </c:pt>
                <c:pt idx="24">
                  <c:v>3832.2758624029516</c:v>
                </c:pt>
                <c:pt idx="25">
                  <c:v>3852.6346385603106</c:v>
                </c:pt>
                <c:pt idx="26">
                  <c:v>4713.890797156685</c:v>
                </c:pt>
                <c:pt idx="27">
                  <c:v>4734.249573314044</c:v>
                </c:pt>
                <c:pt idx="28">
                  <c:v>4754.608349471403</c:v>
                </c:pt>
                <c:pt idx="29">
                  <c:v>4774.967125628762</c:v>
                </c:pt>
                <c:pt idx="30">
                  <c:v>4795.325901786121</c:v>
                </c:pt>
                <c:pt idx="31">
                  <c:v>5016.9297538868732</c:v>
                </c:pt>
                <c:pt idx="32">
                  <c:v>5037.2885300442322</c:v>
                </c:pt>
                <c:pt idx="33">
                  <c:v>5057.6473062015912</c:v>
                </c:pt>
                <c:pt idx="34">
                  <c:v>5078.0060823589502</c:v>
                </c:pt>
                <c:pt idx="35">
                  <c:v>5098.3648585163091</c:v>
                </c:pt>
                <c:pt idx="36">
                  <c:v>5118.7236346736681</c:v>
                </c:pt>
                <c:pt idx="37">
                  <c:v>5139.0824108310271</c:v>
                </c:pt>
                <c:pt idx="38">
                  <c:v>5159.4411869883861</c:v>
                </c:pt>
                <c:pt idx="39">
                  <c:v>5179.7999631457451</c:v>
                </c:pt>
                <c:pt idx="40">
                  <c:v>5200.1587393031041</c:v>
                </c:pt>
                <c:pt idx="41">
                  <c:v>5421.7625914038563</c:v>
                </c:pt>
                <c:pt idx="42">
                  <c:v>5442.1213675612153</c:v>
                </c:pt>
                <c:pt idx="43">
                  <c:v>5462.4801437185743</c:v>
                </c:pt>
                <c:pt idx="44">
                  <c:v>5482.8389198759332</c:v>
                </c:pt>
                <c:pt idx="45">
                  <c:v>5503.1976960332922</c:v>
                </c:pt>
                <c:pt idx="46">
                  <c:v>5523.5564721906512</c:v>
                </c:pt>
                <c:pt idx="47">
                  <c:v>6464.3885482535597</c:v>
                </c:pt>
                <c:pt idx="48">
                  <c:v>7405.2206243164683</c:v>
                </c:pt>
                <c:pt idx="49">
                  <c:v>7405.2206243164683</c:v>
                </c:pt>
                <c:pt idx="50">
                  <c:v>7405.2206243164683</c:v>
                </c:pt>
                <c:pt idx="51">
                  <c:v>7405.2206243164683</c:v>
                </c:pt>
                <c:pt idx="52">
                  <c:v>7405.2206243164683</c:v>
                </c:pt>
                <c:pt idx="53">
                  <c:v>7405.2206243164683</c:v>
                </c:pt>
                <c:pt idx="54">
                  <c:v>7405.2206243164683</c:v>
                </c:pt>
                <c:pt idx="55">
                  <c:v>7405.2206243164683</c:v>
                </c:pt>
                <c:pt idx="56">
                  <c:v>7405.2206243164683</c:v>
                </c:pt>
                <c:pt idx="57">
                  <c:v>7405.2206243164683</c:v>
                </c:pt>
                <c:pt idx="58">
                  <c:v>7619.8577474255599</c:v>
                </c:pt>
                <c:pt idx="59">
                  <c:v>7619.8577474255599</c:v>
                </c:pt>
              </c:numCache>
            </c:numRef>
          </c:val>
          <c:extLst>
            <c:ext xmlns:c16="http://schemas.microsoft.com/office/drawing/2014/chart" uri="{C3380CC4-5D6E-409C-BE32-E72D297353CC}">
              <c16:uniqueId val="{00000000-4968-4891-884C-9FF7780CBC3F}"/>
            </c:ext>
          </c:extLst>
        </c:ser>
        <c:ser>
          <c:idx val="2"/>
          <c:order val="1"/>
          <c:tx>
            <c:strRef>
              <c:f>'Calc 6'!$B$171</c:f>
              <c:strCache>
                <c:ptCount val="1"/>
                <c:pt idx="0">
                  <c:v>Operational</c:v>
                </c:pt>
              </c:strCache>
            </c:strRef>
          </c:tx>
          <c:spPr>
            <a:solidFill>
              <a:schemeClr val="accent2"/>
            </a:solidFill>
          </c:spPr>
          <c:cat>
            <c:numRef>
              <c:f>'Calc 6'!$F$112:$BM$112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6'!$F$171:$BM$171</c:f>
              <c:numCache>
                <c:formatCode>_-* #,##0_-;\-* #,##0_-;_-* "-"??_-;_-@_-</c:formatCode>
                <c:ptCount val="60"/>
                <c:pt idx="0">
                  <c:v>243.85633774282186</c:v>
                </c:pt>
                <c:pt idx="1">
                  <c:v>476.33709408310904</c:v>
                </c:pt>
                <c:pt idx="2">
                  <c:v>700.50920153424545</c:v>
                </c:pt>
                <c:pt idx="3">
                  <c:v>905.16564105668704</c:v>
                </c:pt>
                <c:pt idx="4">
                  <c:v>1106.8261577823857</c:v>
                </c:pt>
                <c:pt idx="5">
                  <c:v>1313.5468696245653</c:v>
                </c:pt>
                <c:pt idx="6">
                  <c:v>1512.0874675740577</c:v>
                </c:pt>
                <c:pt idx="7">
                  <c:v>1687.1841853483095</c:v>
                </c:pt>
                <c:pt idx="8">
                  <c:v>1865.9570615403375</c:v>
                </c:pt>
                <c:pt idx="9">
                  <c:v>2033.3736647932471</c:v>
                </c:pt>
                <c:pt idx="10">
                  <c:v>2187.3834917964327</c:v>
                </c:pt>
                <c:pt idx="11">
                  <c:v>2347.06441885802</c:v>
                </c:pt>
                <c:pt idx="12">
                  <c:v>2495.8148560147665</c:v>
                </c:pt>
                <c:pt idx="13">
                  <c:v>2623.8965027726226</c:v>
                </c:pt>
                <c:pt idx="14">
                  <c:v>2747.22428982255</c:v>
                </c:pt>
                <c:pt idx="15">
                  <c:v>2860.3004956584355</c:v>
                </c:pt>
                <c:pt idx="16">
                  <c:v>2959.4352846335928</c:v>
                </c:pt>
                <c:pt idx="17">
                  <c:v>3056.2424221193119</c:v>
                </c:pt>
                <c:pt idx="18">
                  <c:v>3146.948473408163</c:v>
                </c:pt>
                <c:pt idx="19">
                  <c:v>3232.5281691737182</c:v>
                </c:pt>
                <c:pt idx="20">
                  <c:v>3318.89188209858</c:v>
                </c:pt>
                <c:pt idx="21">
                  <c:v>3404.1103704788329</c:v>
                </c:pt>
                <c:pt idx="22">
                  <c:v>3485.2269132642787</c:v>
                </c:pt>
                <c:pt idx="23">
                  <c:v>3561.6701241116898</c:v>
                </c:pt>
                <c:pt idx="24">
                  <c:v>3633.8889457434807</c:v>
                </c:pt>
                <c:pt idx="25">
                  <c:v>3701.8262367197249</c:v>
                </c:pt>
                <c:pt idx="26">
                  <c:v>3765.4247130476665</c:v>
                </c:pt>
                <c:pt idx="27">
                  <c:v>3825.1760693765191</c:v>
                </c:pt>
                <c:pt idx="28">
                  <c:v>3881.0401034772021</c:v>
                </c:pt>
                <c:pt idx="29">
                  <c:v>3932.4100141820791</c:v>
                </c:pt>
                <c:pt idx="30">
                  <c:v>3980.9536360147149</c:v>
                </c:pt>
                <c:pt idx="31">
                  <c:v>4026.6653896102757</c:v>
                </c:pt>
                <c:pt idx="32">
                  <c:v>4072.4214375407159</c:v>
                </c:pt>
                <c:pt idx="33">
                  <c:v>4118.2217798060356</c:v>
                </c:pt>
                <c:pt idx="34">
                  <c:v>4164.0664164062346</c:v>
                </c:pt>
                <c:pt idx="35">
                  <c:v>4209.9553473413134</c:v>
                </c:pt>
                <c:pt idx="36">
                  <c:v>4255.8885726112712</c:v>
                </c:pt>
                <c:pt idx="37">
                  <c:v>4301.8660922161089</c:v>
                </c:pt>
                <c:pt idx="38">
                  <c:v>4347.8879061558255</c:v>
                </c:pt>
                <c:pt idx="39">
                  <c:v>4393.9540144304219</c:v>
                </c:pt>
                <c:pt idx="40">
                  <c:v>4440.0644170398973</c:v>
                </c:pt>
                <c:pt idx="41">
                  <c:v>4486.2191139842525</c:v>
                </c:pt>
                <c:pt idx="42">
                  <c:v>4532.4181052634867</c:v>
                </c:pt>
                <c:pt idx="43">
                  <c:v>4578.6613908776008</c:v>
                </c:pt>
                <c:pt idx="44">
                  <c:v>4624.9489708265937</c:v>
                </c:pt>
                <c:pt idx="45">
                  <c:v>4671.2808451104665</c:v>
                </c:pt>
                <c:pt idx="46">
                  <c:v>4717.6570137292183</c:v>
                </c:pt>
                <c:pt idx="47">
                  <c:v>4764.0774766828499</c:v>
                </c:pt>
                <c:pt idx="48">
                  <c:v>4810.5422339713605</c:v>
                </c:pt>
                <c:pt idx="49">
                  <c:v>4857.0512855947509</c:v>
                </c:pt>
                <c:pt idx="50">
                  <c:v>4903.6046315530202</c:v>
                </c:pt>
                <c:pt idx="51">
                  <c:v>4950.2022718461694</c:v>
                </c:pt>
                <c:pt idx="52">
                  <c:v>4996.8442064741976</c:v>
                </c:pt>
                <c:pt idx="53">
                  <c:v>5043.5304354371056</c:v>
                </c:pt>
                <c:pt idx="54">
                  <c:v>5090.2609587348934</c:v>
                </c:pt>
                <c:pt idx="55">
                  <c:v>5137.0357763675602</c:v>
                </c:pt>
                <c:pt idx="56">
                  <c:v>5183.8548883351068</c:v>
                </c:pt>
                <c:pt idx="57">
                  <c:v>5230.7182946375324</c:v>
                </c:pt>
                <c:pt idx="58">
                  <c:v>5277.6259952748378</c:v>
                </c:pt>
                <c:pt idx="59">
                  <c:v>5324.5779902470222</c:v>
                </c:pt>
              </c:numCache>
            </c:numRef>
          </c:val>
          <c:extLst>
            <c:ext xmlns:c16="http://schemas.microsoft.com/office/drawing/2014/chart" uri="{C3380CC4-5D6E-409C-BE32-E72D297353CC}">
              <c16:uniqueId val="{00000001-4968-4891-884C-9FF7780CBC3F}"/>
            </c:ext>
          </c:extLst>
        </c:ser>
        <c:dLbls>
          <c:showLegendKey val="0"/>
          <c:showVal val="0"/>
          <c:showCatName val="0"/>
          <c:showSerName val="0"/>
          <c:showPercent val="0"/>
          <c:showBubbleSize val="0"/>
        </c:dLbls>
        <c:axId val="341701376"/>
        <c:axId val="341702912"/>
      </c:areaChart>
      <c:catAx>
        <c:axId val="341701376"/>
        <c:scaling>
          <c:orientation val="minMax"/>
        </c:scaling>
        <c:delete val="0"/>
        <c:axPos val="b"/>
        <c:numFmt formatCode="0" sourceLinked="1"/>
        <c:majorTickMark val="out"/>
        <c:minorTickMark val="none"/>
        <c:tickLblPos val="nextTo"/>
        <c:crossAx val="341702912"/>
        <c:crosses val="autoZero"/>
        <c:auto val="1"/>
        <c:lblAlgn val="ctr"/>
        <c:lblOffset val="100"/>
        <c:noMultiLvlLbl val="0"/>
      </c:catAx>
      <c:valAx>
        <c:axId val="341702912"/>
        <c:scaling>
          <c:orientation val="minMax"/>
          <c:max val="20000"/>
        </c:scaling>
        <c:delete val="0"/>
        <c:axPos val="l"/>
        <c:majorGridlines/>
        <c:numFmt formatCode="_-* #,##0_-;\-* #,##0_-;_-* &quot;-&quot;??_-;_-@_-" sourceLinked="1"/>
        <c:majorTickMark val="out"/>
        <c:minorTickMark val="none"/>
        <c:tickLblPos val="nextTo"/>
        <c:crossAx val="341701376"/>
        <c:crosses val="autoZero"/>
        <c:crossBetween val="midCat"/>
      </c:valAx>
    </c:plotArea>
    <c:legend>
      <c:legendPos val="b"/>
      <c:layout/>
      <c:overlay val="0"/>
    </c:legend>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Cumulative</a:t>
            </a:r>
            <a:r>
              <a:rPr lang="en-GB" baseline="0"/>
              <a:t> carbon for cptions relative to the base case</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Output!$B$13</c:f>
              <c:strCache>
                <c:ptCount val="1"/>
                <c:pt idx="0">
                  <c:v>3A</c:v>
                </c:pt>
              </c:strCache>
            </c:strRef>
          </c:tx>
          <c:spPr>
            <a:ln w="28575" cap="rnd">
              <a:solidFill>
                <a:schemeClr val="accent1"/>
              </a:solidFill>
              <a:round/>
            </a:ln>
            <a:effectLst/>
          </c:spPr>
          <c:marker>
            <c:symbol val="none"/>
          </c:marker>
          <c:cat>
            <c:numRef>
              <c:f>'Calc 6'!$F$112:$BM$112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3A'!$F$179:$BM$179</c:f>
              <c:numCache>
                <c:formatCode>_-* #,##0_-;\-* #,##0_-;_-* "-"??_-;_-@_-</c:formatCode>
                <c:ptCount val="60"/>
                <c:pt idx="0">
                  <c:v>1466.4470960551839</c:v>
                </c:pt>
                <c:pt idx="1">
                  <c:v>2883.6429115145829</c:v>
                </c:pt>
                <c:pt idx="2">
                  <c:v>2840.2024643358832</c:v>
                </c:pt>
                <c:pt idx="3">
                  <c:v>2806.7454776113777</c:v>
                </c:pt>
                <c:pt idx="4">
                  <c:v>2748.8904016108918</c:v>
                </c:pt>
                <c:pt idx="5">
                  <c:v>2718.1986652144933</c:v>
                </c:pt>
                <c:pt idx="6">
                  <c:v>2686.3318549114415</c:v>
                </c:pt>
                <c:pt idx="7">
                  <c:v>2656.0616151696995</c:v>
                </c:pt>
                <c:pt idx="8">
                  <c:v>2627.6607203280928</c:v>
                </c:pt>
                <c:pt idx="9">
                  <c:v>2606.0331376971621</c:v>
                </c:pt>
                <c:pt idx="10">
                  <c:v>2585.8509236166842</c:v>
                </c:pt>
                <c:pt idx="11">
                  <c:v>2884.0539270815666</c:v>
                </c:pt>
                <c:pt idx="12">
                  <c:v>2873.2361144219453</c:v>
                </c:pt>
                <c:pt idx="13">
                  <c:v>2868.1638859441855</c:v>
                </c:pt>
                <c:pt idx="14">
                  <c:v>2868.163885944185</c:v>
                </c:pt>
                <c:pt idx="15">
                  <c:v>2868.1638859441855</c:v>
                </c:pt>
                <c:pt idx="16">
                  <c:v>2868.1638859441855</c:v>
                </c:pt>
                <c:pt idx="17">
                  <c:v>2868.1638859441859</c:v>
                </c:pt>
                <c:pt idx="18">
                  <c:v>2868.1638859441864</c:v>
                </c:pt>
                <c:pt idx="19">
                  <c:v>2868.1638859441864</c:v>
                </c:pt>
                <c:pt idx="20">
                  <c:v>2868.1638859441864</c:v>
                </c:pt>
                <c:pt idx="21">
                  <c:v>3069.4089618875796</c:v>
                </c:pt>
                <c:pt idx="22">
                  <c:v>3069.4089618875796</c:v>
                </c:pt>
                <c:pt idx="23">
                  <c:v>3069.4089618875796</c:v>
                </c:pt>
                <c:pt idx="24">
                  <c:v>3069.4089618875796</c:v>
                </c:pt>
                <c:pt idx="25">
                  <c:v>3069.4089618875796</c:v>
                </c:pt>
                <c:pt idx="26">
                  <c:v>3910.3063443265946</c:v>
                </c:pt>
                <c:pt idx="27">
                  <c:v>3910.3063443265946</c:v>
                </c:pt>
                <c:pt idx="28">
                  <c:v>3910.3063443265955</c:v>
                </c:pt>
                <c:pt idx="29">
                  <c:v>3910.3063443265955</c:v>
                </c:pt>
                <c:pt idx="30">
                  <c:v>3910.3063443265964</c:v>
                </c:pt>
                <c:pt idx="31">
                  <c:v>4111.5514202699887</c:v>
                </c:pt>
                <c:pt idx="32">
                  <c:v>4111.5514202699887</c:v>
                </c:pt>
                <c:pt idx="33">
                  <c:v>4111.5514202699878</c:v>
                </c:pt>
                <c:pt idx="34">
                  <c:v>4111.5514202699887</c:v>
                </c:pt>
                <c:pt idx="35">
                  <c:v>4111.5514202699887</c:v>
                </c:pt>
                <c:pt idx="36">
                  <c:v>4111.5514202699887</c:v>
                </c:pt>
                <c:pt idx="37">
                  <c:v>4111.5514202699878</c:v>
                </c:pt>
                <c:pt idx="38">
                  <c:v>4111.5514202699887</c:v>
                </c:pt>
                <c:pt idx="39">
                  <c:v>4111.5514202699887</c:v>
                </c:pt>
                <c:pt idx="40">
                  <c:v>4111.5514202699887</c:v>
                </c:pt>
                <c:pt idx="41">
                  <c:v>4312.7964962133819</c:v>
                </c:pt>
                <c:pt idx="42">
                  <c:v>4312.7964962133829</c:v>
                </c:pt>
                <c:pt idx="43">
                  <c:v>4312.7964962133829</c:v>
                </c:pt>
                <c:pt idx="44">
                  <c:v>4312.7964962133829</c:v>
                </c:pt>
                <c:pt idx="45">
                  <c:v>4312.7964962133819</c:v>
                </c:pt>
                <c:pt idx="46">
                  <c:v>4312.7964962133819</c:v>
                </c:pt>
                <c:pt idx="47">
                  <c:v>4312.796496213381</c:v>
                </c:pt>
                <c:pt idx="48">
                  <c:v>4312.7964962133801</c:v>
                </c:pt>
                <c:pt idx="49">
                  <c:v>4312.7964962133801</c:v>
                </c:pt>
                <c:pt idx="50">
                  <c:v>4312.7964962133801</c:v>
                </c:pt>
                <c:pt idx="51">
                  <c:v>4312.7964962133792</c:v>
                </c:pt>
                <c:pt idx="52">
                  <c:v>4312.7964962133801</c:v>
                </c:pt>
                <c:pt idx="53">
                  <c:v>4312.7964962133801</c:v>
                </c:pt>
                <c:pt idx="54">
                  <c:v>4312.7964962133792</c:v>
                </c:pt>
                <c:pt idx="55">
                  <c:v>4312.7964962133792</c:v>
                </c:pt>
                <c:pt idx="56">
                  <c:v>4312.7964962133792</c:v>
                </c:pt>
                <c:pt idx="57">
                  <c:v>4312.7964962133792</c:v>
                </c:pt>
                <c:pt idx="58">
                  <c:v>4312.7964962133792</c:v>
                </c:pt>
                <c:pt idx="59">
                  <c:v>4312.7964962133792</c:v>
                </c:pt>
              </c:numCache>
            </c:numRef>
          </c:val>
          <c:smooth val="0"/>
          <c:extLst>
            <c:ext xmlns:c16="http://schemas.microsoft.com/office/drawing/2014/chart" uri="{C3380CC4-5D6E-409C-BE32-E72D297353CC}">
              <c16:uniqueId val="{00000000-A54B-4323-AA39-91DDFCB1E1E8}"/>
            </c:ext>
          </c:extLst>
        </c:ser>
        <c:ser>
          <c:idx val="1"/>
          <c:order val="1"/>
          <c:tx>
            <c:strRef>
              <c:f>Output!$B$14</c:f>
              <c:strCache>
                <c:ptCount val="1"/>
                <c:pt idx="0">
                  <c:v>3B</c:v>
                </c:pt>
              </c:strCache>
            </c:strRef>
          </c:tx>
          <c:spPr>
            <a:ln w="28575" cap="rnd">
              <a:solidFill>
                <a:schemeClr val="accent2"/>
              </a:solidFill>
              <a:round/>
            </a:ln>
            <a:effectLst/>
          </c:spPr>
          <c:marker>
            <c:symbol val="none"/>
          </c:marker>
          <c:cat>
            <c:numRef>
              <c:f>'Calc 6'!$F$112:$BM$112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3B'!$F$179:$BM$179</c:f>
              <c:numCache>
                <c:formatCode>_-* #,##0_-;\-* #,##0_-;_-* "-"??_-;_-@_-</c:formatCode>
                <c:ptCount val="60"/>
                <c:pt idx="0">
                  <c:v>1534.9962711617</c:v>
                </c:pt>
                <c:pt idx="1">
                  <c:v>3018.4016557851487</c:v>
                </c:pt>
                <c:pt idx="2">
                  <c:v>2974.961208606449</c:v>
                </c:pt>
                <c:pt idx="3">
                  <c:v>2941.5042218819435</c:v>
                </c:pt>
                <c:pt idx="4">
                  <c:v>2883.6491458814576</c:v>
                </c:pt>
                <c:pt idx="5">
                  <c:v>2852.9574094850586</c:v>
                </c:pt>
                <c:pt idx="6">
                  <c:v>2821.0905991820068</c:v>
                </c:pt>
                <c:pt idx="7">
                  <c:v>2790.8203594402648</c:v>
                </c:pt>
                <c:pt idx="8">
                  <c:v>2762.4194645986581</c:v>
                </c:pt>
                <c:pt idx="9">
                  <c:v>2740.7918819677275</c:v>
                </c:pt>
                <c:pt idx="10">
                  <c:v>2720.6096678872495</c:v>
                </c:pt>
                <c:pt idx="11">
                  <c:v>3018.4747194781007</c:v>
                </c:pt>
                <c:pt idx="12">
                  <c:v>3007.6569068184795</c:v>
                </c:pt>
                <c:pt idx="13">
                  <c:v>3002.5846783407196</c:v>
                </c:pt>
                <c:pt idx="14">
                  <c:v>3002.5846783407192</c:v>
                </c:pt>
                <c:pt idx="15">
                  <c:v>3002.5846783407196</c:v>
                </c:pt>
                <c:pt idx="16">
                  <c:v>3002.5846783407196</c:v>
                </c:pt>
                <c:pt idx="17">
                  <c:v>3002.5846783407201</c:v>
                </c:pt>
                <c:pt idx="18">
                  <c:v>2957.4771410507365</c:v>
                </c:pt>
                <c:pt idx="19">
                  <c:v>2957.4771410507365</c:v>
                </c:pt>
                <c:pt idx="20">
                  <c:v>2957.4771410507365</c:v>
                </c:pt>
                <c:pt idx="21">
                  <c:v>3158.5038339311695</c:v>
                </c:pt>
                <c:pt idx="22">
                  <c:v>3158.5038339311695</c:v>
                </c:pt>
                <c:pt idx="23">
                  <c:v>3158.5038339311695</c:v>
                </c:pt>
                <c:pt idx="24">
                  <c:v>3158.5038339311695</c:v>
                </c:pt>
                <c:pt idx="25">
                  <c:v>3158.5038339311695</c:v>
                </c:pt>
                <c:pt idx="26">
                  <c:v>4036.7478861494819</c:v>
                </c:pt>
                <c:pt idx="27">
                  <c:v>4036.7478861494819</c:v>
                </c:pt>
                <c:pt idx="28">
                  <c:v>4036.7478861494828</c:v>
                </c:pt>
                <c:pt idx="29">
                  <c:v>4036.7478861494828</c:v>
                </c:pt>
                <c:pt idx="30">
                  <c:v>4036.7478861494837</c:v>
                </c:pt>
                <c:pt idx="31">
                  <c:v>4237.7745790299159</c:v>
                </c:pt>
                <c:pt idx="32">
                  <c:v>4237.7745790299159</c:v>
                </c:pt>
                <c:pt idx="33">
                  <c:v>4237.774579029915</c:v>
                </c:pt>
                <c:pt idx="34">
                  <c:v>4237.7745790299159</c:v>
                </c:pt>
                <c:pt idx="35">
                  <c:v>4237.7745790299159</c:v>
                </c:pt>
                <c:pt idx="36">
                  <c:v>4237.7745790299159</c:v>
                </c:pt>
                <c:pt idx="37">
                  <c:v>4237.774579029915</c:v>
                </c:pt>
                <c:pt idx="38">
                  <c:v>4237.7745790299159</c:v>
                </c:pt>
                <c:pt idx="39">
                  <c:v>4237.7745790299159</c:v>
                </c:pt>
                <c:pt idx="40">
                  <c:v>4237.7745790299159</c:v>
                </c:pt>
                <c:pt idx="41">
                  <c:v>4438.801271910349</c:v>
                </c:pt>
                <c:pt idx="42">
                  <c:v>4438.8012719103499</c:v>
                </c:pt>
                <c:pt idx="43">
                  <c:v>4438.8012719103499</c:v>
                </c:pt>
                <c:pt idx="44">
                  <c:v>4438.8012719103499</c:v>
                </c:pt>
                <c:pt idx="45">
                  <c:v>4438.8012719103508</c:v>
                </c:pt>
                <c:pt idx="46">
                  <c:v>4438.8012719103508</c:v>
                </c:pt>
                <c:pt idx="47">
                  <c:v>4438.8012719103499</c:v>
                </c:pt>
                <c:pt idx="48">
                  <c:v>4438.801271910349</c:v>
                </c:pt>
                <c:pt idx="49">
                  <c:v>4438.801271910349</c:v>
                </c:pt>
                <c:pt idx="50">
                  <c:v>4438.801271910349</c:v>
                </c:pt>
                <c:pt idx="51">
                  <c:v>4438.8012719103481</c:v>
                </c:pt>
                <c:pt idx="52">
                  <c:v>4438.801271910349</c:v>
                </c:pt>
                <c:pt idx="53">
                  <c:v>4438.801271910349</c:v>
                </c:pt>
                <c:pt idx="54">
                  <c:v>4438.8012719103481</c:v>
                </c:pt>
                <c:pt idx="55">
                  <c:v>4438.8012719103481</c:v>
                </c:pt>
                <c:pt idx="56">
                  <c:v>4438.8012719103481</c:v>
                </c:pt>
                <c:pt idx="57">
                  <c:v>4438.8012719103481</c:v>
                </c:pt>
                <c:pt idx="58">
                  <c:v>4438.8012719103481</c:v>
                </c:pt>
                <c:pt idx="59">
                  <c:v>4438.8012719103481</c:v>
                </c:pt>
              </c:numCache>
            </c:numRef>
          </c:val>
          <c:smooth val="0"/>
          <c:extLst>
            <c:ext xmlns:c16="http://schemas.microsoft.com/office/drawing/2014/chart" uri="{C3380CC4-5D6E-409C-BE32-E72D297353CC}">
              <c16:uniqueId val="{00000001-A54B-4323-AA39-91DDFCB1E1E8}"/>
            </c:ext>
          </c:extLst>
        </c:ser>
        <c:ser>
          <c:idx val="2"/>
          <c:order val="2"/>
          <c:tx>
            <c:strRef>
              <c:f>Output!$B$15</c:f>
              <c:strCache>
                <c:ptCount val="1"/>
                <c:pt idx="0">
                  <c:v>6</c:v>
                </c:pt>
              </c:strCache>
            </c:strRef>
          </c:tx>
          <c:spPr>
            <a:ln w="28575" cap="rnd">
              <a:solidFill>
                <a:schemeClr val="accent3"/>
              </a:solidFill>
              <a:round/>
            </a:ln>
            <a:effectLst/>
          </c:spPr>
          <c:marker>
            <c:symbol val="none"/>
          </c:marker>
          <c:cat>
            <c:numRef>
              <c:f>'Calc 6'!$F$112:$BM$112</c:f>
              <c:numCache>
                <c:formatCode>0</c:formatCode>
                <c:ptCount val="6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pt idx="31">
                  <c:v>2052</c:v>
                </c:pt>
                <c:pt idx="32">
                  <c:v>2053</c:v>
                </c:pt>
                <c:pt idx="33">
                  <c:v>2054</c:v>
                </c:pt>
                <c:pt idx="34">
                  <c:v>2055</c:v>
                </c:pt>
                <c:pt idx="35">
                  <c:v>2056</c:v>
                </c:pt>
                <c:pt idx="36">
                  <c:v>2057</c:v>
                </c:pt>
                <c:pt idx="37">
                  <c:v>2058</c:v>
                </c:pt>
                <c:pt idx="38">
                  <c:v>2059</c:v>
                </c:pt>
                <c:pt idx="39">
                  <c:v>2060</c:v>
                </c:pt>
                <c:pt idx="40">
                  <c:v>2061</c:v>
                </c:pt>
                <c:pt idx="41">
                  <c:v>2062</c:v>
                </c:pt>
                <c:pt idx="42">
                  <c:v>2063</c:v>
                </c:pt>
                <c:pt idx="43">
                  <c:v>2064</c:v>
                </c:pt>
                <c:pt idx="44">
                  <c:v>2065</c:v>
                </c:pt>
                <c:pt idx="45">
                  <c:v>2066</c:v>
                </c:pt>
                <c:pt idx="46">
                  <c:v>2067</c:v>
                </c:pt>
                <c:pt idx="47">
                  <c:v>2068</c:v>
                </c:pt>
                <c:pt idx="48">
                  <c:v>2069</c:v>
                </c:pt>
                <c:pt idx="49">
                  <c:v>2070</c:v>
                </c:pt>
                <c:pt idx="50">
                  <c:v>2071</c:v>
                </c:pt>
                <c:pt idx="51">
                  <c:v>2072</c:v>
                </c:pt>
                <c:pt idx="52">
                  <c:v>2073</c:v>
                </c:pt>
                <c:pt idx="53">
                  <c:v>2074</c:v>
                </c:pt>
                <c:pt idx="54">
                  <c:v>2075</c:v>
                </c:pt>
                <c:pt idx="55">
                  <c:v>2076</c:v>
                </c:pt>
                <c:pt idx="56">
                  <c:v>2077</c:v>
                </c:pt>
                <c:pt idx="57">
                  <c:v>2078</c:v>
                </c:pt>
                <c:pt idx="58">
                  <c:v>2079</c:v>
                </c:pt>
                <c:pt idx="59">
                  <c:v>2080</c:v>
                </c:pt>
              </c:numCache>
            </c:numRef>
          </c:cat>
          <c:val>
            <c:numRef>
              <c:f>'Calc 6'!$F$179:$BM$179</c:f>
              <c:numCache>
                <c:formatCode>_-* #,##0_-;\-* #,##0_-;_-* "-"??_-;_-@_-</c:formatCode>
                <c:ptCount val="60"/>
                <c:pt idx="0">
                  <c:v>2233.3130046125225</c:v>
                </c:pt>
                <c:pt idx="1">
                  <c:v>4391.2013423857643</c:v>
                </c:pt>
                <c:pt idx="2">
                  <c:v>4347.7608952070641</c:v>
                </c:pt>
                <c:pt idx="3">
                  <c:v>4313.9659591217051</c:v>
                </c:pt>
                <c:pt idx="4">
                  <c:v>4254.930167284474</c:v>
                </c:pt>
                <c:pt idx="5">
                  <c:v>4222.6230763408967</c:v>
                </c:pt>
                <c:pt idx="6">
                  <c:v>4187.2155093375059</c:v>
                </c:pt>
                <c:pt idx="7">
                  <c:v>4151.603462582515</c:v>
                </c:pt>
                <c:pt idx="8">
                  <c:v>4116.1023440305062</c:v>
                </c:pt>
                <c:pt idx="9">
                  <c:v>4085.2057974148906</c:v>
                </c:pt>
                <c:pt idx="10">
                  <c:v>4051.5687739474274</c:v>
                </c:pt>
                <c:pt idx="11">
                  <c:v>4357.2687057018993</c:v>
                </c:pt>
                <c:pt idx="12">
                  <c:v>4326.3606695315539</c:v>
                </c:pt>
                <c:pt idx="13">
                  <c:v>4300.9995271427533</c:v>
                </c:pt>
                <c:pt idx="14">
                  <c:v>4275.0608590810098</c:v>
                </c:pt>
                <c:pt idx="15">
                  <c:v>4251.2470257371788</c:v>
                </c:pt>
                <c:pt idx="16">
                  <c:v>4227.1829227967701</c:v>
                </c:pt>
                <c:pt idx="17">
                  <c:v>4200.7044675205052</c:v>
                </c:pt>
                <c:pt idx="18">
                  <c:v>4155.1412985407242</c:v>
                </c:pt>
                <c:pt idx="19">
                  <c:v>4137.9976315688009</c:v>
                </c:pt>
                <c:pt idx="20">
                  <c:v>4118.7141130882619</c:v>
                </c:pt>
                <c:pt idx="21">
                  <c:v>4314.0742203826348</c:v>
                </c:pt>
                <c:pt idx="22">
                  <c:v>4294.9587386833209</c:v>
                </c:pt>
                <c:pt idx="23">
                  <c:v>4269.6982058497297</c:v>
                </c:pt>
                <c:pt idx="24">
                  <c:v>4249.3394296923716</c:v>
                </c:pt>
                <c:pt idx="25">
                  <c:v>4228.9806535350126</c:v>
                </c:pt>
                <c:pt idx="26">
                  <c:v>5461.1182635779787</c:v>
                </c:pt>
                <c:pt idx="27">
                  <c:v>5440.7594874206188</c:v>
                </c:pt>
                <c:pt idx="28">
                  <c:v>5420.4007112632598</c:v>
                </c:pt>
                <c:pt idx="29">
                  <c:v>5400.0419351059018</c:v>
                </c:pt>
                <c:pt idx="30">
                  <c:v>5379.6831589485428</c:v>
                </c:pt>
                <c:pt idx="31">
                  <c:v>5573.9615059002754</c:v>
                </c:pt>
                <c:pt idx="32">
                  <c:v>5553.6027297429155</c:v>
                </c:pt>
                <c:pt idx="33">
                  <c:v>5533.2439535855565</c:v>
                </c:pt>
                <c:pt idx="34">
                  <c:v>5512.8851774281975</c:v>
                </c:pt>
                <c:pt idx="35">
                  <c:v>5492.5264012708376</c:v>
                </c:pt>
                <c:pt idx="36">
                  <c:v>5472.1676251134795</c:v>
                </c:pt>
                <c:pt idx="37">
                  <c:v>5451.8088489561205</c:v>
                </c:pt>
                <c:pt idx="38">
                  <c:v>5431.4500727987615</c:v>
                </c:pt>
                <c:pt idx="39">
                  <c:v>5411.0912966414016</c:v>
                </c:pt>
                <c:pt idx="40">
                  <c:v>5390.7325204840436</c:v>
                </c:pt>
                <c:pt idx="41">
                  <c:v>5585.0108674357771</c:v>
                </c:pt>
                <c:pt idx="42">
                  <c:v>5564.6520912784181</c:v>
                </c:pt>
                <c:pt idx="43">
                  <c:v>5544.2933151210582</c:v>
                </c:pt>
                <c:pt idx="44">
                  <c:v>5523.9345389637001</c:v>
                </c:pt>
                <c:pt idx="45">
                  <c:v>5503.5757628063411</c:v>
                </c:pt>
                <c:pt idx="46">
                  <c:v>5483.2169866489812</c:v>
                </c:pt>
                <c:pt idx="47">
                  <c:v>4542.3849105860718</c:v>
                </c:pt>
                <c:pt idx="48">
                  <c:v>3601.5528345231642</c:v>
                </c:pt>
                <c:pt idx="49">
                  <c:v>3601.5528345231642</c:v>
                </c:pt>
                <c:pt idx="50">
                  <c:v>3601.5528345231642</c:v>
                </c:pt>
                <c:pt idx="51">
                  <c:v>5068.6863438325818</c:v>
                </c:pt>
                <c:pt idx="52">
                  <c:v>5068.6863438325827</c:v>
                </c:pt>
                <c:pt idx="53">
                  <c:v>5068.6863438325827</c:v>
                </c:pt>
                <c:pt idx="54">
                  <c:v>5068.6863438325818</c:v>
                </c:pt>
                <c:pt idx="55">
                  <c:v>5068.6863438325818</c:v>
                </c:pt>
                <c:pt idx="56">
                  <c:v>5068.6863438325818</c:v>
                </c:pt>
                <c:pt idx="57">
                  <c:v>5068.6863438325818</c:v>
                </c:pt>
                <c:pt idx="58">
                  <c:v>4854.0492207234893</c:v>
                </c:pt>
                <c:pt idx="59">
                  <c:v>4854.0492207234893</c:v>
                </c:pt>
              </c:numCache>
            </c:numRef>
          </c:val>
          <c:smooth val="0"/>
          <c:extLst>
            <c:ext xmlns:c16="http://schemas.microsoft.com/office/drawing/2014/chart" uri="{C3380CC4-5D6E-409C-BE32-E72D297353CC}">
              <c16:uniqueId val="{00000002-A54B-4323-AA39-91DDFCB1E1E8}"/>
            </c:ext>
          </c:extLst>
        </c:ser>
        <c:dLbls>
          <c:showLegendKey val="0"/>
          <c:showVal val="0"/>
          <c:showCatName val="0"/>
          <c:showSerName val="0"/>
          <c:showPercent val="0"/>
          <c:showBubbleSize val="0"/>
        </c:dLbls>
        <c:smooth val="0"/>
        <c:axId val="930273776"/>
        <c:axId val="930276400"/>
      </c:lineChart>
      <c:catAx>
        <c:axId val="93027377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76400"/>
        <c:crosses val="autoZero"/>
        <c:auto val="1"/>
        <c:lblAlgn val="ctr"/>
        <c:lblOffset val="100"/>
        <c:noMultiLvlLbl val="0"/>
      </c:catAx>
      <c:valAx>
        <c:axId val="93027640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737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0</xdr:colOff>
      <xdr:row>11</xdr:row>
      <xdr:rowOff>72752</xdr:rowOff>
    </xdr:from>
    <xdr:to>
      <xdr:col>6</xdr:col>
      <xdr:colOff>581000</xdr:colOff>
      <xdr:row>16</xdr:row>
      <xdr:rowOff>127223</xdr:rowOff>
    </xdr:to>
    <xdr:sp macro="" textlink="">
      <xdr:nvSpPr>
        <xdr:cNvPr id="28" name="Rectangle 27">
          <a:extLst>
            <a:ext uri="{FF2B5EF4-FFF2-40B4-BE49-F238E27FC236}">
              <a16:creationId xmlns:a16="http://schemas.microsoft.com/office/drawing/2014/main" id="{00000000-0008-0000-0000-00001C000000}"/>
            </a:ext>
          </a:extLst>
        </xdr:cNvPr>
        <xdr:cNvSpPr/>
      </xdr:nvSpPr>
      <xdr:spPr>
        <a:xfrm>
          <a:off x="2438400" y="2339702"/>
          <a:ext cx="1800200" cy="86409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Inputs</a:t>
          </a:r>
        </a:p>
      </xdr:txBody>
    </xdr:sp>
    <xdr:clientData/>
  </xdr:twoCellAnchor>
  <xdr:twoCellAnchor>
    <xdr:from>
      <xdr:col>10</xdr:col>
      <xdr:colOff>446856</xdr:colOff>
      <xdr:row>3</xdr:row>
      <xdr:rowOff>0</xdr:rowOff>
    </xdr:from>
    <xdr:to>
      <xdr:col>13</xdr:col>
      <xdr:colOff>202232</xdr:colOff>
      <xdr:row>8</xdr:row>
      <xdr:rowOff>54471</xdr:rowOff>
    </xdr:to>
    <xdr:sp macro="" textlink="">
      <xdr:nvSpPr>
        <xdr:cNvPr id="29" name="Rectangle 28">
          <a:extLst>
            <a:ext uri="{FF2B5EF4-FFF2-40B4-BE49-F238E27FC236}">
              <a16:creationId xmlns:a16="http://schemas.microsoft.com/office/drawing/2014/main" id="{00000000-0008-0000-0000-00001D000000}"/>
            </a:ext>
          </a:extLst>
        </xdr:cNvPr>
        <xdr:cNvSpPr/>
      </xdr:nvSpPr>
      <xdr:spPr>
        <a:xfrm>
          <a:off x="6542856" y="971550"/>
          <a:ext cx="1584176" cy="864096"/>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Options</a:t>
          </a:r>
        </a:p>
      </xdr:txBody>
    </xdr:sp>
    <xdr:clientData/>
  </xdr:twoCellAnchor>
  <xdr:twoCellAnchor>
    <xdr:from>
      <xdr:col>7</xdr:col>
      <xdr:colOff>497035</xdr:colOff>
      <xdr:row>19</xdr:row>
      <xdr:rowOff>73496</xdr:rowOff>
    </xdr:from>
    <xdr:to>
      <xdr:col>10</xdr:col>
      <xdr:colOff>252411</xdr:colOff>
      <xdr:row>24</xdr:row>
      <xdr:rowOff>127967</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4764235" y="3635846"/>
          <a:ext cx="1584176" cy="86409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Investment sequencing</a:t>
          </a:r>
        </a:p>
      </xdr:txBody>
    </xdr:sp>
    <xdr:clientData/>
  </xdr:twoCellAnchor>
  <xdr:twoCellAnchor>
    <xdr:from>
      <xdr:col>14</xdr:col>
      <xdr:colOff>96688</xdr:colOff>
      <xdr:row>3</xdr:row>
      <xdr:rowOff>144016</xdr:rowOff>
    </xdr:from>
    <xdr:to>
      <xdr:col>17</xdr:col>
      <xdr:colOff>68088</xdr:colOff>
      <xdr:row>9</xdr:row>
      <xdr:rowOff>36562</xdr:rowOff>
    </xdr:to>
    <xdr:sp macro="" textlink="">
      <xdr:nvSpPr>
        <xdr:cNvPr id="31" name="Rectangle 30">
          <a:extLst>
            <a:ext uri="{FF2B5EF4-FFF2-40B4-BE49-F238E27FC236}">
              <a16:creationId xmlns:a16="http://schemas.microsoft.com/office/drawing/2014/main" id="{00000000-0008-0000-0000-00001F000000}"/>
            </a:ext>
          </a:extLst>
        </xdr:cNvPr>
        <xdr:cNvSpPr/>
      </xdr:nvSpPr>
      <xdr:spPr>
        <a:xfrm>
          <a:off x="8631088" y="1115566"/>
          <a:ext cx="1800200" cy="86409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Results</a:t>
          </a:r>
        </a:p>
      </xdr:txBody>
    </xdr:sp>
    <xdr:clientData/>
  </xdr:twoCellAnchor>
  <xdr:twoCellAnchor>
    <xdr:from>
      <xdr:col>7</xdr:col>
      <xdr:colOff>475456</xdr:colOff>
      <xdr:row>11</xdr:row>
      <xdr:rowOff>72752</xdr:rowOff>
    </xdr:from>
    <xdr:to>
      <xdr:col>13</xdr:col>
      <xdr:colOff>202233</xdr:colOff>
      <xdr:row>16</xdr:row>
      <xdr:rowOff>127223</xdr:rowOff>
    </xdr:to>
    <xdr:sp macro="" textlink="">
      <xdr:nvSpPr>
        <xdr:cNvPr id="32" name="Rectangle 31">
          <a:extLst>
            <a:ext uri="{FF2B5EF4-FFF2-40B4-BE49-F238E27FC236}">
              <a16:creationId xmlns:a16="http://schemas.microsoft.com/office/drawing/2014/main" id="{00000000-0008-0000-0000-000020000000}"/>
            </a:ext>
          </a:extLst>
        </xdr:cNvPr>
        <xdr:cNvSpPr/>
      </xdr:nvSpPr>
      <xdr:spPr>
        <a:xfrm>
          <a:off x="4742656" y="2339702"/>
          <a:ext cx="3384377" cy="864096"/>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Calculator</a:t>
          </a:r>
        </a:p>
      </xdr:txBody>
    </xdr:sp>
    <xdr:clientData/>
  </xdr:twoCellAnchor>
  <xdr:twoCellAnchor>
    <xdr:from>
      <xdr:col>4</xdr:col>
      <xdr:colOff>0</xdr:colOff>
      <xdr:row>3</xdr:row>
      <xdr:rowOff>144016</xdr:rowOff>
    </xdr:from>
    <xdr:to>
      <xdr:col>6</xdr:col>
      <xdr:colOff>581000</xdr:colOff>
      <xdr:row>9</xdr:row>
      <xdr:rowOff>36562</xdr:rowOff>
    </xdr:to>
    <xdr:sp macro="" textlink="">
      <xdr:nvSpPr>
        <xdr:cNvPr id="33" name="Rectangle 32">
          <a:extLst>
            <a:ext uri="{FF2B5EF4-FFF2-40B4-BE49-F238E27FC236}">
              <a16:creationId xmlns:a16="http://schemas.microsoft.com/office/drawing/2014/main" id="{00000000-0008-0000-0000-000021000000}"/>
            </a:ext>
          </a:extLst>
        </xdr:cNvPr>
        <xdr:cNvSpPr/>
      </xdr:nvSpPr>
      <xdr:spPr>
        <a:xfrm>
          <a:off x="2438400" y="1115566"/>
          <a:ext cx="1800200" cy="864096"/>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Assumptions</a:t>
          </a:r>
        </a:p>
      </xdr:txBody>
    </xdr:sp>
    <xdr:clientData/>
  </xdr:twoCellAnchor>
  <xdr:twoCellAnchor>
    <xdr:from>
      <xdr:col>4</xdr:col>
      <xdr:colOff>0</xdr:colOff>
      <xdr:row>18</xdr:row>
      <xdr:rowOff>91405</xdr:rowOff>
    </xdr:from>
    <xdr:to>
      <xdr:col>6</xdr:col>
      <xdr:colOff>581000</xdr:colOff>
      <xdr:row>23</xdr:row>
      <xdr:rowOff>145876</xdr:rowOff>
    </xdr:to>
    <xdr:sp macro="" textlink="">
      <xdr:nvSpPr>
        <xdr:cNvPr id="34" name="Rectangle 33">
          <a:extLst>
            <a:ext uri="{FF2B5EF4-FFF2-40B4-BE49-F238E27FC236}">
              <a16:creationId xmlns:a16="http://schemas.microsoft.com/office/drawing/2014/main" id="{00000000-0008-0000-0000-000022000000}"/>
            </a:ext>
          </a:extLst>
        </xdr:cNvPr>
        <xdr:cNvSpPr/>
      </xdr:nvSpPr>
      <xdr:spPr>
        <a:xfrm>
          <a:off x="2438400" y="3491830"/>
          <a:ext cx="1800200" cy="86409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Sensitivity/</a:t>
          </a:r>
        </a:p>
        <a:p>
          <a:pPr algn="ctr"/>
          <a:r>
            <a:rPr lang="en-GB" b="1"/>
            <a:t>scenario</a:t>
          </a:r>
        </a:p>
      </xdr:txBody>
    </xdr:sp>
    <xdr:clientData/>
  </xdr:twoCellAnchor>
  <xdr:twoCellAnchor>
    <xdr:from>
      <xdr:col>14</xdr:col>
      <xdr:colOff>96688</xdr:colOff>
      <xdr:row>11</xdr:row>
      <xdr:rowOff>72752</xdr:rowOff>
    </xdr:from>
    <xdr:to>
      <xdr:col>17</xdr:col>
      <xdr:colOff>68088</xdr:colOff>
      <xdr:row>16</xdr:row>
      <xdr:rowOff>127223</xdr:rowOff>
    </xdr:to>
    <xdr:sp macro="" textlink="">
      <xdr:nvSpPr>
        <xdr:cNvPr id="35" name="Rectangle 34">
          <a:extLst>
            <a:ext uri="{FF2B5EF4-FFF2-40B4-BE49-F238E27FC236}">
              <a16:creationId xmlns:a16="http://schemas.microsoft.com/office/drawing/2014/main" id="{00000000-0008-0000-0000-000023000000}"/>
            </a:ext>
          </a:extLst>
        </xdr:cNvPr>
        <xdr:cNvSpPr/>
      </xdr:nvSpPr>
      <xdr:spPr>
        <a:xfrm>
          <a:off x="8631088" y="2339702"/>
          <a:ext cx="1800200" cy="86409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Plots</a:t>
          </a:r>
        </a:p>
      </xdr:txBody>
    </xdr:sp>
    <xdr:clientData/>
  </xdr:twoCellAnchor>
  <xdr:twoCellAnchor>
    <xdr:from>
      <xdr:col>14</xdr:col>
      <xdr:colOff>96688</xdr:colOff>
      <xdr:row>18</xdr:row>
      <xdr:rowOff>91405</xdr:rowOff>
    </xdr:from>
    <xdr:to>
      <xdr:col>17</xdr:col>
      <xdr:colOff>68088</xdr:colOff>
      <xdr:row>23</xdr:row>
      <xdr:rowOff>145876</xdr:rowOff>
    </xdr:to>
    <xdr:sp macro="" textlink="">
      <xdr:nvSpPr>
        <xdr:cNvPr id="36" name="Rectangle 35">
          <a:extLst>
            <a:ext uri="{FF2B5EF4-FFF2-40B4-BE49-F238E27FC236}">
              <a16:creationId xmlns:a16="http://schemas.microsoft.com/office/drawing/2014/main" id="{00000000-0008-0000-0000-000024000000}"/>
            </a:ext>
          </a:extLst>
        </xdr:cNvPr>
        <xdr:cNvSpPr/>
      </xdr:nvSpPr>
      <xdr:spPr>
        <a:xfrm>
          <a:off x="8631088" y="3491830"/>
          <a:ext cx="1800200" cy="86409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Sensitivity/</a:t>
          </a:r>
        </a:p>
        <a:p>
          <a:pPr algn="ctr"/>
          <a:r>
            <a:rPr lang="en-GB" b="1"/>
            <a:t>scenario</a:t>
          </a:r>
        </a:p>
      </xdr:txBody>
    </xdr:sp>
    <xdr:clientData/>
  </xdr:twoCellAnchor>
  <xdr:twoCellAnchor>
    <xdr:from>
      <xdr:col>7</xdr:col>
      <xdr:colOff>259432</xdr:colOff>
      <xdr:row>14</xdr:row>
      <xdr:rowOff>19025</xdr:rowOff>
    </xdr:from>
    <xdr:to>
      <xdr:col>7</xdr:col>
      <xdr:colOff>475456</xdr:colOff>
      <xdr:row>14</xdr:row>
      <xdr:rowOff>19025</xdr:rowOff>
    </xdr:to>
    <xdr:cxnSp macro="">
      <xdr:nvCxnSpPr>
        <xdr:cNvPr id="37" name="Straight Arrow Connector 36">
          <a:extLst>
            <a:ext uri="{FF2B5EF4-FFF2-40B4-BE49-F238E27FC236}">
              <a16:creationId xmlns:a16="http://schemas.microsoft.com/office/drawing/2014/main" id="{00000000-0008-0000-0000-000025000000}"/>
            </a:ext>
          </a:extLst>
        </xdr:cNvPr>
        <xdr:cNvCxnSpPr>
          <a:endCxn id="32" idx="1"/>
        </xdr:cNvCxnSpPr>
      </xdr:nvCxnSpPr>
      <xdr:spPr>
        <a:xfrm>
          <a:off x="4526632" y="2771750"/>
          <a:ext cx="216024"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259432</xdr:colOff>
      <xdr:row>6</xdr:row>
      <xdr:rowOff>90289</xdr:rowOff>
    </xdr:from>
    <xdr:to>
      <xdr:col>7</xdr:col>
      <xdr:colOff>259432</xdr:colOff>
      <xdr:row>21</xdr:row>
      <xdr:rowOff>37678</xdr:rowOff>
    </xdr:to>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4526632" y="1547614"/>
          <a:ext cx="0" cy="2376264"/>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43408</xdr:colOff>
      <xdr:row>21</xdr:row>
      <xdr:rowOff>37678</xdr:rowOff>
    </xdr:from>
    <xdr:to>
      <xdr:col>7</xdr:col>
      <xdr:colOff>259432</xdr:colOff>
      <xdr:row>21</xdr:row>
      <xdr:rowOff>37678</xdr:rowOff>
    </xdr:to>
    <xdr:cxnSp macro="">
      <xdr:nvCxnSpPr>
        <xdr:cNvPr id="39" name="Straight Connector 38">
          <a:extLst>
            <a:ext uri="{FF2B5EF4-FFF2-40B4-BE49-F238E27FC236}">
              <a16:creationId xmlns:a16="http://schemas.microsoft.com/office/drawing/2014/main" id="{00000000-0008-0000-0000-000027000000}"/>
            </a:ext>
          </a:extLst>
        </xdr:cNvPr>
        <xdr:cNvCxnSpPr/>
      </xdr:nvCxnSpPr>
      <xdr:spPr>
        <a:xfrm>
          <a:off x="4310608" y="3923878"/>
          <a:ext cx="216024"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43408</xdr:colOff>
      <xdr:row>14</xdr:row>
      <xdr:rowOff>19025</xdr:rowOff>
    </xdr:from>
    <xdr:to>
      <xdr:col>7</xdr:col>
      <xdr:colOff>259432</xdr:colOff>
      <xdr:row>14</xdr:row>
      <xdr:rowOff>19025</xdr:rowOff>
    </xdr:to>
    <xdr:cxnSp macro="">
      <xdr:nvCxnSpPr>
        <xdr:cNvPr id="40" name="Straight Connector 39">
          <a:extLst>
            <a:ext uri="{FF2B5EF4-FFF2-40B4-BE49-F238E27FC236}">
              <a16:creationId xmlns:a16="http://schemas.microsoft.com/office/drawing/2014/main" id="{00000000-0008-0000-0000-000028000000}"/>
            </a:ext>
          </a:extLst>
        </xdr:cNvPr>
        <xdr:cNvCxnSpPr/>
      </xdr:nvCxnSpPr>
      <xdr:spPr>
        <a:xfrm>
          <a:off x="4310608" y="2771750"/>
          <a:ext cx="216024"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43408</xdr:colOff>
      <xdr:row>6</xdr:row>
      <xdr:rowOff>90289</xdr:rowOff>
    </xdr:from>
    <xdr:to>
      <xdr:col>7</xdr:col>
      <xdr:colOff>259432</xdr:colOff>
      <xdr:row>6</xdr:row>
      <xdr:rowOff>90289</xdr:rowOff>
    </xdr:to>
    <xdr:cxnSp macro="">
      <xdr:nvCxnSpPr>
        <xdr:cNvPr id="41" name="Straight Connector 40">
          <a:extLst>
            <a:ext uri="{FF2B5EF4-FFF2-40B4-BE49-F238E27FC236}">
              <a16:creationId xmlns:a16="http://schemas.microsoft.com/office/drawing/2014/main" id="{00000000-0008-0000-0000-000029000000}"/>
            </a:ext>
          </a:extLst>
        </xdr:cNvPr>
        <xdr:cNvCxnSpPr/>
      </xdr:nvCxnSpPr>
      <xdr:spPr>
        <a:xfrm>
          <a:off x="4310608" y="1547614"/>
          <a:ext cx="216024"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418256</xdr:colOff>
      <xdr:row>14</xdr:row>
      <xdr:rowOff>19025</xdr:rowOff>
    </xdr:from>
    <xdr:to>
      <xdr:col>14</xdr:col>
      <xdr:colOff>24680</xdr:colOff>
      <xdr:row>14</xdr:row>
      <xdr:rowOff>19025</xdr:rowOff>
    </xdr:to>
    <xdr:cxnSp macro="">
      <xdr:nvCxnSpPr>
        <xdr:cNvPr id="42" name="Straight Arrow Connector 41">
          <a:extLst>
            <a:ext uri="{FF2B5EF4-FFF2-40B4-BE49-F238E27FC236}">
              <a16:creationId xmlns:a16="http://schemas.microsoft.com/office/drawing/2014/main" id="{00000000-0008-0000-0000-00002A000000}"/>
            </a:ext>
          </a:extLst>
        </xdr:cNvPr>
        <xdr:cNvCxnSpPr/>
      </xdr:nvCxnSpPr>
      <xdr:spPr>
        <a:xfrm>
          <a:off x="8343056" y="2771750"/>
          <a:ext cx="216024"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418256</xdr:colOff>
      <xdr:row>6</xdr:row>
      <xdr:rowOff>90289</xdr:rowOff>
    </xdr:from>
    <xdr:to>
      <xdr:col>13</xdr:col>
      <xdr:colOff>418256</xdr:colOff>
      <xdr:row>21</xdr:row>
      <xdr:rowOff>37678</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8343056" y="1547614"/>
          <a:ext cx="0" cy="2376264"/>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418256</xdr:colOff>
      <xdr:row>21</xdr:row>
      <xdr:rowOff>37678</xdr:rowOff>
    </xdr:from>
    <xdr:to>
      <xdr:col>14</xdr:col>
      <xdr:colOff>24680</xdr:colOff>
      <xdr:row>21</xdr:row>
      <xdr:rowOff>37678</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8343056" y="3923878"/>
          <a:ext cx="216024"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202232</xdr:colOff>
      <xdr:row>14</xdr:row>
      <xdr:rowOff>19025</xdr:rowOff>
    </xdr:from>
    <xdr:to>
      <xdr:col>13</xdr:col>
      <xdr:colOff>418256</xdr:colOff>
      <xdr:row>14</xdr:row>
      <xdr:rowOff>19025</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8127032" y="2771750"/>
          <a:ext cx="216024"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418256</xdr:colOff>
      <xdr:row>6</xdr:row>
      <xdr:rowOff>90289</xdr:rowOff>
    </xdr:from>
    <xdr:to>
      <xdr:col>14</xdr:col>
      <xdr:colOff>24680</xdr:colOff>
      <xdr:row>6</xdr:row>
      <xdr:rowOff>90289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8343056" y="1547614"/>
          <a:ext cx="216024"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446857</xdr:colOff>
      <xdr:row>19</xdr:row>
      <xdr:rowOff>73496</xdr:rowOff>
    </xdr:from>
    <xdr:to>
      <xdr:col>13</xdr:col>
      <xdr:colOff>202233</xdr:colOff>
      <xdr:row>24</xdr:row>
      <xdr:rowOff>127967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6542857" y="3635846"/>
          <a:ext cx="1584176" cy="86409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Period of assessment</a:t>
          </a:r>
        </a:p>
      </xdr:txBody>
    </xdr:sp>
    <xdr:clientData/>
  </xdr:twoCellAnchor>
  <xdr:twoCellAnchor>
    <xdr:from>
      <xdr:col>7</xdr:col>
      <xdr:colOff>475456</xdr:colOff>
      <xdr:row>3</xdr:row>
      <xdr:rowOff>0</xdr:rowOff>
    </xdr:from>
    <xdr:to>
      <xdr:col>10</xdr:col>
      <xdr:colOff>230832</xdr:colOff>
      <xdr:row>8</xdr:row>
      <xdr:rowOff>54471</xdr:rowOff>
    </xdr:to>
    <xdr:sp macro="" textlink="">
      <xdr:nvSpPr>
        <xdr:cNvPr id="48" name="Rectangle 47">
          <a:extLst>
            <a:ext uri="{FF2B5EF4-FFF2-40B4-BE49-F238E27FC236}">
              <a16:creationId xmlns:a16="http://schemas.microsoft.com/office/drawing/2014/main" id="{00000000-0008-0000-0000-000030000000}"/>
            </a:ext>
          </a:extLst>
        </xdr:cNvPr>
        <xdr:cNvSpPr/>
      </xdr:nvSpPr>
      <xdr:spPr>
        <a:xfrm>
          <a:off x="4742656" y="971550"/>
          <a:ext cx="1584176" cy="864096"/>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GB" b="1"/>
            <a:t>Needs</a:t>
          </a:r>
        </a:p>
      </xdr:txBody>
    </xdr:sp>
    <xdr:clientData/>
  </xdr:twoCellAnchor>
  <xdr:twoCellAnchor>
    <xdr:from>
      <xdr:col>9</xdr:col>
      <xdr:colOff>61598</xdr:colOff>
      <xdr:row>18</xdr:row>
      <xdr:rowOff>19397</xdr:rowOff>
    </xdr:from>
    <xdr:to>
      <xdr:col>9</xdr:col>
      <xdr:colOff>61598</xdr:colOff>
      <xdr:row>18</xdr:row>
      <xdr:rowOff>137451</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5547998" y="3419822"/>
          <a:ext cx="0" cy="118054"/>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61599</xdr:colOff>
      <xdr:row>18</xdr:row>
      <xdr:rowOff>19397</xdr:rowOff>
    </xdr:from>
    <xdr:to>
      <xdr:col>12</xdr:col>
      <xdr:colOff>19746</xdr:colOff>
      <xdr:row>18</xdr:row>
      <xdr:rowOff>19397</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flipH="1">
          <a:off x="5547999" y="3419822"/>
          <a:ext cx="1786947"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338844</xdr:colOff>
      <xdr:row>16</xdr:row>
      <xdr:rowOff>127223</xdr:rowOff>
    </xdr:from>
    <xdr:to>
      <xdr:col>10</xdr:col>
      <xdr:colOff>338845</xdr:colOff>
      <xdr:row>18</xdr:row>
      <xdr:rowOff>45359</xdr:rowOff>
    </xdr:to>
    <xdr:cxnSp macro="">
      <xdr:nvCxnSpPr>
        <xdr:cNvPr id="51" name="Straight Arrow Connector 50">
          <a:extLst>
            <a:ext uri="{FF2B5EF4-FFF2-40B4-BE49-F238E27FC236}">
              <a16:creationId xmlns:a16="http://schemas.microsoft.com/office/drawing/2014/main" id="{00000000-0008-0000-0000-000033000000}"/>
            </a:ext>
          </a:extLst>
        </xdr:cNvPr>
        <xdr:cNvCxnSpPr>
          <a:endCxn id="32" idx="2"/>
        </xdr:cNvCxnSpPr>
      </xdr:nvCxnSpPr>
      <xdr:spPr>
        <a:xfrm flipV="1">
          <a:off x="6434844" y="3203798"/>
          <a:ext cx="1" cy="2419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19744</xdr:colOff>
      <xdr:row>18</xdr:row>
      <xdr:rowOff>19397</xdr:rowOff>
    </xdr:from>
    <xdr:to>
      <xdr:col>12</xdr:col>
      <xdr:colOff>19744</xdr:colOff>
      <xdr:row>18</xdr:row>
      <xdr:rowOff>137451</xdr:rowOff>
    </xdr:to>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a:off x="7334944" y="3419822"/>
          <a:ext cx="0" cy="118054"/>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37207</xdr:colOff>
      <xdr:row>8</xdr:row>
      <xdr:rowOff>126479</xdr:rowOff>
    </xdr:from>
    <xdr:to>
      <xdr:col>12</xdr:col>
      <xdr:colOff>19744</xdr:colOff>
      <xdr:row>11</xdr:row>
      <xdr:rowOff>91555</xdr:rowOff>
    </xdr:to>
    <xdr:pic>
      <xdr:nvPicPr>
        <xdr:cNvPr id="53" name="Picture 52">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800000">
          <a:off x="5523607" y="1907654"/>
          <a:ext cx="1811337" cy="4508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577666</xdr:colOff>
      <xdr:row>17</xdr:row>
      <xdr:rowOff>175804</xdr:rowOff>
    </xdr:from>
    <xdr:to>
      <xdr:col>11</xdr:col>
      <xdr:colOff>545919</xdr:colOff>
      <xdr:row>38</xdr:row>
      <xdr:rowOff>131233</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180976</xdr:colOff>
      <xdr:row>33</xdr:row>
      <xdr:rowOff>9525</xdr:rowOff>
    </xdr:from>
    <xdr:to>
      <xdr:col>2</xdr:col>
      <xdr:colOff>1800225</xdr:colOff>
      <xdr:row>34</xdr:row>
      <xdr:rowOff>104775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47676" y="5705475"/>
          <a:ext cx="1619249" cy="257175"/>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Base operating scenario</a:t>
          </a:r>
          <a:endParaRPr lang="en-GB">
            <a:effectLst/>
          </a:endParaRPr>
        </a:p>
        <a:p>
          <a:endParaRPr lang="en-GB" sz="1100"/>
        </a:p>
      </xdr:txBody>
    </xdr:sp>
    <xdr:clientData/>
  </xdr:twoCellAnchor>
  <xdr:twoCellAnchor>
    <xdr:from>
      <xdr:col>2</xdr:col>
      <xdr:colOff>180976</xdr:colOff>
      <xdr:row>34</xdr:row>
      <xdr:rowOff>104775</xdr:rowOff>
    </xdr:from>
    <xdr:to>
      <xdr:col>2</xdr:col>
      <xdr:colOff>1800225</xdr:colOff>
      <xdr:row>36</xdr:row>
      <xdr:rowOff>38100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47676" y="5962650"/>
          <a:ext cx="1619249" cy="2571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Option</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variation scenario</a:t>
          </a:r>
          <a:r>
            <a:rPr lang="en-GB" sz="1100">
              <a:solidFill>
                <a:schemeClr val="dk1"/>
              </a:solidFill>
              <a:effectLst/>
              <a:latin typeface="+mn-lt"/>
              <a:ea typeface="+mn-ea"/>
              <a:cs typeface="+mn-cs"/>
            </a:rPr>
            <a:t> scenario</a:t>
          </a:r>
          <a:endParaRPr lang="en-GB">
            <a:effectLst/>
          </a:endParaRPr>
        </a:p>
        <a:p>
          <a:endParaRPr lang="en-GB" sz="1100"/>
        </a:p>
      </xdr:txBody>
    </xdr:sp>
    <xdr:clientData/>
  </xdr:twoCellAnchor>
  <xdr:twoCellAnchor>
    <xdr:from>
      <xdr:col>2</xdr:col>
      <xdr:colOff>180976</xdr:colOff>
      <xdr:row>36</xdr:row>
      <xdr:rowOff>47625</xdr:rowOff>
    </xdr:from>
    <xdr:to>
      <xdr:col>2</xdr:col>
      <xdr:colOff>1800225</xdr:colOff>
      <xdr:row>37</xdr:row>
      <xdr:rowOff>142875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47676" y="6229350"/>
          <a:ext cx="1619249" cy="257175"/>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Alternative</a:t>
          </a:r>
          <a:r>
            <a:rPr lang="en-GB" sz="1100">
              <a:solidFill>
                <a:schemeClr val="dk1"/>
              </a:solidFill>
              <a:effectLst/>
              <a:latin typeface="+mn-lt"/>
              <a:ea typeface="+mn-ea"/>
              <a:cs typeface="+mn-cs"/>
            </a:rPr>
            <a:t> scenario</a:t>
          </a:r>
          <a:endParaRPr lang="en-GB">
            <a:effectLst/>
          </a:endParaRPr>
        </a:p>
        <a:p>
          <a:endParaRPr lang="en-GB" sz="1100"/>
        </a:p>
      </xdr:txBody>
    </xdr:sp>
    <xdr:clientData/>
  </xdr:twoCellAnchor>
  <xdr:twoCellAnchor>
    <xdr:from>
      <xdr:col>18</xdr:col>
      <xdr:colOff>53096</xdr:colOff>
      <xdr:row>17</xdr:row>
      <xdr:rowOff>63682</xdr:rowOff>
    </xdr:from>
    <xdr:to>
      <xdr:col>30</xdr:col>
      <xdr:colOff>993321</xdr:colOff>
      <xdr:row>31</xdr:row>
      <xdr:rowOff>139882</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21167</xdr:colOff>
      <xdr:row>9</xdr:row>
      <xdr:rowOff>342900</xdr:rowOff>
    </xdr:from>
    <xdr:to>
      <xdr:col>13</xdr:col>
      <xdr:colOff>590550</xdr:colOff>
      <xdr:row>9</xdr:row>
      <xdr:rowOff>582084</xdr:rowOff>
    </xdr:to>
    <xdr:sp macro="" textlink="">
      <xdr:nvSpPr>
        <xdr:cNvPr id="7" name="Down Arrow 6">
          <a:extLst>
            <a:ext uri="{FF2B5EF4-FFF2-40B4-BE49-F238E27FC236}">
              <a16:creationId xmlns:a16="http://schemas.microsoft.com/office/drawing/2014/main" id="{00000000-0008-0000-0200-000007000000}"/>
            </a:ext>
          </a:extLst>
        </xdr:cNvPr>
        <xdr:cNvSpPr/>
      </xdr:nvSpPr>
      <xdr:spPr>
        <a:xfrm>
          <a:off x="12384617" y="2286000"/>
          <a:ext cx="569383" cy="239184"/>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28</xdr:col>
      <xdr:colOff>78921</xdr:colOff>
      <xdr:row>9</xdr:row>
      <xdr:rowOff>566057</xdr:rowOff>
    </xdr:from>
    <xdr:to>
      <xdr:col>28</xdr:col>
      <xdr:colOff>572104</xdr:colOff>
      <xdr:row>9</xdr:row>
      <xdr:rowOff>802520</xdr:rowOff>
    </xdr:to>
    <xdr:sp macro="" textlink="">
      <xdr:nvSpPr>
        <xdr:cNvPr id="10" name="Down Arrow 9">
          <a:extLst>
            <a:ext uri="{FF2B5EF4-FFF2-40B4-BE49-F238E27FC236}">
              <a16:creationId xmlns:a16="http://schemas.microsoft.com/office/drawing/2014/main" id="{00000000-0008-0000-0200-00000A000000}"/>
            </a:ext>
          </a:extLst>
        </xdr:cNvPr>
        <xdr:cNvSpPr/>
      </xdr:nvSpPr>
      <xdr:spPr>
        <a:xfrm>
          <a:off x="22612350" y="2498271"/>
          <a:ext cx="493183" cy="236463"/>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217713</xdr:colOff>
      <xdr:row>3</xdr:row>
      <xdr:rowOff>13607</xdr:rowOff>
    </xdr:from>
    <xdr:to>
      <xdr:col>11</xdr:col>
      <xdr:colOff>294663</xdr:colOff>
      <xdr:row>22</xdr:row>
      <xdr:rowOff>46557</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204106</xdr:colOff>
      <xdr:row>24</xdr:row>
      <xdr:rowOff>37420</xdr:rowOff>
    </xdr:from>
    <xdr:to>
      <xdr:col>11</xdr:col>
      <xdr:colOff>281056</xdr:colOff>
      <xdr:row>43</xdr:row>
      <xdr:rowOff>70370</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176893</xdr:colOff>
      <xdr:row>45</xdr:row>
      <xdr:rowOff>129265</xdr:rowOff>
    </xdr:from>
    <xdr:to>
      <xdr:col>11</xdr:col>
      <xdr:colOff>253843</xdr:colOff>
      <xdr:row>64</xdr:row>
      <xdr:rowOff>162216</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173182</xdr:colOff>
      <xdr:row>67</xdr:row>
      <xdr:rowOff>95248</xdr:rowOff>
    </xdr:from>
    <xdr:to>
      <xdr:col>11</xdr:col>
      <xdr:colOff>254000</xdr:colOff>
      <xdr:row>86</xdr:row>
      <xdr:rowOff>126999</xdr:rowOff>
    </xdr:to>
    <xdr:graphicFrame macro="">
      <xdr:nvGraphicFramePr>
        <xdr:cNvPr id="19" name="Chart 18">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165956</xdr:colOff>
      <xdr:row>24</xdr:row>
      <xdr:rowOff>93807</xdr:rowOff>
    </xdr:from>
    <xdr:to>
      <xdr:col>22</xdr:col>
      <xdr:colOff>274356</xdr:colOff>
      <xdr:row>43</xdr:row>
      <xdr:rowOff>141544</xdr:rowOff>
    </xdr:to>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169853</xdr:colOff>
      <xdr:row>2</xdr:row>
      <xdr:rowOff>142876</xdr:rowOff>
    </xdr:from>
    <xdr:to>
      <xdr:col>22</xdr:col>
      <xdr:colOff>277803</xdr:colOff>
      <xdr:row>22</xdr:row>
      <xdr:rowOff>23813</xdr:rowOff>
    </xdr:to>
    <xdr:graphicFrame macro="">
      <xdr:nvGraphicFramePr>
        <xdr:cNvPr id="29" name="Chart 28">
          <a:extLst>
            <a:ext uri="{FF2B5EF4-FFF2-40B4-BE49-F238E27FC236}">
              <a16:creationId xmlns:a16="http://schemas.microsoft.com/office/drawing/2014/main" id="{00000000-0008-0000-03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146474</xdr:colOff>
      <xdr:row>46</xdr:row>
      <xdr:rowOff>31028</xdr:rowOff>
    </xdr:from>
    <xdr:to>
      <xdr:col>22</xdr:col>
      <xdr:colOff>254874</xdr:colOff>
      <xdr:row>65</xdr:row>
      <xdr:rowOff>78765</xdr:rowOff>
    </xdr:to>
    <xdr:graphicFrame macro="">
      <xdr:nvGraphicFramePr>
        <xdr:cNvPr id="32" name="Chart 31">
          <a:extLst>
            <a:ext uri="{FF2B5EF4-FFF2-40B4-BE49-F238E27FC236}">
              <a16:creationId xmlns:a16="http://schemas.microsoft.com/office/drawing/2014/main" id="{00000000-0008-0000-03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146473</xdr:colOff>
      <xdr:row>67</xdr:row>
      <xdr:rowOff>107517</xdr:rowOff>
    </xdr:from>
    <xdr:to>
      <xdr:col>22</xdr:col>
      <xdr:colOff>254873</xdr:colOff>
      <xdr:row>86</xdr:row>
      <xdr:rowOff>155255</xdr:rowOff>
    </xdr:to>
    <xdr:graphicFrame macro="">
      <xdr:nvGraphicFramePr>
        <xdr:cNvPr id="33" name="Chart 32">
          <a:extLst>
            <a:ext uri="{FF2B5EF4-FFF2-40B4-BE49-F238E27FC236}">
              <a16:creationId xmlns:a16="http://schemas.microsoft.com/office/drawing/2014/main" id="{00000000-0008-0000-03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79376</xdr:colOff>
      <xdr:row>2</xdr:row>
      <xdr:rowOff>111123</xdr:rowOff>
    </xdr:from>
    <xdr:to>
      <xdr:col>34</xdr:col>
      <xdr:colOff>269875</xdr:colOff>
      <xdr:row>61</xdr:row>
      <xdr:rowOff>87311</xdr:rowOff>
    </xdr:to>
    <xdr:graphicFrame macro="">
      <xdr:nvGraphicFramePr>
        <xdr:cNvPr id="15" name="Chart 14">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sharp\AppData\Local\Microsoft\Windows\INetCache\Content.Outlook\64XKDOIZ\503628%20Herricks-ESB-Option%20A-New%20Build-Rev%200-20200819%20C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allacest\AppData\Local\Packages\Microsoft.MicrosoftEdge_8wekyb3d8bbwe\TempState\Downloads\PS%20-%20503628-ESD-GW1-OPT0-REV1%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ICA"/>
      <sheetName val="CIVILS"/>
      <sheetName val="BOQ"/>
      <sheetName val="Risk Call Summary"/>
      <sheetName val="ESD TEF Opportunity"/>
      <sheetName val="Risk Call Summary (2)"/>
      <sheetName val="Resource Reconciliation"/>
      <sheetName val="Civil. Index"/>
      <sheetName val="Civil. ESD Control Est Summary"/>
      <sheetName val="Activity Schedule (2)"/>
      <sheetName val="Activity Schedule (3)"/>
      <sheetName val="Activity Schedule (4)"/>
      <sheetName val="Civil. Sub Contractor Analysis"/>
      <sheetName val="TW Schedule"/>
      <sheetName val="Mech. Index"/>
      <sheetName val="EICA. Index "/>
      <sheetName val="STAFF"/>
      <sheetName val="PRELIMS_GEN ITEMS"/>
      <sheetName val="Dropdown data"/>
      <sheetName val="STAFF Rates Apr 18 - Mar 19"/>
      <sheetName val="STAFF CT and CTP 23 May 17"/>
      <sheetName val="TRAVEL &amp; SUBSITENCE"/>
      <sheetName val="ESD MRS"/>
      <sheetName val="ScW Special Services"/>
      <sheetName val="ScW Special Services (2) "/>
      <sheetName val="ScW Special Services (3)"/>
      <sheetName val="ScW Special Services (4)"/>
      <sheetName val="Civil Suppliers and Websites"/>
      <sheetName val="MEICA Suppliers and Websites"/>
      <sheetName val="Activity Schedule"/>
      <sheetName val="On-Costs"/>
      <sheetName val="ESD Mark Ups"/>
      <sheetName val="Design"/>
      <sheetName val="Inflation Analysis 1"/>
      <sheetName val="Inflation Analysis 2"/>
      <sheetName val="Risk Paper Summary"/>
      <sheetName val="EES Rules"/>
      <sheetName val="On-Costs (2)"/>
      <sheetName val="ESD Mark Ups (2)"/>
      <sheetName val="PAIN-GAIN (3)"/>
      <sheetName val="On-Costs (3)"/>
      <sheetName val="ESD Mark Ups (3)"/>
      <sheetName val="PAIN-GAIN (4)"/>
      <sheetName val="On-Costs (4)"/>
      <sheetName val="ESD Mark Ups (4)"/>
      <sheetName val="Resources"/>
    </sheetNames>
    <sheetDataSet>
      <sheetData sheetId="0"/>
      <sheetData sheetId="1"/>
      <sheetData sheetId="2"/>
      <sheetData sheetId="3"/>
      <sheetData sheetId="4"/>
      <sheetData sheetId="5"/>
      <sheetData sheetId="6">
        <row r="57">
          <cell r="M57">
            <v>0</v>
          </cell>
        </row>
      </sheetData>
      <sheetData sheetId="7"/>
      <sheetData sheetId="8">
        <row r="8">
          <cell r="C8">
            <v>1</v>
          </cell>
          <cell r="D8">
            <v>1</v>
          </cell>
          <cell r="E8">
            <v>1</v>
          </cell>
          <cell r="F8">
            <v>1</v>
          </cell>
        </row>
      </sheetData>
      <sheetData sheetId="9"/>
      <sheetData sheetId="10"/>
      <sheetData sheetId="11"/>
      <sheetData sheetId="12"/>
      <sheetData sheetId="13"/>
      <sheetData sheetId="14">
        <row r="68">
          <cell r="H68">
            <v>1</v>
          </cell>
        </row>
      </sheetData>
      <sheetData sheetId="15">
        <row r="84">
          <cell r="H84">
            <v>1</v>
          </cell>
        </row>
      </sheetData>
      <sheetData sheetId="16"/>
      <sheetData sheetId="17"/>
      <sheetData sheetId="18">
        <row r="4">
          <cell r="A4" t="str">
            <v>Select</v>
          </cell>
          <cell r="C4" t="str">
            <v>Select</v>
          </cell>
          <cell r="D4" t="str">
            <v>Select</v>
          </cell>
          <cell r="F4" t="str">
            <v>Select</v>
          </cell>
          <cell r="H4" t="str">
            <v>Select</v>
          </cell>
        </row>
        <row r="5">
          <cell r="A5" t="str">
            <v>Peter Goldie</v>
          </cell>
          <cell r="C5" t="str">
            <v>Peter Goldie</v>
          </cell>
          <cell r="D5" t="str">
            <v>Colin Gardner</v>
          </cell>
          <cell r="F5" t="str">
            <v>Cx2-3</v>
          </cell>
          <cell r="H5" t="str">
            <v>Water Non-Infra</v>
          </cell>
        </row>
        <row r="6">
          <cell r="A6" t="str">
            <v>Clive Conway</v>
          </cell>
          <cell r="C6" t="str">
            <v>Simon Hogg</v>
          </cell>
          <cell r="D6" t="str">
            <v>Tony Chalmers</v>
          </cell>
          <cell r="F6" t="str">
            <v>Cx3-6</v>
          </cell>
          <cell r="H6" t="str">
            <v>Waste Water Non-Infra</v>
          </cell>
        </row>
        <row r="7">
          <cell r="A7" t="str">
            <v>Colin Gardner</v>
          </cell>
          <cell r="C7" t="str">
            <v>Paulo Jacinto</v>
          </cell>
          <cell r="D7" t="str">
            <v>John Haley</v>
          </cell>
          <cell r="F7" t="str">
            <v>Cx2-3 &amp; Cx3-6</v>
          </cell>
        </row>
        <row r="8">
          <cell r="C8" t="str">
            <v>Richard Thackray</v>
          </cell>
          <cell r="D8" t="str">
            <v>Rob Ewbank</v>
          </cell>
          <cell r="F8" t="str">
            <v>Cx2-6</v>
          </cell>
        </row>
        <row r="9">
          <cell r="C9" t="str">
            <v>N/A</v>
          </cell>
          <cell r="D9" t="str">
            <v>N/A</v>
          </cell>
        </row>
        <row r="10">
          <cell r="C10" t="str">
            <v>Clive Conway</v>
          </cell>
          <cell r="D10" t="str">
            <v>Clive Conway</v>
          </cell>
        </row>
        <row r="11">
          <cell r="C11" t="str">
            <v>Gary Harding</v>
          </cell>
          <cell r="D11" t="str">
            <v>Rehan Mizra</v>
          </cell>
        </row>
        <row r="12">
          <cell r="C12" t="str">
            <v>Aanisha Beni Mahdu</v>
          </cell>
        </row>
        <row r="17">
          <cell r="A17" t="str">
            <v>Select</v>
          </cell>
          <cell r="B17" t="str">
            <v>Select</v>
          </cell>
          <cell r="C17" t="str">
            <v>Yes</v>
          </cell>
        </row>
        <row r="18">
          <cell r="A18" t="str">
            <v>AB</v>
          </cell>
          <cell r="B18" t="str">
            <v>R</v>
          </cell>
          <cell r="C18" t="str">
            <v>No</v>
          </cell>
        </row>
        <row r="19">
          <cell r="A19" t="str">
            <v>CB</v>
          </cell>
          <cell r="B19" t="str">
            <v>S</v>
          </cell>
        </row>
        <row r="20">
          <cell r="A20" t="str">
            <v>HI</v>
          </cell>
          <cell r="B20" t="str">
            <v>U</v>
          </cell>
        </row>
        <row r="21">
          <cell r="A21" t="str">
            <v>NE</v>
          </cell>
          <cell r="B21" t="str">
            <v>UU</v>
          </cell>
        </row>
        <row r="22">
          <cell r="A22" t="str">
            <v>NI</v>
          </cell>
        </row>
        <row r="23">
          <cell r="A23" t="str">
            <v>SE</v>
          </cell>
        </row>
        <row r="24">
          <cell r="A24" t="str">
            <v>SW</v>
          </cell>
        </row>
        <row r="25">
          <cell r="A25" t="str">
            <v>WI</v>
          </cell>
        </row>
        <row r="32">
          <cell r="A32" t="str">
            <v>Northern Isles (Shetland / Orkney)</v>
          </cell>
          <cell r="C32" t="str">
            <v>Not applicable</v>
          </cell>
        </row>
        <row r="33">
          <cell r="A33" t="str">
            <v>Westerns Isles (Lewis, South Uist, North Uist, Barra)</v>
          </cell>
          <cell r="C33" t="str">
            <v>Included in Sub-contract</v>
          </cell>
          <cell r="D33" t="str">
            <v>Quote received</v>
          </cell>
        </row>
        <row r="34">
          <cell r="A34" t="str">
            <v>Highlands (inc Isles of Skye, Rum and Eigg)</v>
          </cell>
          <cell r="C34" t="str">
            <v>AMK Plant Tipper Hire - Callanish, Isle of Lewis</v>
          </cell>
          <cell r="D34" t="str">
            <v>Quote awaited - confirmed will quote</v>
          </cell>
        </row>
        <row r="35">
          <cell r="A35" t="str">
            <v>Grampian (North East / Aberdeen</v>
          </cell>
          <cell r="C35" t="str">
            <v>Andrew Sinclair - Kirkwall, Orkney</v>
          </cell>
          <cell r="D35" t="str">
            <v>Quote awaited - not confirmed will quote</v>
          </cell>
        </row>
        <row r="36">
          <cell r="A36" t="str">
            <v>Argyll and Bute (inc Isles of Tiree, Coll, Mull, Colonsay, Jura, Islay, Arran)</v>
          </cell>
          <cell r="C36" t="str">
            <v>Angus Mackay - (Newmarket, Isle of Lewis)</v>
          </cell>
          <cell r="D36" t="str">
            <v>Declined - will not quote</v>
          </cell>
        </row>
        <row r="37">
          <cell r="A37" t="str">
            <v>Central Belt</v>
          </cell>
          <cell r="C37" t="str">
            <v xml:space="preserve">Armitage Groundworks (Brodick, Arran) </v>
          </cell>
        </row>
        <row r="38">
          <cell r="A38" t="str">
            <v>Dumfries and Galloway (South West)</v>
          </cell>
          <cell r="C38" t="str">
            <v>BMU (Bathgate)</v>
          </cell>
        </row>
        <row r="39">
          <cell r="A39" t="str">
            <v>Borders (South East)</v>
          </cell>
          <cell r="C39" t="str">
            <v>CalMax Construction - Newmarket, Isle of Lewis)</v>
          </cell>
        </row>
        <row r="40">
          <cell r="C40" t="str">
            <v>Chalmers Construction (Dumfries)</v>
          </cell>
        </row>
        <row r="41">
          <cell r="C41" t="str">
            <v>Clancy Docwra (Livingston)</v>
          </cell>
        </row>
        <row r="42">
          <cell r="C42" t="str">
            <v>Cleantech Civils (Livingston)</v>
          </cell>
        </row>
        <row r="43">
          <cell r="C43" t="str">
            <v>Coe Contracts (Glencoe)</v>
          </cell>
        </row>
        <row r="44">
          <cell r="C44" t="str">
            <v xml:space="preserve">Coffey (Livingston) </v>
          </cell>
        </row>
        <row r="45">
          <cell r="C45" t="str">
            <v xml:space="preserve">Corrie Construction (Fort William) </v>
          </cell>
        </row>
        <row r="46">
          <cell r="C46" t="str">
            <v>D S Nicolson (Rendall, Orkney)</v>
          </cell>
        </row>
        <row r="47">
          <cell r="C47" t="str">
            <v>Davidson Land Services (Selkirk, nr Galashiels))</v>
          </cell>
        </row>
        <row r="48">
          <cell r="C48" t="str">
            <v>Duncan Mackay- (Sandwick, Isle of Lewis)</v>
          </cell>
        </row>
        <row r="49">
          <cell r="C49" t="str">
            <v>Erci Wright Civil Eng (Coatbridge, Glasgow and Dumfries</v>
          </cell>
        </row>
        <row r="50">
          <cell r="C50" t="str">
            <v>Frank L Johnson (Shetland)</v>
          </cell>
        </row>
        <row r="51">
          <cell r="C51" t="str">
            <v>Garriock Bros (Lerwick, Shetland)</v>
          </cell>
        </row>
        <row r="52">
          <cell r="C52" t="str">
            <v xml:space="preserve">George Leslie (Barrhead, Glasgow) </v>
          </cell>
        </row>
        <row r="53">
          <cell r="C53" t="str">
            <v xml:space="preserve">Global Infra (Inverness) </v>
          </cell>
        </row>
        <row r="54">
          <cell r="C54" t="str">
            <v xml:space="preserve">John Thompson Construction (Lamlash, Arran) </v>
          </cell>
        </row>
        <row r="55">
          <cell r="C55" t="str">
            <v>Luce Bay Plant Hire (Dunragit, Stranraer)</v>
          </cell>
        </row>
        <row r="56">
          <cell r="C56" t="str">
            <v>MacInnes Bros - Isle of Benbecula</v>
          </cell>
        </row>
        <row r="57">
          <cell r="C57" t="str">
            <v>Mackauley Askernish - Lochboisdale, South Uist</v>
          </cell>
        </row>
        <row r="58">
          <cell r="C58" t="str">
            <v xml:space="preserve">Mackenzie Constrution (Thornliebank, Glasgow) </v>
          </cell>
        </row>
        <row r="59">
          <cell r="C59" t="str">
            <v>McFaydens (Campeltown)</v>
          </cell>
        </row>
        <row r="60">
          <cell r="C60" t="str">
            <v>MM Miller (Wick and Inverness</v>
          </cell>
        </row>
        <row r="61">
          <cell r="C61" t="str">
            <v>Morgan Sindall (Holytown, Glasgow and Inverness)</v>
          </cell>
        </row>
        <row r="62">
          <cell r="C62" t="str">
            <v>Nicol of Skene (Aberdeen)</v>
          </cell>
        </row>
        <row r="63">
          <cell r="C63" t="str">
            <v>Pat Munro - Alness Rossshire</v>
          </cell>
        </row>
        <row r="64">
          <cell r="C64" t="str">
            <v>Roberston Glasgow, Dundee, Aberdeen)</v>
          </cell>
        </row>
        <row r="65">
          <cell r="C65" t="str">
            <v>Seivwright (Banff)</v>
          </cell>
        </row>
        <row r="66">
          <cell r="C66" t="str">
            <v xml:space="preserve">Storie (Dunoon, Argyll) </v>
          </cell>
        </row>
        <row r="67">
          <cell r="C67" t="str">
            <v>TPT Civil Engineering (Hamilton) (principally pipelaying)</v>
          </cell>
        </row>
        <row r="68">
          <cell r="C68" t="str">
            <v>TSL Contractors (Graignure - Mull, Oban, Fort William, Arrochar)</v>
          </cell>
        </row>
        <row r="69">
          <cell r="C69" t="str">
            <v>Tullich Developments (Lerwick, Shetland)</v>
          </cell>
        </row>
        <row r="70">
          <cell r="C70" t="str">
            <v xml:space="preserve">UB Civils (Inverness) </v>
          </cell>
        </row>
        <row r="71">
          <cell r="C71" t="str">
            <v>WM Donald (Stonehaven, Aberdeen)</v>
          </cell>
        </row>
        <row r="72">
          <cell r="C72" t="str">
            <v>Other - can be added</v>
          </cell>
        </row>
        <row r="73">
          <cell r="C73" t="str">
            <v>Other - can be added</v>
          </cell>
        </row>
        <row r="74">
          <cell r="C74" t="str">
            <v>Other - can be added</v>
          </cell>
        </row>
        <row r="75">
          <cell r="C75" t="str">
            <v>Other - can be added</v>
          </cell>
        </row>
        <row r="76">
          <cell r="C76" t="str">
            <v>Other - can be added</v>
          </cell>
        </row>
        <row r="77">
          <cell r="C77" t="str">
            <v>Other - can be added</v>
          </cell>
        </row>
        <row r="78">
          <cell r="C78" t="str">
            <v>Other - can be added</v>
          </cell>
        </row>
        <row r="79">
          <cell r="C79" t="str">
            <v>Other - can be added</v>
          </cell>
        </row>
        <row r="80">
          <cell r="C80" t="str">
            <v>Other - can be added</v>
          </cell>
        </row>
        <row r="81">
          <cell r="C81" t="str">
            <v>Other - can be added</v>
          </cell>
        </row>
        <row r="82">
          <cell r="C82" t="str">
            <v>Other - can be added</v>
          </cell>
        </row>
        <row r="85">
          <cell r="C85" t="str">
            <v>Aggregate Industries (Ayrshire, Dumfries and Galloway)</v>
          </cell>
        </row>
        <row r="86">
          <cell r="C86" t="str">
            <v>Aggregate Industries (Central Belt)</v>
          </cell>
        </row>
        <row r="87">
          <cell r="C87" t="str">
            <v>Aggregate Industries (Highlands)</v>
          </cell>
        </row>
        <row r="88">
          <cell r="C88" t="str">
            <v>Aggregate Industries (South East, Borders)</v>
          </cell>
        </row>
        <row r="89">
          <cell r="C89" t="str">
            <v>Argull Resources (Argll and Bute)</v>
          </cell>
        </row>
        <row r="90">
          <cell r="C90" t="str">
            <v>Breedon (Argyll and Bute)</v>
          </cell>
        </row>
        <row r="91">
          <cell r="C91" t="str">
            <v>Breedon (Ayrshire, Dumfries and Galloway)</v>
          </cell>
        </row>
        <row r="92">
          <cell r="C92" t="str">
            <v>Breedon (Central Belt)</v>
          </cell>
        </row>
        <row r="93">
          <cell r="C93" t="str">
            <v>Breedon (North East, Aberdeenshire, Moray, Angus)</v>
          </cell>
        </row>
        <row r="94">
          <cell r="C94" t="str">
            <v>Breedon Aggregate (South East, Borders)</v>
          </cell>
        </row>
        <row r="95">
          <cell r="C95" t="str">
            <v>Breedon Aggregates (Western Isles)</v>
          </cell>
        </row>
        <row r="96">
          <cell r="C96" t="str">
            <v>Camex (Central Belt)</v>
          </cell>
        </row>
        <row r="97">
          <cell r="C97" t="str">
            <v>Cemex (South East, Borders)</v>
          </cell>
        </row>
        <row r="98">
          <cell r="C98" t="str">
            <v>Collier (Central Belt)</v>
          </cell>
        </row>
        <row r="99">
          <cell r="C99" t="str">
            <v>D Geddes (Central Belt)</v>
          </cell>
        </row>
        <row r="100">
          <cell r="C100" t="str">
            <v>D Geddes (North East, Aberdeenshire, Moray, Angus)</v>
          </cell>
        </row>
        <row r="101">
          <cell r="C101" t="str">
            <v>Grange (Ayrshire, Dumfries and Galloway)</v>
          </cell>
        </row>
        <row r="102">
          <cell r="C102" t="str">
            <v>Grange (South Eas, Borders)</v>
          </cell>
        </row>
        <row r="103">
          <cell r="C103" t="str">
            <v>Hillhouse (Argyl and Bute)</v>
          </cell>
        </row>
        <row r="104">
          <cell r="C104" t="str">
            <v>Hillhouse (Ayrshire, Dumfries and Galloway)</v>
          </cell>
        </row>
        <row r="105">
          <cell r="C105" t="str">
            <v>John Gunn (Highlands)</v>
          </cell>
        </row>
        <row r="106">
          <cell r="C106" t="str">
            <v>Key Line (Pre cast concrete - pan Scotland)</v>
          </cell>
        </row>
        <row r="107">
          <cell r="C107" t="str">
            <v>Leiths (Highlands)</v>
          </cell>
        </row>
        <row r="108">
          <cell r="C108" t="str">
            <v>Leiths (North East, Aberdeenshire, Moray, Angus)</v>
          </cell>
        </row>
        <row r="109">
          <cell r="C109" t="str">
            <v>Luce Bay (Ayrshire, Dumfries and Galloway)</v>
          </cell>
        </row>
        <row r="110">
          <cell r="C110" t="str">
            <v>Pat Munro (Highlands)</v>
          </cell>
        </row>
        <row r="111">
          <cell r="C111" t="str">
            <v>Paterson (Argyll and Bute)</v>
          </cell>
        </row>
        <row r="112">
          <cell r="C112" t="str">
            <v>Paterson (Ayrshire, Dumfries and Galloway)</v>
          </cell>
        </row>
        <row r="113">
          <cell r="C113" t="str">
            <v>Paterson (Central Belt)</v>
          </cell>
        </row>
        <row r="114">
          <cell r="C114" t="str">
            <v>Skene (South East, Borders)</v>
          </cell>
        </row>
        <row r="115">
          <cell r="C115" t="str">
            <v>Spotmix (Ayrshire, Dumfries and Galloway)</v>
          </cell>
        </row>
        <row r="116">
          <cell r="C116" t="str">
            <v>Spotmix (Central Belt)</v>
          </cell>
        </row>
        <row r="117">
          <cell r="C117" t="str">
            <v>Tillicoultry Quarries (Central Belt)</v>
          </cell>
        </row>
        <row r="118">
          <cell r="C118" t="str">
            <v>WM Munro (Highlands)</v>
          </cell>
        </row>
        <row r="121">
          <cell r="C121" t="str">
            <v>AB2000 (Plant - East - Excavators, Cranes, Specialist)</v>
          </cell>
        </row>
        <row r="122">
          <cell r="C122" t="str">
            <v>AB2000 (Plant - Central South - Excavators, Cranes, Specialist)</v>
          </cell>
        </row>
        <row r="123">
          <cell r="C123" t="str">
            <v>AB2000 (Plant - North - Excavators, Cranes, Specialist)</v>
          </cell>
        </row>
        <row r="124">
          <cell r="C124" t="str">
            <v>AMD Contract Services (Plant - Central South - Excavators, Specialist)</v>
          </cell>
        </row>
        <row r="125">
          <cell r="C125" t="str">
            <v>Bedrock Scotland (Plant - Central South - Excavators, Specialist)</v>
          </cell>
        </row>
        <row r="126">
          <cell r="C126" t="str">
            <v>Bedrock Scotland (Plant - East - Excavators, Specialist)</v>
          </cell>
        </row>
        <row r="127">
          <cell r="C127" t="str">
            <v>Blackwood Plant Hire (Plant - East - Excavators)</v>
          </cell>
        </row>
        <row r="128">
          <cell r="C128" t="str">
            <v>Blackwood Plant Hire (Plant - Central South - Excavators, Specialist)</v>
          </cell>
        </row>
        <row r="129">
          <cell r="C129" t="str">
            <v>Blackwood Plant Hire (Plant - North - Excavators)</v>
          </cell>
        </row>
        <row r="130">
          <cell r="C130" t="str">
            <v>Blackwood Plant Hire (Plant - West Coast - Excavators)</v>
          </cell>
        </row>
        <row r="131">
          <cell r="C131" t="str">
            <v>Cappers Plant Hire (Plant - Central South - Excavators, Specialist)</v>
          </cell>
        </row>
        <row r="132">
          <cell r="C132" t="str">
            <v>Cappers Plant Hire (Plant -East - Excavators, Specialist)</v>
          </cell>
        </row>
        <row r="133">
          <cell r="C133" t="str">
            <v>Central Industrial Services (Plant - Central South - Specialist)</v>
          </cell>
        </row>
        <row r="134">
          <cell r="C134" t="str">
            <v>Central Industrial Services (Plant - East - Specialist)</v>
          </cell>
        </row>
        <row r="135">
          <cell r="C135" t="str">
            <v>Damm Environmental (Plant - East - Specialist)</v>
          </cell>
        </row>
        <row r="136">
          <cell r="C136" t="str">
            <v>Damm Environmental (Plant - North - Specialist)</v>
          </cell>
        </row>
        <row r="137">
          <cell r="C137" t="str">
            <v>Donnan Construction (Plant - Central South - Excavators, Cranes, Specialist)</v>
          </cell>
        </row>
        <row r="138">
          <cell r="C138" t="str">
            <v>EEG Contracts (Plant - East - Specialist)</v>
          </cell>
        </row>
        <row r="139">
          <cell r="C139" t="str">
            <v>EEG Contracts (Plant - Central South - Specialist)</v>
          </cell>
        </row>
        <row r="140">
          <cell r="C140" t="str">
            <v>Elliot Group Limited (Modular accommodation)</v>
          </cell>
        </row>
        <row r="141">
          <cell r="C141" t="str">
            <v>G F Job (Plant - North - Excavators)</v>
          </cell>
        </row>
        <row r="142">
          <cell r="C142" t="str">
            <v>GAP Group (Plant - Central South - Excavators, Cranes, Specialist)</v>
          </cell>
        </row>
        <row r="143">
          <cell r="C143" t="str">
            <v>GAP Group (Plant - East - Excavators, Cranes, Specialist)</v>
          </cell>
        </row>
        <row r="144">
          <cell r="C144" t="str">
            <v>GAP Group (Plant - N Isles - Excavators, Cranes, Specialist)</v>
          </cell>
        </row>
        <row r="145">
          <cell r="C145" t="str">
            <v>GAP Group (Plant - North - Excavators, Cranes, Specialist)</v>
          </cell>
        </row>
        <row r="146">
          <cell r="C146" t="str">
            <v>GAP Group (Plant - West Coast - Excavators, Cranes, Specialist)</v>
          </cell>
        </row>
        <row r="147">
          <cell r="C147" t="str">
            <v>Gap Group (Non Operated Plant Hire)</v>
          </cell>
        </row>
        <row r="148">
          <cell r="C148" t="str">
            <v>Gordon Bow Plant (Plant - East - Excavators)</v>
          </cell>
        </row>
        <row r="149">
          <cell r="C149" t="str">
            <v>Gordon Bow Plant Hire (Plant - Central South - Excavators)</v>
          </cell>
        </row>
        <row r="150">
          <cell r="C150" t="str">
            <v>Gordon McLeod (Plant - Easth - Excavators, Cranes)</v>
          </cell>
        </row>
        <row r="151">
          <cell r="C151" t="str">
            <v>Gordon McLeod (Plant - Central South - Excavators)</v>
          </cell>
        </row>
        <row r="152">
          <cell r="C152" t="str">
            <v>Hyndford Plant Hire (Plant - Central South - Excavators)</v>
          </cell>
        </row>
        <row r="153">
          <cell r="C153" t="str">
            <v>James Penman (Plant - Central South - Excavators, Specialist)</v>
          </cell>
        </row>
        <row r="154">
          <cell r="C154" t="str">
            <v>James Penman (Plant - East - Excavators, Specialist)</v>
          </cell>
        </row>
        <row r="155">
          <cell r="C155" t="str">
            <v>Lanes Group (Plant - Central South - Specialist)</v>
          </cell>
        </row>
        <row r="156">
          <cell r="C156" t="str">
            <v>Lanes Group (Plant - East - Specialist)</v>
          </cell>
        </row>
        <row r="157">
          <cell r="C157" t="str">
            <v>Lanes Group (Plant - North - Specialist)</v>
          </cell>
        </row>
        <row r="158">
          <cell r="C158" t="str">
            <v>Leggat Plant (Plant - East - Excavators, Specialist)</v>
          </cell>
        </row>
        <row r="159">
          <cell r="C159" t="str">
            <v>Leggat Plant (Plant - East - Excavators, Cranest)</v>
          </cell>
        </row>
        <row r="160">
          <cell r="C160" t="str">
            <v>Lomond Plant Hire (Plant - East - Excavators)</v>
          </cell>
        </row>
        <row r="161">
          <cell r="C161" t="str">
            <v>Lomond Plant Hire (Plant - Central South - Excavators)</v>
          </cell>
        </row>
        <row r="162">
          <cell r="C162" t="str">
            <v>Luce Bay (Plant - Central South - Excavators, Specialist)</v>
          </cell>
        </row>
        <row r="163">
          <cell r="C163" t="str">
            <v>MAM (Plant - North -  Excavators)</v>
          </cell>
        </row>
        <row r="164">
          <cell r="C164" t="str">
            <v>Mackenzie (Plant - N Isles - Excavators, Cranes, Specialist)</v>
          </cell>
        </row>
        <row r="165">
          <cell r="C165" t="str">
            <v>Mackenzie Plant Hire (Plant - Central South - Specialist)</v>
          </cell>
        </row>
        <row r="166">
          <cell r="C166" t="str">
            <v>Mackenzie Plant Hire (Plant - East - Specialist)</v>
          </cell>
        </row>
        <row r="167">
          <cell r="C167" t="str">
            <v>Mackenzie Plant Hire (Plant - North - Specialist)</v>
          </cell>
        </row>
        <row r="168">
          <cell r="C168" t="str">
            <v>Mackenzie Plant Hire (Plant - North - Specialist)</v>
          </cell>
        </row>
        <row r="169">
          <cell r="C169" t="str">
            <v>MAM Contracting (Plant - Central South - Excavators)</v>
          </cell>
        </row>
        <row r="170">
          <cell r="C170" t="str">
            <v>MAM Contracting (Plant - East - Excavators)</v>
          </cell>
        </row>
        <row r="171">
          <cell r="C171" t="str">
            <v>McFaydens Contractors (Plant - West Coast - Excavators, Cranes, Specialist)</v>
          </cell>
        </row>
        <row r="172">
          <cell r="C172" t="str">
            <v>McIntosh &amp; Robertson (Plant - Central South - Specialist)</v>
          </cell>
        </row>
        <row r="173">
          <cell r="C173" t="str">
            <v>McIntosh &amp; Robertson (Plant - East - Excavators, Specialist)</v>
          </cell>
        </row>
        <row r="174">
          <cell r="C174" t="str">
            <v>McIntosh &amp; Robertson (Plant - North - Excavators, Specialist)</v>
          </cell>
        </row>
        <row r="175">
          <cell r="C175" t="str">
            <v>MM Miller (Plant - North - Excavators)</v>
          </cell>
        </row>
        <row r="176">
          <cell r="C176" t="str">
            <v>NWH (Plant - East - Excavators, Specialist)</v>
          </cell>
        </row>
        <row r="177">
          <cell r="C177" t="str">
            <v>NWH Group Contractors (Plant - Central South - Excavators, Specialist)</v>
          </cell>
        </row>
        <row r="178">
          <cell r="C178" t="str">
            <v>PSS Hire (Fusion Equipment)</v>
          </cell>
        </row>
        <row r="179">
          <cell r="C179" t="str">
            <v>Rodger (Builders) Ltd (Plant - Central South - Excavators, Cranes)</v>
          </cell>
        </row>
        <row r="180">
          <cell r="C180" t="str">
            <v>Rodger (Builders) Ltd (Plant - East - Excavators, Cranes)</v>
          </cell>
        </row>
        <row r="181">
          <cell r="C181" t="str">
            <v>Ross MacArthur (Plant - West Coast - Excavators)</v>
          </cell>
        </row>
        <row r="182">
          <cell r="C182" t="str">
            <v>SLD Limited (Hire of pumps)</v>
          </cell>
        </row>
        <row r="183">
          <cell r="C183" t="str">
            <v>SLD Limited (Generator hire)</v>
          </cell>
        </row>
        <row r="184">
          <cell r="C184" t="str">
            <v>Solway Plant Hire (Plant - Central South - Excavators)</v>
          </cell>
        </row>
        <row r="185">
          <cell r="C185" t="str">
            <v>Tom Grant Plant (Plant - East - Excavators, Specialist)</v>
          </cell>
        </row>
        <row r="186">
          <cell r="C186" t="str">
            <v>Tom Grant Plant (Plant - Central South - Excavators, Specialist)</v>
          </cell>
        </row>
        <row r="187">
          <cell r="C187" t="str">
            <v>UIS (Plant - Central South - Excavators, Specialist)</v>
          </cell>
        </row>
        <row r="188">
          <cell r="C188" t="str">
            <v>UIS (Plant - East - Specialist)</v>
          </cell>
        </row>
        <row r="189">
          <cell r="C189" t="str">
            <v>UIS (Plant - N Isles - Specialist)</v>
          </cell>
        </row>
        <row r="190">
          <cell r="C190" t="str">
            <v>UIS (Plant - North - Specialist)</v>
          </cell>
        </row>
        <row r="191">
          <cell r="C191" t="str">
            <v>UIS (Plant - West Coast - Specialist)</v>
          </cell>
        </row>
        <row r="192">
          <cell r="C192" t="str">
            <v>W H Malcolm (Plant - Central South - Excavators, Specialist)</v>
          </cell>
        </row>
        <row r="193">
          <cell r="C193" t="str">
            <v>Wernick Hire Limited (Modular accommodation)</v>
          </cell>
        </row>
        <row r="194">
          <cell r="C194" t="str">
            <v>Xylem Water (Hire of pumps)</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r Check"/>
      <sheetName val="Version Control"/>
      <sheetName val="Estimate Comments"/>
      <sheetName val="Grading Guidance Notes"/>
      <sheetName val="WLC OPEX"/>
      <sheetName val="Estimate Classification Table"/>
      <sheetName val="Drop_Downs"/>
    </sheetNames>
    <sheetDataSet>
      <sheetData sheetId="0">
        <row r="2">
          <cell r="K2" t="str">
            <v xml:space="preserve"> ✓ </v>
          </cell>
        </row>
        <row r="3">
          <cell r="K3" t="str">
            <v>✗</v>
          </cell>
        </row>
        <row r="4">
          <cell r="K4" t="str">
            <v>N/A</v>
          </cell>
        </row>
        <row r="5">
          <cell r="K5" t="str">
            <v>Other</v>
          </cell>
        </row>
      </sheetData>
      <sheetData sheetId="1" refreshError="1"/>
      <sheetData sheetId="2" refreshError="1"/>
      <sheetData sheetId="3" refreshError="1"/>
      <sheetData sheetId="4" refreshError="1"/>
      <sheetData sheetId="5" refreshError="1"/>
      <sheetData sheetId="6">
        <row r="2">
          <cell r="D2" t="str">
            <v>----- Please Select -----</v>
          </cell>
        </row>
        <row r="3">
          <cell r="D3" t="str">
            <v>Iain O'Hara</v>
          </cell>
        </row>
        <row r="4">
          <cell r="D4" t="str">
            <v>Sandy Robertson</v>
          </cell>
        </row>
        <row r="5">
          <cell r="D5" t="str">
            <v>Robert Heatherington</v>
          </cell>
        </row>
        <row r="6">
          <cell r="D6" t="str">
            <v>Peter Bonnar</v>
          </cell>
        </row>
        <row r="7">
          <cell r="D7" t="str">
            <v>Jack Deeney</v>
          </cell>
        </row>
        <row r="8">
          <cell r="D8" t="str">
            <v>Glen Taylor</v>
          </cell>
        </row>
        <row r="9">
          <cell r="D9" t="str">
            <v>Malcolm Hall</v>
          </cell>
        </row>
        <row r="10">
          <cell r="D10" t="str">
            <v>Ann Garry</v>
          </cell>
        </row>
        <row r="11">
          <cell r="D11" t="str">
            <v>Edward Paton</v>
          </cell>
        </row>
        <row r="12">
          <cell r="D12" t="str">
            <v>Claire Kirk</v>
          </cell>
        </row>
      </sheetData>
    </sheetDataSet>
  </externalBook>
</externalLink>
</file>

<file path=xl/tables/table1.xml><?xml version="1.0" encoding="utf-8"?>
<table xmlns="http://schemas.openxmlformats.org/spreadsheetml/2006/main" id="2" name="Table423" displayName="Table423" ref="A15:K131" totalsRowShown="0">
  <autoFilter ref="A15:K131"/>
  <sortState ref="A4:K119">
    <sortCondition ref="G4:G119"/>
  </sortState>
  <tableColumns count="11">
    <tableColumn id="1" name="SITE"/>
    <tableColumn id="13" name="Primary Scope"/>
    <tableColumn id="14" name="Option" dataDxfId="11"/>
    <tableColumn id="2" name="UNITS"/>
    <tableColumn id="3" name="ASSET"/>
    <tableColumn id="12" name="INVESTMENT YEAR"/>
    <tableColumn id="4" name="STAGE"/>
    <tableColumn id="5" name="ITEM"/>
    <tableColumn id="6" name="COST" dataDxfId="10"/>
    <tableColumn id="11" name="ON-COST-ADJUSTED" dataDxfId="9">
      <calculatedColumnFormula>Table423[[#This Row],[COST]]*2.13</calculatedColumnFormula>
    </tableColumn>
    <tableColumn id="7" name="Column1" dataDxfId="8" dataCellStyle="Normal 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16.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H44"/>
  <sheetViews>
    <sheetView tabSelected="1" topLeftCell="D1" zoomScale="60" zoomScaleNormal="60" workbookViewId="0">
      <selection activeCell="I39" sqref="I39"/>
    </sheetView>
  </sheetViews>
  <sheetFormatPr defaultRowHeight="12.75"/>
  <cols>
    <col min="2" max="2" width="4.42578125" customWidth="1"/>
    <col min="20" max="20" width="20.85546875" customWidth="1"/>
    <col min="21" max="21" width="61.5703125" customWidth="1"/>
  </cols>
  <sheetData>
    <row r="1" spans="1:33">
      <c r="A1" s="507"/>
      <c r="B1" s="507"/>
      <c r="C1" s="507"/>
      <c r="D1" s="507"/>
      <c r="E1" s="507"/>
      <c r="F1" s="507"/>
      <c r="G1" s="507"/>
      <c r="H1" s="507"/>
      <c r="I1" s="507"/>
      <c r="J1" s="507"/>
      <c r="K1" s="507"/>
      <c r="L1" s="507"/>
      <c r="M1" s="507"/>
      <c r="N1" s="507"/>
      <c r="O1" s="507"/>
      <c r="P1" s="507"/>
      <c r="Q1" s="507"/>
      <c r="R1" s="507"/>
      <c r="S1" s="507"/>
      <c r="T1" s="507"/>
      <c r="U1" s="507"/>
      <c r="V1" s="507"/>
      <c r="W1" s="507"/>
      <c r="X1" s="507"/>
      <c r="Y1" s="507"/>
      <c r="Z1" s="507"/>
      <c r="AA1" s="507"/>
      <c r="AB1" s="507"/>
      <c r="AC1" s="507"/>
      <c r="AD1" s="507"/>
      <c r="AE1" s="507"/>
      <c r="AF1" s="507"/>
      <c r="AG1" s="507"/>
    </row>
    <row r="2" spans="1:33" ht="15.75">
      <c r="A2" s="507"/>
      <c r="B2" s="507"/>
      <c r="C2" s="507"/>
      <c r="D2" s="507"/>
      <c r="E2" s="576" t="s">
        <v>815</v>
      </c>
      <c r="F2" s="507"/>
      <c r="G2" s="507"/>
      <c r="H2" s="507"/>
      <c r="I2" s="507"/>
      <c r="J2" s="507"/>
      <c r="K2" s="507"/>
      <c r="L2" s="507"/>
      <c r="M2" s="507"/>
      <c r="N2" s="507"/>
      <c r="O2" s="507"/>
      <c r="P2" s="507"/>
      <c r="Q2" s="507"/>
      <c r="R2" s="507"/>
      <c r="S2" s="507"/>
      <c r="T2" s="576" t="s">
        <v>812</v>
      </c>
      <c r="U2" s="507"/>
      <c r="V2" s="507"/>
      <c r="W2" s="507"/>
      <c r="X2" s="507"/>
      <c r="Y2" s="507"/>
      <c r="Z2" s="507"/>
      <c r="AA2" s="507"/>
      <c r="AB2" s="507"/>
      <c r="AC2" s="507"/>
      <c r="AD2" s="507"/>
      <c r="AE2" s="507"/>
      <c r="AF2" s="507"/>
      <c r="AG2" s="507"/>
    </row>
    <row r="3" spans="1:33">
      <c r="A3" s="507"/>
      <c r="B3" s="507"/>
      <c r="C3" s="507"/>
      <c r="D3" s="507"/>
      <c r="E3" s="507"/>
      <c r="F3" s="507"/>
      <c r="G3" s="507"/>
      <c r="H3" s="507"/>
      <c r="I3" s="507"/>
      <c r="J3" s="507"/>
      <c r="K3" s="507"/>
      <c r="L3" s="507"/>
      <c r="M3" s="507"/>
      <c r="N3" s="507"/>
      <c r="O3" s="507"/>
      <c r="P3" s="507"/>
      <c r="Q3" s="507"/>
      <c r="R3" s="507"/>
      <c r="S3" s="507"/>
      <c r="T3" s="507"/>
      <c r="U3" s="507"/>
      <c r="V3" s="507"/>
      <c r="W3" s="507"/>
      <c r="X3" s="507"/>
      <c r="Y3" s="507"/>
      <c r="Z3" s="507"/>
      <c r="AA3" s="507"/>
      <c r="AB3" s="507"/>
      <c r="AC3" s="507"/>
      <c r="AD3" s="507"/>
      <c r="AE3" s="507"/>
      <c r="AF3" s="507"/>
      <c r="AG3" s="507"/>
    </row>
    <row r="4" spans="1:33">
      <c r="A4" s="507"/>
      <c r="B4" s="507"/>
      <c r="C4" s="507"/>
      <c r="D4" s="507"/>
      <c r="E4" s="507"/>
      <c r="F4" s="507"/>
      <c r="G4" s="507"/>
      <c r="H4" s="507"/>
      <c r="I4" s="507"/>
      <c r="J4" s="507"/>
      <c r="K4" s="507"/>
      <c r="L4" s="507"/>
      <c r="M4" s="507"/>
      <c r="N4" s="507"/>
      <c r="O4" s="507"/>
      <c r="P4" s="507"/>
      <c r="Q4" s="507"/>
      <c r="R4" s="507"/>
      <c r="S4" s="507"/>
      <c r="T4" s="603" t="s">
        <v>797</v>
      </c>
      <c r="U4" s="601" t="s">
        <v>816</v>
      </c>
      <c r="V4" s="507"/>
      <c r="W4" s="507"/>
      <c r="X4" s="507"/>
      <c r="Y4" s="507"/>
      <c r="Z4" s="507"/>
      <c r="AA4" s="507"/>
      <c r="AB4" s="507"/>
      <c r="AC4" s="507"/>
      <c r="AD4" s="507"/>
      <c r="AE4" s="507"/>
      <c r="AF4" s="507"/>
      <c r="AG4" s="507"/>
    </row>
    <row r="5" spans="1:33">
      <c r="A5" s="507"/>
      <c r="B5" s="507"/>
      <c r="C5" s="507"/>
      <c r="D5" s="507"/>
      <c r="E5" s="507"/>
      <c r="F5" s="507"/>
      <c r="G5" s="507"/>
      <c r="H5" s="507"/>
      <c r="I5" s="507"/>
      <c r="J5" s="507"/>
      <c r="K5" s="507"/>
      <c r="L5" s="507"/>
      <c r="M5" s="507"/>
      <c r="N5" s="507"/>
      <c r="O5" s="507"/>
      <c r="P5" s="507"/>
      <c r="Q5" s="507"/>
      <c r="R5" s="507"/>
      <c r="S5" s="507"/>
      <c r="T5" s="604" t="s">
        <v>798</v>
      </c>
      <c r="U5" s="601" t="s">
        <v>820</v>
      </c>
      <c r="V5" s="507"/>
      <c r="W5" s="507"/>
      <c r="X5" s="507"/>
      <c r="Y5" s="507"/>
      <c r="Z5" s="507"/>
      <c r="AA5" s="507"/>
      <c r="AB5" s="507"/>
      <c r="AC5" s="507"/>
      <c r="AD5" s="507"/>
      <c r="AE5" s="507"/>
      <c r="AF5" s="507"/>
      <c r="AG5" s="507"/>
    </row>
    <row r="6" spans="1:33">
      <c r="A6" s="507"/>
      <c r="B6" s="507"/>
      <c r="C6" s="507"/>
      <c r="D6" s="507"/>
      <c r="E6" s="507"/>
      <c r="F6" s="507"/>
      <c r="G6" s="507"/>
      <c r="H6" s="507"/>
      <c r="I6" s="507"/>
      <c r="J6" s="507"/>
      <c r="K6" s="507"/>
      <c r="L6" s="507"/>
      <c r="M6" s="507"/>
      <c r="N6" s="507"/>
      <c r="O6" s="507"/>
      <c r="P6" s="507"/>
      <c r="Q6" s="507"/>
      <c r="R6" s="507"/>
      <c r="S6" s="507"/>
      <c r="T6" s="605" t="s">
        <v>799</v>
      </c>
      <c r="U6" s="601" t="s">
        <v>817</v>
      </c>
      <c r="V6" s="507"/>
      <c r="W6" s="507"/>
      <c r="X6" s="507"/>
      <c r="Y6" s="507"/>
      <c r="Z6" s="507"/>
      <c r="AA6" s="507"/>
      <c r="AB6" s="507"/>
      <c r="AC6" s="507"/>
      <c r="AD6" s="507"/>
      <c r="AE6" s="507"/>
      <c r="AF6" s="507"/>
      <c r="AG6" s="507"/>
    </row>
    <row r="7" spans="1:33">
      <c r="A7" s="507"/>
      <c r="B7" s="507"/>
      <c r="C7" s="507"/>
      <c r="D7" s="507"/>
      <c r="E7" s="507"/>
      <c r="F7" s="507"/>
      <c r="G7" s="507"/>
      <c r="H7" s="507"/>
      <c r="I7" s="507"/>
      <c r="J7" s="507"/>
      <c r="K7" s="507"/>
      <c r="L7" s="507"/>
      <c r="M7" s="507"/>
      <c r="N7" s="507"/>
      <c r="O7" s="507"/>
      <c r="P7" s="507"/>
      <c r="Q7" s="507"/>
      <c r="R7" s="507"/>
      <c r="S7" s="507"/>
      <c r="T7" s="605" t="s">
        <v>800</v>
      </c>
      <c r="U7" s="601" t="s">
        <v>818</v>
      </c>
      <c r="V7" s="507"/>
      <c r="W7" s="507"/>
      <c r="X7" s="507"/>
      <c r="Y7" s="507"/>
      <c r="Z7" s="507"/>
      <c r="AA7" s="507"/>
      <c r="AB7" s="507"/>
      <c r="AC7" s="507"/>
      <c r="AD7" s="507"/>
      <c r="AE7" s="507"/>
      <c r="AF7" s="507"/>
      <c r="AG7" s="507"/>
    </row>
    <row r="8" spans="1:33">
      <c r="A8" s="507"/>
      <c r="B8" s="507"/>
      <c r="C8" s="507"/>
      <c r="D8" s="507"/>
      <c r="E8" s="507"/>
      <c r="F8" s="507"/>
      <c r="G8" s="507"/>
      <c r="H8" s="507"/>
      <c r="I8" s="507"/>
      <c r="J8" s="507"/>
      <c r="K8" s="507"/>
      <c r="L8" s="507"/>
      <c r="M8" s="507"/>
      <c r="N8" s="507"/>
      <c r="O8" s="507"/>
      <c r="P8" s="507"/>
      <c r="Q8" s="507"/>
      <c r="R8" s="507"/>
      <c r="S8" s="507"/>
      <c r="T8" s="606" t="s">
        <v>801</v>
      </c>
      <c r="U8" s="601" t="s">
        <v>819</v>
      </c>
      <c r="V8" s="507"/>
      <c r="W8" s="507"/>
      <c r="X8" s="507"/>
      <c r="Y8" s="507"/>
      <c r="Z8" s="507"/>
      <c r="AA8" s="507"/>
      <c r="AB8" s="507"/>
      <c r="AC8" s="507"/>
      <c r="AD8" s="507"/>
      <c r="AE8" s="507"/>
      <c r="AF8" s="507"/>
      <c r="AG8" s="507"/>
    </row>
    <row r="9" spans="1:33">
      <c r="A9" s="507"/>
      <c r="B9" s="507"/>
      <c r="C9" s="507"/>
      <c r="D9" s="507"/>
      <c r="E9" s="507"/>
      <c r="F9" s="507"/>
      <c r="G9" s="507"/>
      <c r="H9" s="507"/>
      <c r="I9" s="507"/>
      <c r="J9" s="507"/>
      <c r="K9" s="507"/>
      <c r="L9" s="507"/>
      <c r="M9" s="507"/>
      <c r="N9" s="507"/>
      <c r="O9" s="507"/>
      <c r="P9" s="507"/>
      <c r="Q9" s="507"/>
      <c r="R9" s="507"/>
      <c r="S9" s="507"/>
      <c r="T9" s="606" t="s">
        <v>802</v>
      </c>
      <c r="U9" s="601" t="s">
        <v>821</v>
      </c>
      <c r="V9" s="507"/>
      <c r="W9" s="507"/>
      <c r="X9" s="507"/>
      <c r="Y9" s="507"/>
      <c r="Z9" s="507"/>
      <c r="AA9" s="507"/>
      <c r="AB9" s="507"/>
      <c r="AC9" s="507"/>
      <c r="AD9" s="507"/>
      <c r="AE9" s="507"/>
      <c r="AF9" s="507"/>
      <c r="AG9" s="507"/>
    </row>
    <row r="10" spans="1:33">
      <c r="A10" s="507"/>
      <c r="B10" s="507"/>
      <c r="C10" s="507"/>
      <c r="D10" s="507"/>
      <c r="E10" s="507"/>
      <c r="F10" s="507"/>
      <c r="G10" s="507"/>
      <c r="H10" s="507"/>
      <c r="I10" s="507"/>
      <c r="J10" s="507"/>
      <c r="K10" s="507"/>
      <c r="L10" s="507"/>
      <c r="M10" s="507"/>
      <c r="N10" s="507"/>
      <c r="O10" s="507"/>
      <c r="P10" s="507"/>
      <c r="Q10" s="507"/>
      <c r="R10" s="507"/>
      <c r="S10" s="507"/>
      <c r="T10" s="607" t="s">
        <v>803</v>
      </c>
      <c r="U10" s="651" t="s">
        <v>822</v>
      </c>
      <c r="V10" s="507"/>
      <c r="W10" s="507"/>
      <c r="X10" s="507"/>
      <c r="Y10" s="507"/>
      <c r="Z10" s="507"/>
      <c r="AA10" s="507"/>
      <c r="AB10" s="507"/>
      <c r="AC10" s="507"/>
      <c r="AD10" s="507"/>
      <c r="AE10" s="507"/>
      <c r="AF10" s="507"/>
      <c r="AG10" s="507"/>
    </row>
    <row r="11" spans="1:33">
      <c r="A11" s="507"/>
      <c r="B11" s="507"/>
      <c r="C11" s="507"/>
      <c r="D11" s="507"/>
      <c r="E11" s="507"/>
      <c r="F11" s="507"/>
      <c r="G11" s="507"/>
      <c r="H11" s="507"/>
      <c r="I11" s="507"/>
      <c r="J11" s="507"/>
      <c r="K11" s="507"/>
      <c r="L11" s="507"/>
      <c r="M11" s="507"/>
      <c r="N11" s="507"/>
      <c r="O11" s="507"/>
      <c r="P11" s="507"/>
      <c r="Q11" s="507"/>
      <c r="R11" s="507"/>
      <c r="S11" s="507"/>
      <c r="T11" s="607" t="s">
        <v>804</v>
      </c>
      <c r="U11" s="652"/>
      <c r="V11" s="507"/>
      <c r="W11" s="507"/>
      <c r="X11" s="507"/>
      <c r="Y11" s="507"/>
      <c r="Z11" s="507"/>
      <c r="AA11" s="507"/>
      <c r="AB11" s="507"/>
      <c r="AC11" s="507"/>
      <c r="AD11" s="507"/>
      <c r="AE11" s="507"/>
      <c r="AF11" s="507"/>
      <c r="AG11" s="507"/>
    </row>
    <row r="12" spans="1:33">
      <c r="A12" s="507"/>
      <c r="B12" s="507"/>
      <c r="C12" s="507"/>
      <c r="D12" s="507"/>
      <c r="E12" s="507"/>
      <c r="F12" s="507"/>
      <c r="G12" s="507"/>
      <c r="H12" s="507"/>
      <c r="I12" s="507"/>
      <c r="J12" s="507"/>
      <c r="K12" s="507"/>
      <c r="L12" s="507"/>
      <c r="M12" s="507"/>
      <c r="N12" s="507"/>
      <c r="O12" s="507"/>
      <c r="P12" s="507"/>
      <c r="Q12" s="507"/>
      <c r="R12" s="507"/>
      <c r="S12" s="507"/>
      <c r="T12" s="607" t="s">
        <v>805</v>
      </c>
      <c r="U12" s="652"/>
      <c r="V12" s="507"/>
      <c r="W12" s="507"/>
      <c r="X12" s="507"/>
      <c r="Y12" s="507"/>
      <c r="Z12" s="507"/>
      <c r="AA12" s="507"/>
      <c r="AB12" s="507"/>
      <c r="AC12" s="507"/>
      <c r="AD12" s="507"/>
      <c r="AE12" s="507"/>
      <c r="AF12" s="507"/>
      <c r="AG12" s="507"/>
    </row>
    <row r="13" spans="1:33">
      <c r="A13" s="507"/>
      <c r="B13" s="507"/>
      <c r="C13" s="507"/>
      <c r="D13" s="507"/>
      <c r="E13" s="507"/>
      <c r="F13" s="507"/>
      <c r="G13" s="507"/>
      <c r="H13" s="507"/>
      <c r="I13" s="507"/>
      <c r="J13" s="507"/>
      <c r="K13" s="507"/>
      <c r="L13" s="507"/>
      <c r="M13" s="507"/>
      <c r="N13" s="507"/>
      <c r="O13" s="507"/>
      <c r="P13" s="507"/>
      <c r="Q13" s="507"/>
      <c r="R13" s="507"/>
      <c r="S13" s="507"/>
      <c r="T13" s="607" t="s">
        <v>806</v>
      </c>
      <c r="U13" s="652"/>
      <c r="V13" s="507"/>
      <c r="W13" s="507"/>
      <c r="X13" s="507"/>
      <c r="Y13" s="507"/>
      <c r="Z13" s="507"/>
      <c r="AA13" s="507"/>
      <c r="AB13" s="507"/>
      <c r="AC13" s="507"/>
      <c r="AD13" s="507"/>
      <c r="AE13" s="507"/>
      <c r="AF13" s="507"/>
      <c r="AG13" s="507"/>
    </row>
    <row r="14" spans="1:33">
      <c r="A14" s="507"/>
      <c r="B14" s="507"/>
      <c r="C14" s="507"/>
      <c r="D14" s="507"/>
      <c r="E14" s="507"/>
      <c r="F14" s="507"/>
      <c r="G14" s="507"/>
      <c r="H14" s="507"/>
      <c r="I14" s="507"/>
      <c r="J14" s="507"/>
      <c r="K14" s="507"/>
      <c r="L14" s="507"/>
      <c r="M14" s="507"/>
      <c r="N14" s="507"/>
      <c r="O14" s="507"/>
      <c r="P14" s="507"/>
      <c r="Q14" s="507"/>
      <c r="R14" s="507"/>
      <c r="S14" s="507"/>
      <c r="T14" s="608" t="s">
        <v>807</v>
      </c>
      <c r="U14" s="651" t="s">
        <v>823</v>
      </c>
      <c r="V14" s="507"/>
      <c r="W14" s="507"/>
      <c r="X14" s="507"/>
      <c r="Y14" s="507"/>
      <c r="Z14" s="507"/>
      <c r="AA14" s="507"/>
      <c r="AB14" s="507"/>
      <c r="AC14" s="507"/>
      <c r="AD14" s="507"/>
      <c r="AE14" s="507"/>
      <c r="AF14" s="507"/>
      <c r="AG14" s="507"/>
    </row>
    <row r="15" spans="1:33">
      <c r="A15" s="507"/>
      <c r="B15" s="507"/>
      <c r="C15" s="507"/>
      <c r="D15" s="507"/>
      <c r="E15" s="507"/>
      <c r="F15" s="507"/>
      <c r="G15" s="507"/>
      <c r="H15" s="507"/>
      <c r="I15" s="507"/>
      <c r="J15" s="507"/>
      <c r="K15" s="507"/>
      <c r="L15" s="507"/>
      <c r="M15" s="507"/>
      <c r="N15" s="507"/>
      <c r="O15" s="507"/>
      <c r="P15" s="507"/>
      <c r="Q15" s="507"/>
      <c r="R15" s="507"/>
      <c r="S15" s="507"/>
      <c r="T15" s="608" t="s">
        <v>757</v>
      </c>
      <c r="U15" s="652"/>
      <c r="V15" s="507"/>
      <c r="W15" s="507"/>
      <c r="X15" s="507"/>
      <c r="Y15" s="507"/>
      <c r="Z15" s="507"/>
      <c r="AA15" s="507"/>
      <c r="AB15" s="507"/>
      <c r="AC15" s="507"/>
      <c r="AD15" s="507"/>
      <c r="AE15" s="507"/>
      <c r="AF15" s="507"/>
      <c r="AG15" s="507"/>
    </row>
    <row r="16" spans="1:33">
      <c r="A16" s="507"/>
      <c r="B16" s="507"/>
      <c r="C16" s="507"/>
      <c r="D16" s="507"/>
      <c r="E16" s="507"/>
      <c r="F16" s="507"/>
      <c r="G16" s="507"/>
      <c r="H16" s="507"/>
      <c r="I16" s="507"/>
      <c r="J16" s="507"/>
      <c r="K16" s="507"/>
      <c r="L16" s="507"/>
      <c r="M16" s="507"/>
      <c r="N16" s="507"/>
      <c r="O16" s="507"/>
      <c r="P16" s="507"/>
      <c r="Q16" s="507"/>
      <c r="R16" s="507"/>
      <c r="S16" s="507"/>
      <c r="T16" s="608" t="s">
        <v>808</v>
      </c>
      <c r="U16" s="652"/>
      <c r="V16" s="507"/>
      <c r="W16" s="507"/>
      <c r="X16" s="507"/>
      <c r="Y16" s="507"/>
      <c r="Z16" s="507"/>
      <c r="AA16" s="507"/>
      <c r="AB16" s="507"/>
      <c r="AC16" s="507"/>
      <c r="AD16" s="507"/>
      <c r="AE16" s="507"/>
      <c r="AF16" s="507"/>
      <c r="AG16" s="507"/>
    </row>
    <row r="17" spans="1:33">
      <c r="A17" s="507"/>
      <c r="B17" s="507"/>
      <c r="C17" s="507"/>
      <c r="D17" s="507"/>
      <c r="E17" s="507"/>
      <c r="F17" s="507"/>
      <c r="G17" s="507"/>
      <c r="H17" s="507"/>
      <c r="I17" s="507"/>
      <c r="J17" s="507"/>
      <c r="K17" s="507"/>
      <c r="L17" s="507"/>
      <c r="M17" s="507"/>
      <c r="N17" s="507"/>
      <c r="O17" s="507"/>
      <c r="P17" s="507"/>
      <c r="Q17" s="507"/>
      <c r="R17" s="507"/>
      <c r="S17" s="507"/>
      <c r="T17" s="608" t="s">
        <v>809</v>
      </c>
      <c r="U17" s="652"/>
      <c r="V17" s="507"/>
      <c r="W17" s="507"/>
      <c r="X17" s="507"/>
      <c r="Y17" s="507"/>
      <c r="Z17" s="507"/>
      <c r="AA17" s="507"/>
      <c r="AB17" s="507"/>
      <c r="AC17" s="507"/>
      <c r="AD17" s="507"/>
      <c r="AE17" s="507"/>
      <c r="AF17" s="507"/>
      <c r="AG17" s="507"/>
    </row>
    <row r="18" spans="1:33">
      <c r="A18" s="507"/>
      <c r="B18" s="507"/>
      <c r="C18" s="507"/>
      <c r="D18" s="507"/>
      <c r="E18" s="507"/>
      <c r="F18" s="507"/>
      <c r="G18" s="507"/>
      <c r="H18" s="507"/>
      <c r="I18" s="507"/>
      <c r="J18" s="507"/>
      <c r="K18" s="507"/>
      <c r="L18" s="507"/>
      <c r="M18" s="507"/>
      <c r="N18" s="507"/>
      <c r="O18" s="507"/>
      <c r="P18" s="507"/>
      <c r="Q18" s="507"/>
      <c r="R18" s="507"/>
      <c r="S18" s="507"/>
      <c r="T18" s="608" t="s">
        <v>810</v>
      </c>
      <c r="U18" s="652"/>
      <c r="V18" s="507"/>
      <c r="W18" s="507"/>
      <c r="X18" s="507"/>
      <c r="Y18" s="507"/>
      <c r="Z18" s="507"/>
      <c r="AA18" s="507"/>
      <c r="AB18" s="507"/>
      <c r="AC18" s="507"/>
      <c r="AD18" s="507"/>
      <c r="AE18" s="507"/>
      <c r="AF18" s="507"/>
      <c r="AG18" s="507"/>
    </row>
    <row r="19" spans="1:33">
      <c r="A19" s="507"/>
      <c r="B19" s="507"/>
      <c r="C19" s="507"/>
      <c r="D19" s="507"/>
      <c r="E19" s="507"/>
      <c r="F19" s="507"/>
      <c r="G19" s="507"/>
      <c r="H19" s="507"/>
      <c r="I19" s="507"/>
      <c r="J19" s="507"/>
      <c r="K19" s="507"/>
      <c r="L19" s="507"/>
      <c r="M19" s="507"/>
      <c r="N19" s="507"/>
      <c r="O19" s="507"/>
      <c r="P19" s="507"/>
      <c r="Q19" s="507"/>
      <c r="R19" s="507"/>
      <c r="S19" s="507"/>
      <c r="T19" s="609" t="s">
        <v>811</v>
      </c>
      <c r="U19" s="652"/>
      <c r="V19" s="507"/>
      <c r="W19" s="507"/>
      <c r="X19" s="507"/>
      <c r="Y19" s="507"/>
      <c r="Z19" s="507"/>
      <c r="AA19" s="507"/>
      <c r="AB19" s="507"/>
      <c r="AC19" s="507"/>
      <c r="AD19" s="507"/>
      <c r="AE19" s="507"/>
      <c r="AF19" s="507"/>
      <c r="AG19" s="507"/>
    </row>
    <row r="20" spans="1:33">
      <c r="A20" s="507"/>
      <c r="B20" s="507"/>
      <c r="C20" s="507"/>
      <c r="D20" s="507"/>
      <c r="E20" s="507"/>
      <c r="F20" s="507"/>
      <c r="G20" s="507"/>
      <c r="H20" s="507"/>
      <c r="I20" s="507"/>
      <c r="J20" s="507"/>
      <c r="K20" s="507"/>
      <c r="L20" s="507"/>
      <c r="M20" s="507"/>
      <c r="N20" s="507"/>
      <c r="O20" s="507"/>
      <c r="P20" s="507"/>
      <c r="Q20" s="507"/>
      <c r="R20" s="507"/>
      <c r="S20" s="507"/>
      <c r="T20" s="634"/>
      <c r="U20" s="601" t="s">
        <v>825</v>
      </c>
      <c r="V20" s="507"/>
      <c r="W20" s="507"/>
      <c r="X20" s="507"/>
      <c r="Y20" s="507"/>
      <c r="Z20" s="507"/>
      <c r="AA20" s="507"/>
      <c r="AB20" s="507"/>
      <c r="AC20" s="507"/>
      <c r="AD20" s="507"/>
      <c r="AE20" s="507"/>
      <c r="AF20" s="507"/>
      <c r="AG20" s="507"/>
    </row>
    <row r="21" spans="1:33">
      <c r="A21" s="507"/>
      <c r="B21" s="507"/>
      <c r="C21" s="507"/>
      <c r="D21" s="507"/>
      <c r="E21" s="507"/>
      <c r="F21" s="507"/>
      <c r="G21" s="507"/>
      <c r="H21" s="507"/>
      <c r="I21" s="507"/>
      <c r="J21" s="507"/>
      <c r="K21" s="507"/>
      <c r="L21" s="507"/>
      <c r="M21" s="507"/>
      <c r="N21" s="507"/>
      <c r="O21" s="507"/>
      <c r="P21" s="507"/>
      <c r="Q21" s="507"/>
      <c r="R21" s="507"/>
      <c r="S21" s="507"/>
      <c r="T21" s="507"/>
      <c r="U21" s="507"/>
      <c r="V21" s="507"/>
      <c r="W21" s="507"/>
      <c r="X21" s="507"/>
      <c r="Y21" s="507"/>
      <c r="Z21" s="507"/>
      <c r="AA21" s="507"/>
      <c r="AB21" s="507"/>
      <c r="AC21" s="507"/>
      <c r="AD21" s="507"/>
      <c r="AE21" s="507"/>
      <c r="AF21" s="507"/>
      <c r="AG21" s="507"/>
    </row>
    <row r="22" spans="1:33">
      <c r="A22" s="507"/>
      <c r="B22" s="507"/>
      <c r="C22" s="507"/>
      <c r="D22" s="507"/>
      <c r="E22" s="507"/>
      <c r="F22" s="507"/>
      <c r="G22" s="507"/>
      <c r="H22" s="507"/>
      <c r="I22" s="507"/>
      <c r="J22" s="507"/>
      <c r="K22" s="507"/>
      <c r="L22" s="507"/>
      <c r="M22" s="507"/>
      <c r="N22" s="507"/>
      <c r="O22" s="507"/>
      <c r="P22" s="507"/>
      <c r="Q22" s="507"/>
      <c r="R22" s="507"/>
      <c r="S22" s="507"/>
      <c r="T22" s="507"/>
      <c r="U22" s="507"/>
      <c r="V22" s="507"/>
      <c r="W22" s="507"/>
      <c r="X22" s="507"/>
      <c r="Y22" s="507"/>
      <c r="Z22" s="507"/>
      <c r="AA22" s="507"/>
      <c r="AB22" s="507"/>
      <c r="AC22" s="507"/>
      <c r="AD22" s="507"/>
      <c r="AE22" s="507"/>
      <c r="AF22" s="507"/>
      <c r="AG22" s="507"/>
    </row>
    <row r="23" spans="1:33">
      <c r="A23" s="507"/>
      <c r="B23" s="507"/>
      <c r="C23" s="507"/>
      <c r="D23" s="507"/>
      <c r="E23" s="507"/>
      <c r="F23" s="507"/>
      <c r="G23" s="507"/>
      <c r="H23" s="507"/>
      <c r="I23" s="507"/>
      <c r="J23" s="507"/>
      <c r="K23" s="507"/>
      <c r="L23" s="507"/>
      <c r="M23" s="507"/>
      <c r="N23" s="507"/>
      <c r="O23" s="507"/>
      <c r="P23" s="507"/>
      <c r="Q23" s="507"/>
      <c r="R23" s="507"/>
      <c r="S23" s="507"/>
      <c r="T23" s="507"/>
      <c r="U23" s="507"/>
      <c r="V23" s="507"/>
      <c r="W23" s="507"/>
      <c r="X23" s="507"/>
      <c r="Y23" s="507"/>
      <c r="Z23" s="507"/>
      <c r="AA23" s="507"/>
      <c r="AB23" s="507"/>
      <c r="AC23" s="507"/>
      <c r="AD23" s="507"/>
      <c r="AE23" s="507"/>
      <c r="AF23" s="507"/>
      <c r="AG23" s="507"/>
    </row>
    <row r="24" spans="1:33">
      <c r="A24" s="507"/>
      <c r="B24" s="507"/>
      <c r="C24" s="507"/>
      <c r="D24" s="507"/>
      <c r="E24" s="507"/>
      <c r="F24" s="507"/>
      <c r="G24" s="507"/>
      <c r="H24" s="507"/>
      <c r="I24" s="507"/>
      <c r="J24" s="507"/>
      <c r="K24" s="507"/>
      <c r="L24" s="507"/>
      <c r="M24" s="507"/>
      <c r="N24" s="507"/>
      <c r="O24" s="507"/>
      <c r="P24" s="507"/>
      <c r="Q24" s="507"/>
      <c r="R24" s="507"/>
      <c r="S24" s="507"/>
      <c r="T24" s="507"/>
      <c r="U24" s="507"/>
      <c r="V24" s="507"/>
      <c r="W24" s="507"/>
      <c r="X24" s="507"/>
      <c r="Y24" s="507"/>
      <c r="Z24" s="507"/>
      <c r="AA24" s="507"/>
      <c r="AB24" s="507"/>
      <c r="AC24" s="507"/>
      <c r="AD24" s="507"/>
      <c r="AE24" s="507"/>
      <c r="AF24" s="507"/>
      <c r="AG24" s="507"/>
    </row>
    <row r="25" spans="1:33">
      <c r="A25" s="507"/>
      <c r="B25" s="507"/>
      <c r="C25" s="507"/>
      <c r="D25" s="507"/>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row>
    <row r="26" spans="1:33">
      <c r="A26" s="507"/>
      <c r="B26" s="507"/>
      <c r="C26" s="507"/>
      <c r="D26" s="507"/>
      <c r="E26" s="507"/>
      <c r="F26" s="507"/>
      <c r="G26" s="507"/>
      <c r="H26" s="507"/>
      <c r="I26" s="507"/>
      <c r="J26" s="507"/>
      <c r="K26" s="507"/>
      <c r="L26" s="507"/>
      <c r="M26" s="507"/>
      <c r="N26" s="507"/>
      <c r="O26" s="507"/>
      <c r="P26" s="507"/>
      <c r="Q26" s="507"/>
      <c r="R26" s="507"/>
      <c r="S26" s="507"/>
      <c r="T26" s="507"/>
      <c r="U26" s="507"/>
      <c r="V26" s="507"/>
      <c r="W26" s="507"/>
      <c r="X26" s="507"/>
      <c r="Y26" s="507"/>
      <c r="Z26" s="507"/>
      <c r="AA26" s="507"/>
      <c r="AB26" s="507"/>
      <c r="AC26" s="507"/>
      <c r="AD26" s="507"/>
      <c r="AE26" s="507"/>
      <c r="AF26" s="507"/>
      <c r="AG26" s="507"/>
    </row>
    <row r="27" spans="1:33">
      <c r="A27" s="507"/>
      <c r="B27" s="507"/>
      <c r="C27" s="507"/>
      <c r="D27" s="507"/>
      <c r="E27" s="507"/>
      <c r="F27" s="507"/>
      <c r="G27" s="507"/>
      <c r="H27" s="507"/>
      <c r="I27" s="507"/>
      <c r="J27" s="507"/>
      <c r="K27" s="507"/>
      <c r="L27" s="507"/>
      <c r="M27" s="507"/>
      <c r="N27" s="507"/>
      <c r="O27" s="507"/>
      <c r="P27" s="507"/>
      <c r="Q27" s="507"/>
      <c r="R27" s="507"/>
      <c r="S27" s="507"/>
      <c r="T27" s="507"/>
      <c r="U27" s="507"/>
      <c r="V27" s="507"/>
      <c r="W27" s="507"/>
      <c r="X27" s="507"/>
      <c r="Y27" s="507"/>
      <c r="Z27" s="507"/>
      <c r="AA27" s="507"/>
      <c r="AB27" s="507"/>
      <c r="AC27" s="507"/>
      <c r="AD27" s="507"/>
      <c r="AE27" s="507"/>
      <c r="AF27" s="507"/>
      <c r="AG27" s="507"/>
    </row>
    <row r="28" spans="1:33" ht="28.5" customHeight="1">
      <c r="A28" s="507"/>
      <c r="B28" s="507"/>
      <c r="C28" s="507"/>
      <c r="D28" s="507"/>
      <c r="E28" s="8"/>
      <c r="F28" s="815" t="s">
        <v>839</v>
      </c>
      <c r="G28" s="815"/>
      <c r="H28" s="815"/>
      <c r="I28" s="815"/>
      <c r="J28" s="815"/>
      <c r="K28" s="815"/>
      <c r="L28" s="815"/>
      <c r="M28" s="815"/>
      <c r="N28" s="815"/>
      <c r="O28" s="816" t="s">
        <v>844</v>
      </c>
      <c r="P28" s="817"/>
      <c r="Q28" s="817"/>
      <c r="R28" s="817"/>
      <c r="S28" s="817"/>
      <c r="T28" s="818"/>
      <c r="U28" s="507"/>
      <c r="V28" s="777"/>
      <c r="W28" s="777"/>
      <c r="X28" s="507"/>
      <c r="Y28" s="507"/>
      <c r="Z28" s="507"/>
      <c r="AA28" s="507"/>
      <c r="AB28" s="507"/>
      <c r="AC28" s="507"/>
      <c r="AD28" s="507"/>
      <c r="AE28" s="507"/>
      <c r="AF28" s="507"/>
      <c r="AG28" s="507"/>
    </row>
    <row r="29" spans="1:33" ht="27" customHeight="1">
      <c r="A29" s="507"/>
      <c r="B29" s="507"/>
      <c r="C29" s="507"/>
      <c r="D29" s="507"/>
      <c r="E29" s="790">
        <v>1</v>
      </c>
      <c r="F29" s="651" t="s">
        <v>840</v>
      </c>
      <c r="G29" s="652"/>
      <c r="H29" s="652"/>
      <c r="I29" s="652"/>
      <c r="J29" s="652"/>
      <c r="K29" s="652"/>
      <c r="L29" s="652"/>
      <c r="M29" s="652"/>
      <c r="N29" s="652"/>
      <c r="O29" s="794" t="s">
        <v>846</v>
      </c>
      <c r="P29" s="795"/>
      <c r="Q29" s="795"/>
      <c r="R29" s="795"/>
      <c r="S29" s="795"/>
      <c r="T29" s="796"/>
      <c r="U29" s="507"/>
      <c r="V29" s="507"/>
      <c r="W29" s="507"/>
      <c r="X29" s="507"/>
      <c r="Y29" s="507"/>
      <c r="Z29" s="507"/>
      <c r="AA29" s="507"/>
      <c r="AB29" s="507"/>
      <c r="AC29" s="507"/>
      <c r="AD29" s="507"/>
      <c r="AE29" s="507"/>
      <c r="AF29" s="507"/>
      <c r="AG29" s="507"/>
    </row>
    <row r="30" spans="1:33" ht="27" customHeight="1">
      <c r="A30" s="507"/>
      <c r="B30" s="507"/>
      <c r="C30" s="507"/>
      <c r="E30" s="791"/>
      <c r="F30" s="652"/>
      <c r="G30" s="652"/>
      <c r="H30" s="652"/>
      <c r="I30" s="652"/>
      <c r="J30" s="652"/>
      <c r="K30" s="652"/>
      <c r="L30" s="652"/>
      <c r="M30" s="652"/>
      <c r="N30" s="652"/>
      <c r="O30" s="794" t="s">
        <v>845</v>
      </c>
      <c r="P30" s="795"/>
      <c r="Q30" s="795"/>
      <c r="R30" s="795"/>
      <c r="S30" s="795"/>
      <c r="T30" s="796"/>
      <c r="U30" s="507"/>
      <c r="V30" s="507"/>
      <c r="W30" s="507"/>
      <c r="X30" s="507"/>
      <c r="Y30" s="507"/>
      <c r="Z30" s="507"/>
      <c r="AA30" s="507"/>
      <c r="AB30" s="507"/>
      <c r="AC30" s="507"/>
      <c r="AD30" s="507"/>
      <c r="AE30" s="507"/>
      <c r="AF30" s="507"/>
      <c r="AG30" s="507"/>
    </row>
    <row r="31" spans="1:33" ht="48.75" customHeight="1">
      <c r="A31" s="507"/>
      <c r="B31" s="507"/>
      <c r="C31" s="507"/>
      <c r="D31" s="507"/>
      <c r="E31" s="792">
        <v>2</v>
      </c>
      <c r="F31" s="651" t="s">
        <v>838</v>
      </c>
      <c r="G31" s="652"/>
      <c r="H31" s="652"/>
      <c r="I31" s="652"/>
      <c r="J31" s="652"/>
      <c r="K31" s="652"/>
      <c r="L31" s="652"/>
      <c r="M31" s="652"/>
      <c r="N31" s="652"/>
      <c r="O31" s="794" t="s">
        <v>847</v>
      </c>
      <c r="P31" s="795"/>
      <c r="Q31" s="795"/>
      <c r="R31" s="795"/>
      <c r="S31" s="795"/>
      <c r="T31" s="796"/>
      <c r="U31" s="507"/>
      <c r="V31" s="507"/>
      <c r="W31" s="507"/>
      <c r="X31" s="507"/>
      <c r="Y31" s="507"/>
      <c r="Z31" s="507"/>
      <c r="AA31" s="507"/>
      <c r="AB31" s="507"/>
      <c r="AC31" s="507"/>
      <c r="AD31" s="507"/>
      <c r="AE31" s="507"/>
      <c r="AF31" s="507"/>
      <c r="AG31" s="507"/>
    </row>
    <row r="32" spans="1:33" ht="39.75" customHeight="1">
      <c r="A32" s="507"/>
      <c r="B32" s="507"/>
      <c r="C32" s="507"/>
      <c r="D32" s="507"/>
      <c r="E32" s="792">
        <v>3</v>
      </c>
      <c r="F32" s="651" t="s">
        <v>843</v>
      </c>
      <c r="G32" s="652"/>
      <c r="H32" s="652"/>
      <c r="I32" s="652"/>
      <c r="J32" s="652"/>
      <c r="K32" s="652"/>
      <c r="L32" s="652"/>
      <c r="M32" s="652"/>
      <c r="N32" s="652"/>
      <c r="O32" s="794" t="s">
        <v>851</v>
      </c>
      <c r="P32" s="795"/>
      <c r="Q32" s="795"/>
      <c r="R32" s="795"/>
      <c r="S32" s="795"/>
      <c r="T32" s="796"/>
      <c r="U32" s="507"/>
      <c r="V32" s="507"/>
      <c r="W32" s="507"/>
      <c r="X32" s="507"/>
      <c r="Y32" s="507"/>
      <c r="Z32" s="507"/>
      <c r="AA32" s="507"/>
      <c r="AB32" s="507"/>
      <c r="AC32" s="507"/>
      <c r="AD32" s="507"/>
      <c r="AE32" s="507"/>
      <c r="AF32" s="507"/>
      <c r="AG32" s="507"/>
    </row>
    <row r="33" spans="1:34" ht="41.25" customHeight="1">
      <c r="A33" s="507"/>
      <c r="B33" s="507"/>
      <c r="C33" s="507"/>
      <c r="D33" s="507"/>
      <c r="E33" s="792">
        <v>4</v>
      </c>
      <c r="F33" s="651" t="s">
        <v>852</v>
      </c>
      <c r="G33" s="652"/>
      <c r="H33" s="652"/>
      <c r="I33" s="652"/>
      <c r="J33" s="652"/>
      <c r="K33" s="652"/>
      <c r="L33" s="652"/>
      <c r="M33" s="652"/>
      <c r="N33" s="652"/>
      <c r="O33" s="794" t="s">
        <v>853</v>
      </c>
      <c r="P33" s="795"/>
      <c r="Q33" s="795"/>
      <c r="R33" s="795"/>
      <c r="S33" s="795"/>
      <c r="T33" s="796"/>
      <c r="U33" s="507"/>
      <c r="V33" s="507"/>
      <c r="W33" s="507"/>
      <c r="X33" s="507"/>
      <c r="Y33" s="507"/>
      <c r="Z33" s="507"/>
      <c r="AA33" s="507"/>
      <c r="AB33" s="507"/>
      <c r="AC33" s="507"/>
      <c r="AD33" s="507"/>
      <c r="AE33" s="507"/>
      <c r="AF33" s="507"/>
      <c r="AG33" s="507"/>
    </row>
    <row r="34" spans="1:34">
      <c r="A34" s="507"/>
      <c r="B34" s="507"/>
      <c r="C34" s="507"/>
      <c r="D34" s="507"/>
      <c r="E34" s="507"/>
      <c r="F34" s="775"/>
      <c r="G34" s="776"/>
      <c r="H34" s="776"/>
      <c r="I34" s="776"/>
      <c r="J34" s="776"/>
      <c r="K34" s="776"/>
      <c r="L34" s="776"/>
      <c r="M34" s="776"/>
      <c r="N34" s="776"/>
      <c r="O34" s="507"/>
      <c r="P34" s="507"/>
      <c r="Q34" s="507"/>
      <c r="R34" s="507"/>
      <c r="S34" s="507"/>
      <c r="T34" s="507"/>
      <c r="U34" s="507"/>
      <c r="V34" s="507"/>
      <c r="W34" s="507"/>
      <c r="X34" s="507"/>
      <c r="Y34" s="507"/>
      <c r="Z34" s="507"/>
      <c r="AA34" s="507"/>
      <c r="AB34" s="507"/>
      <c r="AC34" s="507"/>
      <c r="AD34" s="507"/>
      <c r="AE34" s="507"/>
      <c r="AF34" s="507"/>
      <c r="AG34" s="507"/>
    </row>
    <row r="35" spans="1:34">
      <c r="A35" s="507"/>
      <c r="B35" s="507"/>
      <c r="C35" s="507"/>
      <c r="D35" s="507"/>
      <c r="E35" s="507"/>
      <c r="F35" s="507"/>
      <c r="G35" s="507"/>
      <c r="H35" s="507"/>
      <c r="I35" s="507"/>
      <c r="J35" s="507"/>
      <c r="K35" s="507"/>
      <c r="L35" s="507"/>
      <c r="M35" s="507"/>
      <c r="N35" s="507"/>
      <c r="O35" s="507"/>
      <c r="P35" s="507"/>
      <c r="Q35" s="507"/>
      <c r="R35" s="507"/>
      <c r="S35" s="507"/>
      <c r="T35" s="507"/>
      <c r="U35" s="507"/>
      <c r="V35" s="507"/>
      <c r="W35" s="507"/>
      <c r="X35" s="507"/>
      <c r="Y35" s="507"/>
      <c r="Z35" s="507"/>
      <c r="AA35" s="507"/>
      <c r="AB35" s="507"/>
      <c r="AC35" s="507"/>
      <c r="AD35" s="507"/>
      <c r="AE35" s="507"/>
      <c r="AF35" s="507"/>
      <c r="AG35" s="507"/>
    </row>
    <row r="36" spans="1:34">
      <c r="A36" s="507"/>
      <c r="B36" s="507"/>
      <c r="C36" s="507"/>
      <c r="D36" s="507"/>
      <c r="E36" s="507"/>
      <c r="F36" s="507"/>
      <c r="G36" s="507"/>
      <c r="H36" s="507"/>
      <c r="I36" s="507"/>
      <c r="J36" s="507"/>
      <c r="K36" s="507"/>
      <c r="L36" s="507"/>
      <c r="M36" s="507"/>
      <c r="N36" s="507"/>
      <c r="O36" s="507"/>
      <c r="P36" s="507"/>
      <c r="Q36" s="507"/>
      <c r="R36" s="507"/>
      <c r="S36" s="507"/>
      <c r="T36" s="507"/>
      <c r="U36" s="507"/>
      <c r="V36" s="507"/>
      <c r="W36" s="507"/>
      <c r="X36" s="507"/>
      <c r="Y36" s="507"/>
      <c r="Z36" s="507"/>
      <c r="AA36" s="507"/>
      <c r="AB36" s="507"/>
      <c r="AC36" s="507"/>
      <c r="AD36" s="507"/>
      <c r="AE36" s="507"/>
      <c r="AF36" s="507"/>
      <c r="AG36" s="507"/>
    </row>
    <row r="37" spans="1:34">
      <c r="A37" s="507"/>
      <c r="B37" s="507"/>
      <c r="C37" s="507"/>
      <c r="D37" s="507"/>
      <c r="E37" s="507"/>
      <c r="F37" s="507"/>
      <c r="G37" s="507"/>
      <c r="H37" s="507"/>
      <c r="I37" s="507"/>
      <c r="J37" s="507"/>
      <c r="K37" s="507"/>
      <c r="L37" s="507"/>
      <c r="M37" s="507"/>
      <c r="N37" s="507"/>
      <c r="O37" s="507"/>
      <c r="P37" s="507"/>
      <c r="Q37" s="507"/>
      <c r="R37" s="507"/>
      <c r="S37" s="507"/>
      <c r="T37" s="507"/>
      <c r="U37" s="507"/>
      <c r="V37" s="507"/>
      <c r="W37" s="507"/>
      <c r="X37" s="507"/>
      <c r="Y37" s="507"/>
      <c r="Z37" s="507"/>
      <c r="AA37" s="507"/>
      <c r="AB37" s="507"/>
      <c r="AC37" s="507"/>
      <c r="AD37" s="507"/>
      <c r="AE37" s="507"/>
      <c r="AF37" s="507"/>
      <c r="AG37" s="507"/>
    </row>
    <row r="38" spans="1:34">
      <c r="A38" s="507"/>
      <c r="B38" s="507"/>
      <c r="C38" s="507"/>
      <c r="D38" s="507"/>
      <c r="E38" s="507"/>
      <c r="F38" s="507"/>
      <c r="G38" s="507"/>
      <c r="H38" s="507"/>
      <c r="I38" s="507"/>
      <c r="J38" s="507"/>
      <c r="K38" s="507"/>
      <c r="L38" s="507"/>
      <c r="M38" s="507"/>
      <c r="N38" s="507"/>
      <c r="O38" s="507"/>
      <c r="P38" s="507"/>
      <c r="Q38" s="507"/>
      <c r="R38" s="507"/>
      <c r="S38" s="507"/>
      <c r="T38" s="507"/>
      <c r="U38" s="507"/>
      <c r="V38" s="507"/>
      <c r="W38" s="507"/>
      <c r="X38" s="507"/>
      <c r="Y38" s="507"/>
      <c r="Z38" s="507"/>
      <c r="AA38" s="507"/>
      <c r="AB38" s="507"/>
      <c r="AC38" s="507"/>
      <c r="AD38" s="507"/>
      <c r="AE38" s="507"/>
      <c r="AF38" s="507"/>
      <c r="AG38" s="507"/>
    </row>
    <row r="39" spans="1:34">
      <c r="A39" s="507"/>
      <c r="B39" s="507"/>
      <c r="C39" s="507"/>
      <c r="D39" s="507"/>
      <c r="E39" s="507"/>
      <c r="F39" s="507"/>
      <c r="G39" s="507"/>
      <c r="H39" s="507"/>
      <c r="I39" s="507"/>
      <c r="J39" s="507"/>
      <c r="K39" s="507"/>
      <c r="L39" s="507"/>
      <c r="M39" s="507"/>
      <c r="N39" s="507"/>
      <c r="O39" s="507"/>
      <c r="P39" s="507"/>
      <c r="Q39" s="507"/>
      <c r="R39" s="507"/>
      <c r="S39" s="507"/>
      <c r="T39" s="507"/>
      <c r="U39" s="507"/>
      <c r="V39" s="507"/>
      <c r="W39" s="507"/>
      <c r="X39" s="507"/>
      <c r="Y39" s="507"/>
      <c r="Z39" s="507"/>
      <c r="AA39" s="507"/>
      <c r="AB39" s="507"/>
      <c r="AC39" s="507"/>
      <c r="AD39" s="507"/>
      <c r="AE39" s="507"/>
      <c r="AF39" s="507"/>
      <c r="AG39" s="507"/>
      <c r="AH39" s="507"/>
    </row>
    <row r="40" spans="1:34">
      <c r="A40" s="507"/>
      <c r="B40" s="507"/>
      <c r="C40" s="507"/>
      <c r="D40" s="507"/>
      <c r="E40" s="507"/>
      <c r="F40" s="507"/>
      <c r="G40" s="507"/>
      <c r="H40" s="507"/>
      <c r="I40" s="507"/>
      <c r="J40" s="507"/>
      <c r="K40" s="507"/>
      <c r="L40" s="507"/>
      <c r="M40" s="507"/>
      <c r="N40" s="507"/>
      <c r="O40" s="507"/>
      <c r="P40" s="507"/>
      <c r="Q40" s="507"/>
      <c r="R40" s="507"/>
      <c r="S40" s="507"/>
      <c r="T40" s="507"/>
      <c r="U40" s="507"/>
      <c r="V40" s="507"/>
      <c r="W40" s="507"/>
      <c r="X40" s="507"/>
      <c r="Y40" s="507"/>
      <c r="Z40" s="507"/>
      <c r="AA40" s="507"/>
      <c r="AB40" s="507"/>
      <c r="AC40" s="507"/>
      <c r="AD40" s="507"/>
      <c r="AE40" s="507"/>
      <c r="AF40" s="507"/>
      <c r="AG40" s="507"/>
    </row>
    <row r="41" spans="1:34">
      <c r="A41" s="507"/>
      <c r="B41" s="507"/>
      <c r="C41" s="507"/>
      <c r="D41" s="507"/>
      <c r="E41" s="507"/>
      <c r="F41" s="507"/>
      <c r="G41" s="507"/>
      <c r="H41" s="507"/>
      <c r="I41" s="507"/>
      <c r="J41" s="507"/>
      <c r="K41" s="507"/>
      <c r="L41" s="507"/>
      <c r="M41" s="507"/>
      <c r="N41" s="507"/>
      <c r="O41" s="507"/>
      <c r="P41" s="507"/>
      <c r="Q41" s="507"/>
      <c r="R41" s="507"/>
      <c r="S41" s="507"/>
      <c r="T41" s="507"/>
      <c r="U41" s="507"/>
      <c r="V41" s="507"/>
      <c r="W41" s="507"/>
      <c r="X41" s="507"/>
      <c r="Y41" s="507"/>
      <c r="Z41" s="507"/>
      <c r="AA41" s="507"/>
      <c r="AB41" s="507"/>
      <c r="AC41" s="507"/>
      <c r="AD41" s="507"/>
      <c r="AE41" s="507"/>
      <c r="AF41" s="507"/>
      <c r="AG41" s="507"/>
    </row>
    <row r="42" spans="1:34">
      <c r="A42" s="507"/>
      <c r="B42" s="507"/>
      <c r="C42" s="507"/>
      <c r="E42" s="507"/>
      <c r="F42" s="507"/>
      <c r="G42" s="507"/>
      <c r="H42" s="507"/>
      <c r="I42" s="507"/>
      <c r="J42" s="507"/>
      <c r="K42" s="507"/>
      <c r="L42" s="507"/>
      <c r="M42" s="507"/>
      <c r="N42" s="507"/>
      <c r="O42" s="507"/>
      <c r="P42" s="507"/>
      <c r="Q42" s="507"/>
      <c r="R42" s="507"/>
      <c r="S42" s="507"/>
      <c r="T42" s="507"/>
      <c r="U42" s="507"/>
      <c r="V42" s="507"/>
      <c r="W42" s="507"/>
      <c r="X42" s="507"/>
      <c r="Y42" s="507"/>
      <c r="Z42" s="507"/>
      <c r="AA42" s="507"/>
      <c r="AB42" s="507"/>
      <c r="AC42" s="507"/>
      <c r="AD42" s="507"/>
      <c r="AE42" s="507"/>
      <c r="AF42" s="507"/>
      <c r="AG42" s="507"/>
    </row>
    <row r="43" spans="1:34">
      <c r="A43" s="507"/>
      <c r="B43" s="507"/>
      <c r="C43" s="507"/>
      <c r="D43" s="507"/>
      <c r="E43" s="507"/>
      <c r="F43" s="507"/>
      <c r="G43" s="507"/>
      <c r="H43" s="507"/>
      <c r="I43" s="507"/>
      <c r="J43" s="507"/>
      <c r="K43" s="507"/>
      <c r="L43" s="507"/>
      <c r="M43" s="507"/>
      <c r="N43" s="507"/>
      <c r="O43" s="507"/>
      <c r="P43" s="507"/>
      <c r="Q43" s="507"/>
      <c r="R43" s="507"/>
      <c r="S43" s="507"/>
      <c r="T43" s="507"/>
      <c r="U43" s="507"/>
      <c r="V43" s="507"/>
      <c r="W43" s="507"/>
      <c r="X43" s="507"/>
      <c r="Y43" s="507"/>
      <c r="Z43" s="507"/>
      <c r="AA43" s="507"/>
      <c r="AB43" s="507"/>
      <c r="AC43" s="507"/>
      <c r="AD43" s="507"/>
      <c r="AE43" s="507"/>
      <c r="AF43" s="507"/>
      <c r="AG43" s="507"/>
    </row>
    <row r="44" spans="1:34">
      <c r="A44" s="507"/>
      <c r="B44" s="507"/>
      <c r="C44" s="507"/>
      <c r="D44" s="507"/>
      <c r="E44" s="507"/>
      <c r="F44" s="507"/>
      <c r="G44" s="507"/>
      <c r="H44" s="507"/>
      <c r="I44" s="507"/>
      <c r="J44" s="507"/>
      <c r="K44" s="507"/>
      <c r="L44" s="507"/>
      <c r="M44" s="507"/>
      <c r="N44" s="507"/>
      <c r="O44" s="507"/>
      <c r="P44" s="507"/>
      <c r="Q44" s="507"/>
      <c r="R44" s="507"/>
      <c r="S44" s="507"/>
      <c r="T44" s="507"/>
      <c r="U44" s="507"/>
      <c r="V44" s="507"/>
      <c r="W44" s="507"/>
      <c r="X44" s="507"/>
      <c r="Y44" s="507"/>
      <c r="Z44" s="507"/>
      <c r="AA44" s="507"/>
      <c r="AB44" s="507"/>
      <c r="AC44" s="507"/>
      <c r="AD44" s="507"/>
      <c r="AE44" s="507"/>
      <c r="AF44" s="507"/>
      <c r="AG44" s="507"/>
    </row>
  </sheetData>
  <mergeCells count="15">
    <mergeCell ref="F34:N34"/>
    <mergeCell ref="O28:T28"/>
    <mergeCell ref="O29:T29"/>
    <mergeCell ref="O30:T30"/>
    <mergeCell ref="O31:T31"/>
    <mergeCell ref="O32:T32"/>
    <mergeCell ref="O33:T33"/>
    <mergeCell ref="F32:N32"/>
    <mergeCell ref="F33:N33"/>
    <mergeCell ref="F28:N28"/>
    <mergeCell ref="F29:N30"/>
    <mergeCell ref="E29:E30"/>
    <mergeCell ref="U10:U13"/>
    <mergeCell ref="U14:U19"/>
    <mergeCell ref="F31:N31"/>
  </mergeCells>
  <pageMargins left="0.7" right="0.7" top="0.75" bottom="0.75" header="0.3" footer="0.3"/>
  <pageSetup paperSize="9" orientation="portrait" r:id="rId1"/>
  <headerFooter>
    <oddFooter>&amp;L&amp;1#&amp;"Arial"&amp;11&amp;K000000SW Internal Personal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V37"/>
  <sheetViews>
    <sheetView zoomScale="70" zoomScaleNormal="70" workbookViewId="0">
      <pane xSplit="3" ySplit="8" topLeftCell="D9" activePane="bottomRight" state="frozen"/>
      <selection pane="topRight" activeCell="C1" sqref="C1"/>
      <selection pane="bottomLeft" activeCell="A5" sqref="A5"/>
      <selection pane="bottomRight" activeCell="H32" sqref="H32"/>
    </sheetView>
  </sheetViews>
  <sheetFormatPr defaultColWidth="9.140625" defaultRowHeight="12.75"/>
  <cols>
    <col min="1" max="1" width="9.140625" style="26"/>
    <col min="2" max="2" width="33.85546875" style="26" customWidth="1"/>
    <col min="3" max="3" width="9.42578125" style="26" customWidth="1"/>
    <col min="4" max="4" width="11.85546875" style="26" customWidth="1"/>
    <col min="5" max="5" width="17" style="26" customWidth="1"/>
    <col min="6" max="6" width="10.7109375" style="26" customWidth="1"/>
    <col min="7" max="7" width="17.28515625" style="26" customWidth="1"/>
    <col min="8" max="8" width="10" style="26" customWidth="1"/>
    <col min="9" max="9" width="17.85546875" style="26" customWidth="1"/>
    <col min="10" max="10" width="11.5703125" style="26" customWidth="1"/>
    <col min="11" max="11" width="17.42578125" style="26" customWidth="1"/>
    <col min="12" max="12" width="10.42578125" style="26" bestFit="1" customWidth="1"/>
    <col min="13" max="16384" width="9.140625" style="26"/>
  </cols>
  <sheetData>
    <row r="1" spans="1:22">
      <c r="A1" s="586"/>
      <c r="B1" s="586"/>
      <c r="C1" s="586"/>
      <c r="D1" s="586"/>
      <c r="E1" s="586"/>
      <c r="F1" s="586"/>
      <c r="G1" s="586"/>
      <c r="H1" s="586"/>
      <c r="I1" s="586"/>
      <c r="J1" s="586"/>
      <c r="K1" s="586"/>
      <c r="L1" s="586"/>
      <c r="M1" s="586"/>
      <c r="N1" s="588"/>
      <c r="O1" s="588"/>
      <c r="P1" s="588"/>
      <c r="Q1" s="588"/>
      <c r="R1" s="588"/>
      <c r="S1" s="588"/>
      <c r="T1" s="588"/>
      <c r="U1" s="588"/>
      <c r="V1" s="588"/>
    </row>
    <row r="2" spans="1:22" ht="13.15" customHeight="1">
      <c r="A2" s="586"/>
      <c r="B2" s="655" t="s">
        <v>1</v>
      </c>
      <c r="C2" s="656"/>
      <c r="D2" s="657" t="s">
        <v>59</v>
      </c>
      <c r="E2" s="658"/>
      <c r="F2" s="658"/>
      <c r="G2" s="659"/>
      <c r="H2" s="586"/>
      <c r="I2" s="586"/>
      <c r="J2" s="586"/>
      <c r="K2" s="586"/>
      <c r="L2" s="586"/>
      <c r="M2" s="586"/>
      <c r="N2" s="588"/>
      <c r="O2" s="588"/>
      <c r="P2" s="588"/>
      <c r="Q2" s="588"/>
      <c r="R2" s="588"/>
      <c r="S2" s="588"/>
      <c r="T2" s="588"/>
      <c r="U2" s="588"/>
      <c r="V2" s="588"/>
    </row>
    <row r="3" spans="1:22" ht="13.15" customHeight="1">
      <c r="A3" s="586"/>
      <c r="B3" s="586"/>
      <c r="C3" s="586"/>
      <c r="D3" s="587"/>
      <c r="E3" s="587"/>
      <c r="F3" s="587"/>
      <c r="G3" s="587"/>
      <c r="H3" s="586"/>
      <c r="I3" s="586"/>
      <c r="J3" s="586"/>
      <c r="K3" s="586"/>
      <c r="L3" s="586"/>
      <c r="M3" s="586"/>
      <c r="N3" s="588"/>
      <c r="O3" s="588"/>
      <c r="P3" s="588"/>
      <c r="Q3" s="588"/>
      <c r="R3" s="588"/>
      <c r="S3" s="588"/>
      <c r="T3" s="588"/>
      <c r="U3" s="588"/>
      <c r="V3" s="588"/>
    </row>
    <row r="4" spans="1:22">
      <c r="A4" s="586"/>
      <c r="B4" s="655" t="s">
        <v>3</v>
      </c>
      <c r="C4" s="656"/>
      <c r="D4" s="287">
        <f>+Assumes!D3</f>
        <v>3.5000000000000003E-2</v>
      </c>
      <c r="E4" s="586"/>
      <c r="F4" s="586"/>
      <c r="G4" s="586"/>
      <c r="H4" s="586"/>
      <c r="I4" s="586"/>
      <c r="J4" s="586"/>
      <c r="K4" s="586"/>
      <c r="L4" s="586"/>
      <c r="M4" s="586"/>
      <c r="N4" s="588"/>
      <c r="O4" s="588"/>
      <c r="P4" s="588"/>
      <c r="Q4" s="588"/>
      <c r="R4" s="588"/>
      <c r="S4" s="588"/>
      <c r="T4" s="588"/>
      <c r="U4" s="588"/>
      <c r="V4" s="588"/>
    </row>
    <row r="5" spans="1:22">
      <c r="A5" s="586"/>
      <c r="B5" s="586"/>
      <c r="C5" s="586"/>
      <c r="D5" s="586"/>
      <c r="E5" s="586"/>
      <c r="F5" s="586"/>
      <c r="G5" s="586"/>
      <c r="H5" s="586"/>
      <c r="I5" s="586"/>
      <c r="J5" s="586"/>
      <c r="K5" s="586"/>
      <c r="L5" s="586"/>
      <c r="M5" s="586"/>
      <c r="N5" s="588"/>
      <c r="O5" s="588"/>
      <c r="P5" s="588"/>
      <c r="Q5" s="588"/>
      <c r="R5" s="588"/>
      <c r="S5" s="588"/>
      <c r="T5" s="588"/>
      <c r="U5" s="588"/>
      <c r="V5" s="588"/>
    </row>
    <row r="6" spans="1:22" ht="21.75" customHeight="1">
      <c r="A6" s="586"/>
      <c r="B6" s="655" t="s">
        <v>60</v>
      </c>
      <c r="C6" s="656"/>
      <c r="D6" s="660" t="s">
        <v>61</v>
      </c>
      <c r="E6" s="661"/>
      <c r="F6" s="660" t="s">
        <v>62</v>
      </c>
      <c r="G6" s="661"/>
      <c r="H6" s="660" t="s">
        <v>63</v>
      </c>
      <c r="I6" s="661"/>
      <c r="J6" s="660" t="s">
        <v>64</v>
      </c>
      <c r="K6" s="661"/>
      <c r="L6" s="586"/>
      <c r="M6" s="586"/>
      <c r="N6" s="588"/>
      <c r="O6" s="588"/>
      <c r="P6" s="588"/>
      <c r="Q6" s="588"/>
      <c r="R6" s="588"/>
      <c r="S6" s="588"/>
      <c r="T6" s="588"/>
      <c r="U6" s="588"/>
      <c r="V6" s="588"/>
    </row>
    <row r="7" spans="1:22" ht="21.75" customHeight="1">
      <c r="A7" s="586"/>
      <c r="B7" s="655" t="s">
        <v>65</v>
      </c>
      <c r="C7" s="656"/>
      <c r="D7" s="660" t="s">
        <v>736</v>
      </c>
      <c r="E7" s="661"/>
      <c r="F7" s="660" t="s">
        <v>725</v>
      </c>
      <c r="G7" s="661"/>
      <c r="H7" s="660" t="s">
        <v>726</v>
      </c>
      <c r="I7" s="661"/>
      <c r="J7" s="660" t="s">
        <v>67</v>
      </c>
      <c r="K7" s="661"/>
      <c r="L7" s="586"/>
      <c r="M7" s="586"/>
      <c r="N7" s="588"/>
      <c r="O7" s="588"/>
      <c r="P7" s="588"/>
      <c r="Q7" s="588"/>
      <c r="R7" s="588"/>
      <c r="S7" s="588"/>
      <c r="T7" s="588"/>
      <c r="U7" s="588"/>
      <c r="V7" s="588"/>
    </row>
    <row r="8" spans="1:22" ht="54.75" customHeight="1">
      <c r="A8" s="586"/>
      <c r="B8" s="668" t="s">
        <v>724</v>
      </c>
      <c r="C8" s="668"/>
      <c r="D8" s="662" t="s">
        <v>730</v>
      </c>
      <c r="E8" s="662"/>
      <c r="F8" s="662" t="s">
        <v>727</v>
      </c>
      <c r="G8" s="662"/>
      <c r="H8" s="671" t="s">
        <v>728</v>
      </c>
      <c r="I8" s="672"/>
      <c r="J8" s="662" t="s">
        <v>729</v>
      </c>
      <c r="K8" s="662"/>
      <c r="L8" s="586"/>
      <c r="M8" s="586"/>
      <c r="N8" s="588"/>
      <c r="O8" s="588"/>
      <c r="P8" s="588"/>
      <c r="Q8" s="588"/>
      <c r="R8" s="588"/>
      <c r="S8" s="588"/>
      <c r="T8" s="588"/>
      <c r="U8" s="588"/>
      <c r="V8" s="588"/>
    </row>
    <row r="9" spans="1:22" ht="72" customHeight="1">
      <c r="A9" s="586"/>
      <c r="B9" s="668" t="s">
        <v>419</v>
      </c>
      <c r="C9" s="668"/>
      <c r="D9" s="663" t="s">
        <v>68</v>
      </c>
      <c r="E9" s="663"/>
      <c r="F9" s="663" t="s">
        <v>69</v>
      </c>
      <c r="G9" s="663"/>
      <c r="H9" s="663" t="s">
        <v>70</v>
      </c>
      <c r="I9" s="663"/>
      <c r="J9" s="663" t="s">
        <v>71</v>
      </c>
      <c r="K9" s="663"/>
      <c r="L9" s="586"/>
      <c r="M9" s="586"/>
      <c r="N9" s="588"/>
      <c r="O9" s="588"/>
      <c r="P9" s="588"/>
      <c r="Q9" s="588"/>
      <c r="R9" s="588"/>
      <c r="S9" s="588"/>
      <c r="T9" s="588"/>
      <c r="U9" s="588"/>
      <c r="V9" s="588"/>
    </row>
    <row r="10" spans="1:22">
      <c r="A10" s="586"/>
      <c r="B10" s="586"/>
      <c r="C10" s="586"/>
      <c r="D10" s="586"/>
      <c r="E10" s="586"/>
      <c r="F10" s="586"/>
      <c r="G10" s="586"/>
      <c r="H10" s="586"/>
      <c r="I10" s="586"/>
      <c r="J10" s="586"/>
      <c r="K10" s="586"/>
      <c r="L10" s="586"/>
      <c r="M10" s="586"/>
      <c r="N10" s="588"/>
      <c r="O10" s="588"/>
      <c r="P10" s="588"/>
      <c r="Q10" s="588"/>
      <c r="R10" s="588"/>
      <c r="S10" s="588"/>
      <c r="T10" s="588"/>
      <c r="U10" s="588"/>
      <c r="V10" s="588"/>
    </row>
    <row r="11" spans="1:22">
      <c r="A11" s="586"/>
      <c r="B11" s="294" t="s">
        <v>742</v>
      </c>
      <c r="C11" s="586"/>
      <c r="D11" s="586"/>
      <c r="E11" s="586"/>
      <c r="F11" s="586"/>
      <c r="G11" s="586"/>
      <c r="H11" s="586"/>
      <c r="I11" s="586"/>
      <c r="J11" s="586"/>
      <c r="K11" s="586"/>
      <c r="L11" s="586"/>
      <c r="M11" s="586"/>
      <c r="N11" s="588"/>
      <c r="O11" s="588"/>
      <c r="P11" s="588"/>
      <c r="Q11" s="588"/>
      <c r="R11" s="588"/>
      <c r="S11" s="588"/>
      <c r="T11" s="588"/>
      <c r="U11" s="588"/>
      <c r="V11" s="588"/>
    </row>
    <row r="12" spans="1:22" ht="16.5" customHeight="1">
      <c r="A12" s="586"/>
      <c r="B12" s="261" t="s">
        <v>737</v>
      </c>
      <c r="C12" s="262"/>
      <c r="D12" s="666" t="s">
        <v>795</v>
      </c>
      <c r="E12" s="667"/>
      <c r="F12" s="666" t="s">
        <v>794</v>
      </c>
      <c r="G12" s="667"/>
      <c r="H12" s="666" t="s">
        <v>794</v>
      </c>
      <c r="I12" s="667"/>
      <c r="J12" s="666" t="s">
        <v>794</v>
      </c>
      <c r="K12" s="667"/>
      <c r="L12" s="586"/>
      <c r="M12" s="586"/>
      <c r="N12" s="588"/>
      <c r="O12" s="588"/>
      <c r="P12" s="588"/>
      <c r="Q12" s="588"/>
      <c r="R12" s="588"/>
      <c r="S12" s="588"/>
      <c r="T12" s="588"/>
      <c r="U12" s="588"/>
      <c r="V12" s="588"/>
    </row>
    <row r="13" spans="1:22" ht="16.5" customHeight="1">
      <c r="A13" s="586"/>
      <c r="B13" s="655" t="s">
        <v>735</v>
      </c>
      <c r="C13" s="656"/>
      <c r="D13" s="664">
        <f>+Assumes!D6</f>
        <v>48</v>
      </c>
      <c r="E13" s="665"/>
      <c r="F13" s="664">
        <f>+Assumes!D7</f>
        <v>48</v>
      </c>
      <c r="G13" s="665"/>
      <c r="H13" s="664">
        <f>+Assumes!D8</f>
        <v>48</v>
      </c>
      <c r="I13" s="665">
        <v>0</v>
      </c>
      <c r="J13" s="669" t="s">
        <v>796</v>
      </c>
      <c r="K13" s="670"/>
      <c r="L13" s="586"/>
      <c r="M13" s="586"/>
      <c r="N13" s="588"/>
      <c r="O13" s="588"/>
      <c r="P13" s="588"/>
      <c r="Q13" s="588"/>
      <c r="R13" s="588"/>
      <c r="S13" s="588"/>
      <c r="T13" s="588"/>
      <c r="U13" s="588"/>
      <c r="V13" s="588"/>
    </row>
    <row r="14" spans="1:22">
      <c r="A14" s="586"/>
      <c r="B14" s="220" t="s">
        <v>72</v>
      </c>
      <c r="C14" s="200" t="s">
        <v>73</v>
      </c>
      <c r="D14" s="200" t="s">
        <v>74</v>
      </c>
      <c r="E14" s="200" t="s">
        <v>734</v>
      </c>
      <c r="F14" s="200" t="s">
        <v>74</v>
      </c>
      <c r="G14" s="200" t="s">
        <v>734</v>
      </c>
      <c r="H14" s="200" t="s">
        <v>74</v>
      </c>
      <c r="I14" s="200" t="s">
        <v>734</v>
      </c>
      <c r="J14" s="200" t="s">
        <v>74</v>
      </c>
      <c r="K14" s="200" t="s">
        <v>734</v>
      </c>
      <c r="L14" s="586"/>
      <c r="M14" s="586"/>
      <c r="N14" s="588"/>
      <c r="O14" s="588"/>
      <c r="P14" s="588"/>
      <c r="Q14" s="588"/>
      <c r="R14" s="588"/>
      <c r="S14" s="588"/>
      <c r="T14" s="588"/>
      <c r="U14" s="588"/>
      <c r="V14" s="588"/>
    </row>
    <row r="15" spans="1:22">
      <c r="A15" s="586"/>
      <c r="B15" s="220" t="s">
        <v>21</v>
      </c>
      <c r="C15" s="286">
        <f>+Assumes!D11</f>
        <v>7</v>
      </c>
      <c r="D15" s="23">
        <f>+'Cost Input Base'!C28</f>
        <v>0</v>
      </c>
      <c r="E15" s="275">
        <f>+'Cost Input Base'!D28</f>
        <v>0</v>
      </c>
      <c r="F15" s="23">
        <f>+'Cost Input 3A'!E4</f>
        <v>0</v>
      </c>
      <c r="G15" s="275">
        <f>+'Cost Input 3A'!F4</f>
        <v>0</v>
      </c>
      <c r="H15" s="23">
        <f>'Cost Input 3B'!G15</f>
        <v>0</v>
      </c>
      <c r="I15" s="24">
        <f>'Cost Input 3B'!F15/1000</f>
        <v>0</v>
      </c>
      <c r="J15" s="23">
        <f>+'Cost Input 6'!I4</f>
        <v>0</v>
      </c>
      <c r="K15" s="24">
        <f>+'Cost Input 6'!J4</f>
        <v>0</v>
      </c>
      <c r="L15" s="586"/>
      <c r="M15" s="586"/>
      <c r="N15" s="588"/>
      <c r="O15" s="588"/>
      <c r="P15" s="588"/>
      <c r="Q15" s="588"/>
      <c r="R15" s="588"/>
      <c r="S15" s="588"/>
      <c r="T15" s="588"/>
      <c r="U15" s="588"/>
      <c r="V15" s="588"/>
    </row>
    <row r="16" spans="1:22">
      <c r="A16" s="586"/>
      <c r="B16" s="220" t="s">
        <v>22</v>
      </c>
      <c r="C16" s="286">
        <f>+Assumes!D12</f>
        <v>10</v>
      </c>
      <c r="D16" s="23">
        <f>+'Cost Input Base'!C29</f>
        <v>0.10500383699580891</v>
      </c>
      <c r="E16" s="275">
        <f>+'Cost Input Base'!D29</f>
        <v>2073.283429441869</v>
      </c>
      <c r="F16" s="23">
        <f>+'Cost Input 3A'!E5</f>
        <v>0.15231627864847058</v>
      </c>
      <c r="G16" s="275">
        <f>+'Cost Input 3A'!F5</f>
        <v>1943.9231907620269</v>
      </c>
      <c r="H16" s="23">
        <f>'Cost Input 3B'!G20</f>
        <v>0.14517050049325556</v>
      </c>
      <c r="I16" s="24">
        <f>'Cost Input 3B'!F20/1000</f>
        <v>1941.8137234939809</v>
      </c>
      <c r="J16" s="23">
        <f>+'Cost Input 6'!I5</f>
        <v>0.10500383699580891</v>
      </c>
      <c r="K16" s="24">
        <f>+'Cost Input 6'!J5</f>
        <v>2073.283429441869</v>
      </c>
      <c r="L16" s="586"/>
      <c r="M16" s="586"/>
      <c r="N16" s="588"/>
      <c r="O16" s="588"/>
      <c r="P16" s="588"/>
      <c r="Q16" s="588"/>
      <c r="R16" s="588"/>
      <c r="S16" s="588"/>
      <c r="T16" s="588"/>
      <c r="U16" s="588"/>
      <c r="V16" s="588"/>
    </row>
    <row r="17" spans="1:22">
      <c r="A17" s="586"/>
      <c r="B17" s="220" t="s">
        <v>23</v>
      </c>
      <c r="C17" s="286">
        <f>+Assumes!D13</f>
        <v>25</v>
      </c>
      <c r="D17" s="23">
        <f>+'Cost Input Base'!C30</f>
        <v>0.43771792049660724</v>
      </c>
      <c r="E17" s="275">
        <f>+'Cost Input Base'!D30</f>
        <v>8642.668090039333</v>
      </c>
      <c r="F17" s="23">
        <f>+'Cost Input 3A'!E6</f>
        <v>0.40274005057438456</v>
      </c>
      <c r="G17" s="275">
        <f>+'Cost Input 3A'!F6</f>
        <v>5139.9346879203631</v>
      </c>
      <c r="H17" s="23">
        <f>'Cost Input 3B'!G36</f>
        <v>0.411474560485455</v>
      </c>
      <c r="I17" s="24">
        <f>'Cost Input 3B'!F36/1000</f>
        <v>5503.9208772062584</v>
      </c>
      <c r="J17" s="23">
        <f>+'Cost Input 6'!I6</f>
        <v>0.43771792049660724</v>
      </c>
      <c r="K17" s="24">
        <f>+'Cost Input 6'!J6</f>
        <v>8642.668090039333</v>
      </c>
      <c r="L17" s="586"/>
      <c r="M17" s="586"/>
      <c r="N17" s="588"/>
      <c r="O17" s="588"/>
      <c r="P17" s="588"/>
      <c r="Q17" s="588"/>
      <c r="R17" s="588"/>
      <c r="S17" s="588"/>
      <c r="T17" s="588"/>
      <c r="U17" s="588"/>
      <c r="V17" s="588"/>
    </row>
    <row r="18" spans="1:22">
      <c r="A18" s="586"/>
      <c r="B18" s="220" t="s">
        <v>24</v>
      </c>
      <c r="C18" s="286">
        <f>+Assumes!D14</f>
        <v>25</v>
      </c>
      <c r="D18" s="23">
        <f>+'Cost Input Base'!C31</f>
        <v>0.1750228974446289</v>
      </c>
      <c r="E18" s="275">
        <f>+'Cost Input Base'!D31</f>
        <v>3455.7982205863232</v>
      </c>
      <c r="F18" s="23">
        <f>+'Cost Input 3A'!E7</f>
        <v>0.23370960871754226</v>
      </c>
      <c r="G18" s="275">
        <f>+'Cost Input 3A'!F7</f>
        <v>2982.6984503636399</v>
      </c>
      <c r="H18" s="23">
        <f>'Cost Input 3B'!G44</f>
        <v>0.2227453373247785</v>
      </c>
      <c r="I18" s="24">
        <f>'Cost Input 3B'!F44/1000</f>
        <v>2979.4617459601977</v>
      </c>
      <c r="J18" s="23">
        <f>+'Cost Input 6'!I7</f>
        <v>0.1750228974446289</v>
      </c>
      <c r="K18" s="24">
        <f>+'Cost Input 6'!J7</f>
        <v>3455.7982205863232</v>
      </c>
      <c r="L18" s="586"/>
      <c r="M18" s="586"/>
      <c r="N18" s="588"/>
      <c r="O18" s="588"/>
      <c r="P18" s="588"/>
      <c r="Q18" s="588"/>
      <c r="R18" s="588"/>
      <c r="S18" s="588"/>
      <c r="T18" s="588"/>
      <c r="U18" s="588"/>
      <c r="V18" s="588"/>
    </row>
    <row r="19" spans="1:22">
      <c r="A19" s="586"/>
      <c r="B19" s="220" t="s">
        <v>25</v>
      </c>
      <c r="C19" s="286">
        <f>+Assumes!D15</f>
        <v>60</v>
      </c>
      <c r="D19" s="23">
        <f>+'Cost Input Base'!C32</f>
        <v>0.26768923190532068</v>
      </c>
      <c r="E19" s="275">
        <f>+'Cost Input Base'!D32</f>
        <v>5285.47969891305</v>
      </c>
      <c r="F19" s="23">
        <f>+'Cost Input 3A'!E8</f>
        <v>0.20406690777536138</v>
      </c>
      <c r="G19" s="275">
        <f>+'Cost Input 3A'!F8</f>
        <v>2604.3860709539726</v>
      </c>
      <c r="H19" s="23">
        <f>'Cost Input 3B'!G74</f>
        <v>0.21344244762907755</v>
      </c>
      <c r="I19" s="24">
        <f>'Cost Input 3B'!F74/1000</f>
        <v>2855.0254533395623</v>
      </c>
      <c r="J19" s="23">
        <f>+'Cost Input 6'!I8</f>
        <v>0.26768923190532068</v>
      </c>
      <c r="K19" s="24">
        <f>+'Cost Input 6'!J8</f>
        <v>5285.47969891305</v>
      </c>
      <c r="L19" s="586"/>
      <c r="M19" s="586"/>
      <c r="N19" s="588"/>
      <c r="O19" s="588"/>
      <c r="P19" s="588"/>
      <c r="Q19" s="588"/>
      <c r="R19" s="588"/>
      <c r="S19" s="588"/>
      <c r="T19" s="588"/>
      <c r="U19" s="588"/>
      <c r="V19" s="588"/>
    </row>
    <row r="20" spans="1:22">
      <c r="A20" s="586"/>
      <c r="B20" s="220" t="s">
        <v>26</v>
      </c>
      <c r="C20" s="286">
        <f>+Assumes!D16</f>
        <v>10000</v>
      </c>
      <c r="D20" s="23">
        <f>+'Cost Input Base'!C33</f>
        <v>1.4566113157634177E-2</v>
      </c>
      <c r="E20" s="275">
        <f>+'Cost Input Base'!D33</f>
        <v>287.60550000000001</v>
      </c>
      <c r="F20" s="23">
        <f>+'Cost Input 3A'!E9</f>
        <v>7.1671542842411361E-3</v>
      </c>
      <c r="G20" s="275">
        <f>+'Cost Input 3A'!F9</f>
        <v>91.470179999999999</v>
      </c>
      <c r="H20" s="23">
        <f>'Cost Input 3B'!G79</f>
        <v>7.167154067433291E-3</v>
      </c>
      <c r="I20" s="24">
        <f>'Cost Input 3B'!F79/1000</f>
        <v>95.868499999999997</v>
      </c>
      <c r="J20" s="23">
        <f>+'Cost Input 6'!I9</f>
        <v>1.4566113157634177E-2</v>
      </c>
      <c r="K20" s="24">
        <f>+'Cost Input 6'!J9</f>
        <v>287.60550000000001</v>
      </c>
      <c r="L20" s="586"/>
      <c r="M20" s="586"/>
      <c r="N20" s="588"/>
      <c r="O20" s="588"/>
      <c r="P20" s="588"/>
      <c r="Q20" s="588"/>
      <c r="R20" s="588"/>
      <c r="S20" s="588"/>
      <c r="T20" s="588"/>
      <c r="U20" s="588"/>
      <c r="V20" s="588"/>
    </row>
    <row r="21" spans="1:22">
      <c r="A21" s="586"/>
      <c r="B21" s="220" t="s">
        <v>75</v>
      </c>
      <c r="C21" s="568"/>
      <c r="D21" s="276">
        <f>+'Cost Input Base'!C34</f>
        <v>0.99999999999999989</v>
      </c>
      <c r="E21" s="277">
        <f>+'Cost Input Base'!D34</f>
        <v>19744.834938980577</v>
      </c>
      <c r="F21" s="276">
        <f>+'Cost Input 3A'!E10</f>
        <v>1</v>
      </c>
      <c r="G21" s="277">
        <f>+'Cost Input 3A'!F10</f>
        <v>12762.412580000004</v>
      </c>
      <c r="H21" s="201">
        <f>SUM(H15:H20)</f>
        <v>0.99999999999999989</v>
      </c>
      <c r="I21" s="202">
        <f>SUM(I15:I20)</f>
        <v>13376.0903</v>
      </c>
      <c r="J21" s="201">
        <f>+'Cost Input 6'!I10</f>
        <v>0.99999999999999989</v>
      </c>
      <c r="K21" s="202">
        <f>+'Cost Input 6'!J10</f>
        <v>19744.834938980577</v>
      </c>
      <c r="L21" s="586"/>
      <c r="M21" s="586"/>
      <c r="N21" s="588"/>
      <c r="O21" s="588"/>
      <c r="P21" s="588"/>
      <c r="Q21" s="588"/>
      <c r="R21" s="588"/>
      <c r="S21" s="588"/>
      <c r="T21" s="588"/>
      <c r="U21" s="588"/>
      <c r="V21" s="588"/>
    </row>
    <row r="22" spans="1:22">
      <c r="A22" s="586"/>
      <c r="B22" s="586"/>
      <c r="C22" s="586"/>
      <c r="D22" s="586"/>
      <c r="E22" s="586"/>
      <c r="F22" s="586"/>
      <c r="G22" s="586"/>
      <c r="H22" s="586"/>
      <c r="I22" s="586"/>
      <c r="J22" s="586"/>
      <c r="K22" s="586"/>
      <c r="L22" s="586"/>
      <c r="M22" s="586"/>
      <c r="N22" s="588"/>
      <c r="O22" s="588"/>
      <c r="P22" s="588"/>
      <c r="Q22" s="588"/>
      <c r="R22" s="588"/>
      <c r="S22" s="588"/>
      <c r="T22" s="588"/>
      <c r="U22" s="588"/>
      <c r="V22" s="588"/>
    </row>
    <row r="23" spans="1:22">
      <c r="A23" s="586"/>
      <c r="B23" s="655" t="s">
        <v>740</v>
      </c>
      <c r="C23" s="656"/>
      <c r="D23" s="295" t="s">
        <v>741</v>
      </c>
      <c r="E23" s="295" t="s">
        <v>110</v>
      </c>
      <c r="F23" s="295" t="s">
        <v>741</v>
      </c>
      <c r="G23" s="295" t="s">
        <v>110</v>
      </c>
      <c r="H23" s="295" t="s">
        <v>741</v>
      </c>
      <c r="I23" s="295" t="s">
        <v>110</v>
      </c>
      <c r="J23" s="295" t="s">
        <v>741</v>
      </c>
      <c r="K23" s="295" t="s">
        <v>110</v>
      </c>
      <c r="L23" s="586"/>
      <c r="M23" s="586"/>
      <c r="N23" s="588"/>
      <c r="O23" s="588"/>
      <c r="P23" s="588"/>
      <c r="Q23" s="588"/>
      <c r="R23" s="588"/>
      <c r="S23" s="588"/>
      <c r="T23" s="588"/>
      <c r="U23" s="588"/>
      <c r="V23" s="588"/>
    </row>
    <row r="24" spans="1:22">
      <c r="A24" s="586"/>
      <c r="B24" s="653" t="s">
        <v>28</v>
      </c>
      <c r="C24" s="654"/>
      <c r="D24" s="556">
        <f>+Assumes!D20</f>
        <v>-0.1</v>
      </c>
      <c r="E24" s="557">
        <f>+Assumes!E20</f>
        <v>3</v>
      </c>
      <c r="F24" s="556">
        <f>+Assumes!D20</f>
        <v>-0.1</v>
      </c>
      <c r="G24" s="557">
        <f>+Assumes!E20</f>
        <v>3</v>
      </c>
      <c r="H24" s="556">
        <f>+Assumes!D20</f>
        <v>-0.1</v>
      </c>
      <c r="I24" s="557">
        <f>+Assumes!E20</f>
        <v>3</v>
      </c>
      <c r="J24" s="556">
        <f>+Assumes!D20</f>
        <v>-0.1</v>
      </c>
      <c r="K24" s="557">
        <f>+Assumes!E20</f>
        <v>3</v>
      </c>
      <c r="L24" s="586"/>
      <c r="M24" s="586"/>
      <c r="N24" s="588"/>
      <c r="O24" s="588"/>
      <c r="P24" s="588"/>
      <c r="Q24" s="588"/>
      <c r="R24" s="588"/>
      <c r="S24" s="588"/>
      <c r="T24" s="588"/>
      <c r="U24" s="588"/>
      <c r="V24" s="588"/>
    </row>
    <row r="25" spans="1:22">
      <c r="A25" s="586"/>
      <c r="B25" s="653" t="s">
        <v>29</v>
      </c>
      <c r="C25" s="654"/>
      <c r="D25" s="556">
        <f>+Assumes!D21</f>
        <v>1E-3</v>
      </c>
      <c r="E25" s="557">
        <f>+Assumes!E21</f>
        <v>2</v>
      </c>
      <c r="F25" s="556">
        <f>+Assumes!D21</f>
        <v>1E-3</v>
      </c>
      <c r="G25" s="557">
        <f>+Assumes!E21</f>
        <v>2</v>
      </c>
      <c r="H25" s="556">
        <f>+Assumes!D21</f>
        <v>1E-3</v>
      </c>
      <c r="I25" s="557">
        <f>+Assumes!E21</f>
        <v>2</v>
      </c>
      <c r="J25" s="556">
        <f>+Assumes!D21</f>
        <v>1E-3</v>
      </c>
      <c r="K25" s="557">
        <f>+Assumes!E21</f>
        <v>2</v>
      </c>
      <c r="L25" s="586"/>
      <c r="M25" s="586"/>
      <c r="N25" s="588"/>
      <c r="O25" s="588"/>
      <c r="P25" s="588"/>
      <c r="Q25" s="588"/>
      <c r="R25" s="588"/>
      <c r="S25" s="588"/>
      <c r="T25" s="588"/>
      <c r="U25" s="588"/>
      <c r="V25" s="588"/>
    </row>
    <row r="26" spans="1:22">
      <c r="A26" s="586"/>
      <c r="B26" s="653" t="s">
        <v>30</v>
      </c>
      <c r="C26" s="654"/>
      <c r="D26" s="556">
        <f>+Assumes!D22</f>
        <v>1E-3</v>
      </c>
      <c r="E26" s="557">
        <f>+Assumes!E22</f>
        <v>2</v>
      </c>
      <c r="F26" s="556">
        <f>+Assumes!D22</f>
        <v>1E-3</v>
      </c>
      <c r="G26" s="557">
        <f>+Assumes!E22</f>
        <v>2</v>
      </c>
      <c r="H26" s="556">
        <f>+Assumes!D22</f>
        <v>1E-3</v>
      </c>
      <c r="I26" s="557">
        <f>+Assumes!E22</f>
        <v>2</v>
      </c>
      <c r="J26" s="556">
        <f>+Assumes!D22</f>
        <v>1E-3</v>
      </c>
      <c r="K26" s="557">
        <f>+Assumes!E22</f>
        <v>2</v>
      </c>
      <c r="L26" s="586"/>
      <c r="M26" s="586"/>
      <c r="N26" s="588"/>
      <c r="O26" s="588"/>
      <c r="P26" s="588"/>
      <c r="Q26" s="588"/>
      <c r="R26" s="588"/>
      <c r="S26" s="588"/>
      <c r="T26" s="588"/>
      <c r="U26" s="588"/>
      <c r="V26" s="588"/>
    </row>
    <row r="27" spans="1:22">
      <c r="A27" s="586"/>
      <c r="B27" s="653" t="s">
        <v>31</v>
      </c>
      <c r="C27" s="654"/>
      <c r="D27" s="557"/>
      <c r="E27" s="557"/>
      <c r="F27" s="557"/>
      <c r="G27" s="557"/>
      <c r="H27" s="557"/>
      <c r="I27" s="557"/>
      <c r="J27" s="557"/>
      <c r="K27" s="557"/>
      <c r="L27" s="586"/>
      <c r="M27" s="586"/>
      <c r="N27" s="588"/>
      <c r="O27" s="588"/>
      <c r="P27" s="588"/>
      <c r="Q27" s="588"/>
      <c r="R27" s="588"/>
      <c r="S27" s="588"/>
      <c r="T27" s="588"/>
      <c r="U27" s="588"/>
      <c r="V27" s="588"/>
    </row>
    <row r="28" spans="1:22">
      <c r="A28" s="586"/>
      <c r="B28" s="653" t="s">
        <v>32</v>
      </c>
      <c r="C28" s="654"/>
      <c r="D28" s="506"/>
      <c r="E28" s="506"/>
      <c r="F28" s="506"/>
      <c r="G28" s="506"/>
      <c r="H28" s="506"/>
      <c r="I28" s="506"/>
      <c r="J28" s="506"/>
      <c r="K28" s="506"/>
      <c r="L28" s="586"/>
      <c r="M28" s="586"/>
      <c r="N28" s="588"/>
      <c r="O28" s="588"/>
      <c r="P28" s="588"/>
      <c r="Q28" s="588"/>
      <c r="R28" s="588"/>
      <c r="S28" s="588"/>
      <c r="T28" s="588"/>
      <c r="U28" s="588"/>
      <c r="V28" s="588"/>
    </row>
    <row r="29" spans="1:22">
      <c r="A29" s="586"/>
      <c r="B29" s="586"/>
      <c r="C29" s="586"/>
      <c r="D29" s="586"/>
      <c r="E29" s="586"/>
      <c r="F29" s="586"/>
      <c r="G29" s="586"/>
      <c r="H29" s="586"/>
      <c r="I29" s="586"/>
      <c r="J29" s="586"/>
      <c r="K29" s="586"/>
      <c r="L29" s="586"/>
      <c r="M29" s="586"/>
      <c r="N29" s="588"/>
      <c r="O29" s="588"/>
      <c r="P29" s="588"/>
      <c r="Q29" s="588"/>
      <c r="R29" s="588"/>
      <c r="S29" s="588"/>
      <c r="T29" s="588"/>
      <c r="U29" s="588"/>
      <c r="V29" s="588"/>
    </row>
    <row r="30" spans="1:22">
      <c r="A30" s="586"/>
      <c r="B30" s="586"/>
      <c r="C30" s="586"/>
      <c r="D30" s="586"/>
      <c r="E30" s="586"/>
      <c r="F30" s="586"/>
      <c r="G30" s="586"/>
      <c r="H30" s="586"/>
      <c r="I30" s="586"/>
      <c r="J30" s="586"/>
      <c r="K30" s="586"/>
      <c r="L30" s="586"/>
      <c r="M30" s="586"/>
      <c r="N30" s="588"/>
      <c r="O30" s="588"/>
      <c r="P30" s="588"/>
      <c r="Q30" s="588"/>
      <c r="R30" s="588"/>
      <c r="S30" s="588"/>
      <c r="T30" s="588"/>
      <c r="U30" s="588"/>
      <c r="V30" s="588"/>
    </row>
    <row r="31" spans="1:22">
      <c r="A31" s="586"/>
      <c r="B31" s="586"/>
      <c r="C31" s="586"/>
      <c r="D31" s="586"/>
      <c r="E31" s="586"/>
      <c r="F31" s="586"/>
      <c r="G31" s="586"/>
      <c r="H31" s="586"/>
      <c r="I31" s="586"/>
      <c r="J31" s="586"/>
      <c r="K31" s="586"/>
      <c r="L31" s="586"/>
      <c r="M31" s="586"/>
      <c r="N31" s="588"/>
      <c r="O31" s="588"/>
      <c r="P31" s="588"/>
      <c r="Q31" s="588"/>
      <c r="R31" s="588"/>
      <c r="S31" s="588"/>
      <c r="T31" s="588"/>
      <c r="U31" s="588"/>
      <c r="V31" s="588"/>
    </row>
    <row r="32" spans="1:22">
      <c r="A32" s="586"/>
      <c r="B32" s="586"/>
      <c r="C32" s="586"/>
      <c r="D32" s="586"/>
      <c r="E32" s="586"/>
      <c r="F32" s="586"/>
      <c r="G32" s="586"/>
      <c r="H32" s="586"/>
      <c r="I32" s="586"/>
      <c r="J32" s="586"/>
      <c r="K32" s="586"/>
      <c r="L32" s="586"/>
      <c r="M32" s="586"/>
      <c r="N32" s="588"/>
      <c r="O32" s="588"/>
      <c r="P32" s="588"/>
      <c r="Q32" s="588"/>
      <c r="R32" s="588"/>
      <c r="S32" s="588"/>
      <c r="T32" s="588"/>
      <c r="U32" s="588"/>
      <c r="V32" s="588"/>
    </row>
    <row r="33" spans="1:22">
      <c r="A33" s="586"/>
      <c r="B33" s="586"/>
      <c r="C33" s="586"/>
      <c r="D33" s="586"/>
      <c r="E33" s="586"/>
      <c r="F33" s="586"/>
      <c r="G33" s="586"/>
      <c r="H33" s="586"/>
      <c r="I33" s="586"/>
      <c r="J33" s="586"/>
      <c r="K33" s="586"/>
      <c r="L33" s="586"/>
      <c r="M33" s="586"/>
      <c r="N33" s="588"/>
      <c r="O33" s="588"/>
      <c r="P33" s="588"/>
      <c r="Q33" s="588"/>
      <c r="R33" s="588"/>
      <c r="S33" s="588"/>
      <c r="T33" s="588"/>
      <c r="U33" s="588"/>
      <c r="V33" s="588"/>
    </row>
    <row r="34" spans="1:22">
      <c r="A34" s="586"/>
      <c r="B34" s="586"/>
      <c r="C34" s="586"/>
      <c r="D34" s="586"/>
      <c r="E34" s="586"/>
      <c r="F34" s="586"/>
      <c r="G34" s="586"/>
      <c r="H34" s="586"/>
      <c r="I34" s="586"/>
      <c r="J34" s="586"/>
      <c r="K34" s="586"/>
      <c r="L34" s="586"/>
      <c r="M34" s="586"/>
      <c r="N34" s="588"/>
      <c r="O34" s="588"/>
      <c r="P34" s="588"/>
      <c r="Q34" s="588"/>
      <c r="R34" s="588"/>
      <c r="S34" s="588"/>
      <c r="T34" s="588"/>
      <c r="U34" s="588"/>
      <c r="V34" s="588"/>
    </row>
    <row r="35" spans="1:22">
      <c r="A35" s="586"/>
      <c r="B35" s="586"/>
      <c r="C35" s="586"/>
      <c r="D35" s="586"/>
      <c r="E35" s="586"/>
      <c r="F35" s="586"/>
      <c r="G35" s="586"/>
      <c r="H35" s="586"/>
      <c r="I35" s="586"/>
      <c r="J35" s="586"/>
      <c r="K35" s="586"/>
      <c r="L35" s="586"/>
      <c r="M35" s="586"/>
      <c r="N35" s="588"/>
      <c r="O35" s="588"/>
      <c r="P35" s="588"/>
      <c r="Q35" s="588"/>
      <c r="R35" s="588"/>
      <c r="S35" s="588"/>
      <c r="T35" s="588"/>
      <c r="U35" s="588"/>
      <c r="V35" s="588"/>
    </row>
    <row r="36" spans="1:22">
      <c r="A36" s="586"/>
      <c r="B36" s="586"/>
      <c r="C36" s="586"/>
      <c r="D36" s="586"/>
      <c r="E36" s="586"/>
      <c r="F36" s="586"/>
      <c r="G36" s="586"/>
      <c r="H36" s="586"/>
      <c r="I36" s="586"/>
      <c r="J36" s="586"/>
      <c r="K36" s="586"/>
      <c r="L36" s="586"/>
      <c r="M36" s="586"/>
      <c r="N36" s="588"/>
      <c r="O36" s="588"/>
      <c r="P36" s="588"/>
      <c r="Q36" s="588"/>
      <c r="R36" s="588"/>
      <c r="S36" s="588"/>
      <c r="T36" s="588"/>
      <c r="U36" s="588"/>
      <c r="V36" s="588"/>
    </row>
    <row r="37" spans="1:22">
      <c r="A37" s="586"/>
      <c r="B37" s="586"/>
      <c r="C37" s="586"/>
      <c r="D37" s="586"/>
      <c r="E37" s="586"/>
      <c r="F37" s="586"/>
      <c r="G37" s="586"/>
      <c r="H37" s="586"/>
      <c r="I37" s="586"/>
      <c r="J37" s="586"/>
      <c r="K37" s="586"/>
      <c r="L37" s="586"/>
      <c r="M37" s="586"/>
      <c r="N37" s="588"/>
      <c r="O37" s="588"/>
      <c r="P37" s="588"/>
      <c r="Q37" s="588"/>
      <c r="R37" s="588"/>
      <c r="S37" s="588"/>
      <c r="T37" s="588"/>
      <c r="U37" s="588"/>
      <c r="V37" s="588"/>
    </row>
  </sheetData>
  <mergeCells count="38">
    <mergeCell ref="D6:E6"/>
    <mergeCell ref="D7:E7"/>
    <mergeCell ref="D8:E8"/>
    <mergeCell ref="D9:E9"/>
    <mergeCell ref="H6:I6"/>
    <mergeCell ref="H7:I7"/>
    <mergeCell ref="H8:I8"/>
    <mergeCell ref="H9:I9"/>
    <mergeCell ref="H13:I13"/>
    <mergeCell ref="H12:I12"/>
    <mergeCell ref="J6:K6"/>
    <mergeCell ref="J7:K7"/>
    <mergeCell ref="J8:K8"/>
    <mergeCell ref="J9:K9"/>
    <mergeCell ref="J13:K13"/>
    <mergeCell ref="J12:K12"/>
    <mergeCell ref="B13:C13"/>
    <mergeCell ref="B2:C2"/>
    <mergeCell ref="D2:G2"/>
    <mergeCell ref="B4:C4"/>
    <mergeCell ref="F6:G6"/>
    <mergeCell ref="F7:G7"/>
    <mergeCell ref="F8:G8"/>
    <mergeCell ref="F9:G9"/>
    <mergeCell ref="F13:G13"/>
    <mergeCell ref="D13:E13"/>
    <mergeCell ref="D12:E12"/>
    <mergeCell ref="F12:G12"/>
    <mergeCell ref="B6:C6"/>
    <mergeCell ref="B7:C7"/>
    <mergeCell ref="B8:C8"/>
    <mergeCell ref="B9:C9"/>
    <mergeCell ref="B28:C28"/>
    <mergeCell ref="B23:C23"/>
    <mergeCell ref="B24:C24"/>
    <mergeCell ref="B25:C25"/>
    <mergeCell ref="B26:C26"/>
    <mergeCell ref="B27:C27"/>
  </mergeCells>
  <pageMargins left="0.70866141732283472" right="0.70866141732283472" top="0.74803149606299213" bottom="0.74803149606299213" header="0.31496062992125984" footer="0.31496062992125984"/>
  <pageSetup paperSize="9" scale="47" orientation="portrait" r:id="rId1"/>
  <headerFooter>
    <oddFooter>&amp;L&amp;1#&amp;"Arial"&amp;11&amp;K000000SW Internal Personal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C000"/>
  </sheetPr>
  <dimension ref="A1:AL42"/>
  <sheetViews>
    <sheetView topLeftCell="N8" zoomScale="70" zoomScaleNormal="70" workbookViewId="0">
      <selection activeCell="AF13" sqref="AF13:AF15"/>
    </sheetView>
  </sheetViews>
  <sheetFormatPr defaultRowHeight="15" customHeight="1" outlineLevelCol="1"/>
  <cols>
    <col min="2" max="2" width="12.28515625" customWidth="1"/>
    <col min="3" max="3" width="66.42578125" customWidth="1"/>
    <col min="4" max="5" width="11.42578125" customWidth="1"/>
    <col min="6" max="6" width="10.5703125" customWidth="1"/>
    <col min="7" max="9" width="10.140625" customWidth="1"/>
    <col min="10" max="13" width="8.140625" customWidth="1"/>
    <col min="14" max="14" width="9.28515625" customWidth="1"/>
    <col min="15" max="15" width="8.140625" customWidth="1"/>
    <col min="16" max="16" width="11.140625" customWidth="1"/>
    <col min="17" max="17" width="17.28515625" customWidth="1"/>
    <col min="18" max="18" width="4.28515625" customWidth="1"/>
    <col min="19" max="21" width="14.28515625" customWidth="1"/>
    <col min="22" max="30" width="8.7109375" customWidth="1"/>
    <col min="31" max="32" width="13.140625" customWidth="1"/>
    <col min="33" max="33" width="10" customWidth="1"/>
    <col min="34" max="34" width="9.7109375" bestFit="1" customWidth="1" outlineLevel="1"/>
    <col min="35" max="37" width="8.85546875" outlineLevel="1"/>
  </cols>
  <sheetData>
    <row r="1" spans="1:38" ht="15" customHeight="1">
      <c r="A1" s="577"/>
      <c r="B1" s="577"/>
      <c r="C1" s="577"/>
      <c r="D1" s="577"/>
      <c r="E1" s="577"/>
      <c r="F1" s="577"/>
      <c r="G1" s="577"/>
      <c r="H1" s="577"/>
      <c r="I1" s="577"/>
      <c r="J1" s="577"/>
      <c r="K1" s="577"/>
      <c r="L1" s="577"/>
      <c r="M1" s="577"/>
      <c r="N1" s="577"/>
      <c r="O1" s="577"/>
      <c r="P1" s="577"/>
      <c r="Q1" s="577"/>
      <c r="R1" s="577"/>
      <c r="S1" s="577"/>
      <c r="T1" s="577"/>
      <c r="U1" s="577"/>
      <c r="V1" s="577"/>
      <c r="W1" s="577"/>
      <c r="X1" s="577"/>
      <c r="Y1" s="577"/>
      <c r="Z1" s="577"/>
      <c r="AA1" s="577"/>
      <c r="AB1" s="577"/>
      <c r="AC1" s="577"/>
      <c r="AD1" s="577"/>
      <c r="AE1" s="577"/>
      <c r="AF1" s="577"/>
      <c r="AG1" s="577"/>
      <c r="AH1" s="577"/>
      <c r="AI1" s="577"/>
      <c r="AJ1" s="577"/>
      <c r="AK1" s="577"/>
      <c r="AL1" s="577"/>
    </row>
    <row r="2" spans="1:38" ht="15" customHeight="1">
      <c r="A2" s="577"/>
      <c r="B2" s="577"/>
      <c r="C2" s="577"/>
      <c r="D2" s="577"/>
      <c r="E2" s="577"/>
      <c r="F2" s="577"/>
      <c r="G2" s="577"/>
      <c r="H2" s="577"/>
      <c r="I2" s="577"/>
      <c r="J2" s="577"/>
      <c r="K2" s="577"/>
      <c r="L2" s="577"/>
      <c r="M2" s="577"/>
      <c r="N2" s="577"/>
      <c r="O2" s="577"/>
      <c r="P2" s="577"/>
      <c r="Q2" s="577"/>
      <c r="R2" s="577"/>
      <c r="S2" s="577"/>
      <c r="T2" s="577"/>
      <c r="U2" s="577"/>
      <c r="V2" s="577"/>
      <c r="W2" s="577"/>
      <c r="X2" s="577"/>
      <c r="Y2" s="577"/>
      <c r="Z2" s="577"/>
      <c r="AA2" s="577"/>
      <c r="AB2" s="577"/>
      <c r="AC2" s="577"/>
      <c r="AD2" s="577"/>
      <c r="AE2" s="577"/>
      <c r="AF2" s="577"/>
      <c r="AG2" s="577"/>
      <c r="AH2" s="577"/>
      <c r="AI2" s="577"/>
      <c r="AJ2" s="577"/>
      <c r="AK2" s="577"/>
      <c r="AL2" s="577"/>
    </row>
    <row r="3" spans="1:38" ht="15" customHeight="1">
      <c r="A3" s="577"/>
      <c r="B3" s="577"/>
      <c r="C3" s="221" t="s">
        <v>1</v>
      </c>
      <c r="D3" s="693" t="s">
        <v>59</v>
      </c>
      <c r="E3" s="693"/>
      <c r="F3" s="693"/>
      <c r="G3" s="693"/>
      <c r="H3" s="693"/>
      <c r="I3" s="693"/>
      <c r="J3" s="693"/>
      <c r="K3" s="693"/>
      <c r="L3" s="693"/>
      <c r="M3" s="693"/>
      <c r="N3" s="693"/>
      <c r="O3" s="693"/>
      <c r="P3" s="577"/>
      <c r="Q3" s="577"/>
      <c r="R3" s="577"/>
      <c r="S3" s="577"/>
      <c r="T3" s="577"/>
      <c r="U3" s="577"/>
      <c r="V3" s="577"/>
      <c r="W3" s="577"/>
      <c r="X3" s="577"/>
      <c r="Y3" s="577"/>
      <c r="Z3" s="577"/>
      <c r="AA3" s="577"/>
      <c r="AB3" s="577"/>
      <c r="AC3" s="577"/>
      <c r="AD3" s="577"/>
      <c r="AE3" s="577"/>
      <c r="AF3" s="577"/>
      <c r="AG3" s="577"/>
      <c r="AH3" s="577"/>
      <c r="AI3" s="577"/>
      <c r="AJ3" s="577"/>
      <c r="AK3" s="577"/>
      <c r="AL3" s="577"/>
    </row>
    <row r="4" spans="1:38" ht="15" customHeight="1">
      <c r="A4" s="577"/>
      <c r="B4" s="577"/>
      <c r="C4" s="584"/>
      <c r="D4" s="585"/>
      <c r="E4" s="585"/>
      <c r="F4" s="585"/>
      <c r="G4" s="585"/>
      <c r="H4" s="585"/>
      <c r="I4" s="585"/>
      <c r="J4" s="585"/>
      <c r="K4" s="585"/>
      <c r="L4" s="585"/>
      <c r="M4" s="585"/>
      <c r="N4" s="585"/>
      <c r="O4" s="585"/>
      <c r="P4" s="577"/>
      <c r="Q4" s="577"/>
      <c r="R4" s="577"/>
      <c r="S4" s="577"/>
      <c r="T4" s="577"/>
      <c r="U4" s="577"/>
      <c r="V4" s="577"/>
      <c r="W4" s="577"/>
      <c r="X4" s="577"/>
      <c r="Y4" s="577"/>
      <c r="Z4" s="577"/>
      <c r="AA4" s="577"/>
      <c r="AB4" s="577"/>
      <c r="AC4" s="577"/>
      <c r="AD4" s="577"/>
      <c r="AE4" s="577"/>
      <c r="AF4" s="577"/>
      <c r="AG4" s="577"/>
      <c r="AH4" s="577"/>
      <c r="AI4" s="577"/>
      <c r="AJ4" s="577"/>
      <c r="AK4" s="577"/>
      <c r="AL4" s="577"/>
    </row>
    <row r="5" spans="1:38" ht="15" customHeight="1">
      <c r="A5" s="577"/>
      <c r="B5" s="577"/>
      <c r="C5" s="221" t="s">
        <v>79</v>
      </c>
      <c r="D5" s="567">
        <f>+Assumes!D3</f>
        <v>3.5000000000000003E-2</v>
      </c>
      <c r="E5" s="676" t="s">
        <v>80</v>
      </c>
      <c r="F5" s="678"/>
      <c r="G5" s="6">
        <v>60</v>
      </c>
      <c r="H5" s="221" t="s">
        <v>81</v>
      </c>
      <c r="I5" s="577"/>
      <c r="J5" s="577"/>
      <c r="K5" s="577"/>
      <c r="L5" s="577"/>
      <c r="M5" s="577"/>
      <c r="N5" s="577"/>
      <c r="O5" s="577"/>
      <c r="P5" s="577"/>
      <c r="Q5" s="577"/>
      <c r="R5" s="577"/>
      <c r="S5" s="577"/>
      <c r="T5" s="577"/>
      <c r="U5" s="577"/>
      <c r="V5" s="577"/>
      <c r="W5" s="577"/>
      <c r="X5" s="577"/>
      <c r="Y5" s="577"/>
      <c r="Z5" s="577"/>
      <c r="AA5" s="577"/>
      <c r="AB5" s="577"/>
      <c r="AC5" s="577"/>
      <c r="AD5" s="577"/>
      <c r="AE5" s="577"/>
      <c r="AF5" s="577"/>
      <c r="AG5" s="577"/>
      <c r="AH5" s="577"/>
      <c r="AI5" s="577"/>
      <c r="AJ5" s="577"/>
      <c r="AK5" s="577"/>
      <c r="AL5" s="577"/>
    </row>
    <row r="6" spans="1:38" ht="15" customHeight="1">
      <c r="A6" s="577"/>
      <c r="B6" s="577"/>
      <c r="C6" s="577"/>
      <c r="D6" s="577"/>
      <c r="E6" s="577"/>
      <c r="F6" s="577"/>
      <c r="G6" s="577"/>
      <c r="H6" s="577"/>
      <c r="I6" s="577"/>
      <c r="J6" s="577"/>
      <c r="K6" s="577"/>
      <c r="L6" s="577"/>
      <c r="M6" s="577"/>
      <c r="N6" s="577"/>
      <c r="O6" s="577"/>
      <c r="P6" s="577"/>
      <c r="Q6" s="577"/>
      <c r="R6" s="577"/>
      <c r="S6" s="577"/>
      <c r="T6" s="577"/>
      <c r="U6" s="577"/>
      <c r="V6" s="577"/>
      <c r="W6" s="577"/>
      <c r="X6" s="577"/>
      <c r="Y6" s="577"/>
      <c r="Z6" s="577"/>
      <c r="AA6" s="577"/>
      <c r="AB6" s="577"/>
      <c r="AC6" s="577"/>
      <c r="AD6" s="577"/>
      <c r="AE6" s="577"/>
      <c r="AF6" s="577"/>
      <c r="AG6" s="577"/>
      <c r="AH6" s="577"/>
      <c r="AI6" s="577"/>
      <c r="AJ6" s="577"/>
      <c r="AK6" s="577"/>
      <c r="AL6" s="577"/>
    </row>
    <row r="7" spans="1:38" ht="15" customHeight="1">
      <c r="A7" s="577"/>
      <c r="B7" s="577"/>
      <c r="C7" s="676" t="s">
        <v>76</v>
      </c>
      <c r="D7" s="677"/>
      <c r="E7" s="677"/>
      <c r="F7" s="677"/>
      <c r="G7" s="677"/>
      <c r="H7" s="677"/>
      <c r="I7" s="677"/>
      <c r="J7" s="677"/>
      <c r="K7" s="677"/>
      <c r="L7" s="677"/>
      <c r="M7" s="677"/>
      <c r="N7" s="677"/>
      <c r="O7" s="677"/>
      <c r="P7" s="677"/>
      <c r="Q7" s="678"/>
      <c r="R7" s="577"/>
      <c r="S7" s="690" t="s">
        <v>77</v>
      </c>
      <c r="T7" s="692"/>
      <c r="U7" s="692"/>
      <c r="V7" s="692"/>
      <c r="W7" s="692"/>
      <c r="X7" s="692"/>
      <c r="Y7" s="692"/>
      <c r="Z7" s="692"/>
      <c r="AA7" s="692"/>
      <c r="AB7" s="692"/>
      <c r="AC7" s="692"/>
      <c r="AD7" s="691"/>
      <c r="AE7" s="691"/>
      <c r="AF7" s="649"/>
      <c r="AG7" s="577"/>
      <c r="AH7" s="673" t="s">
        <v>78</v>
      </c>
      <c r="AI7" s="673"/>
      <c r="AJ7" s="673"/>
      <c r="AK7" s="673"/>
      <c r="AL7" s="577"/>
    </row>
    <row r="8" spans="1:38" ht="15" customHeight="1">
      <c r="A8" s="577"/>
      <c r="B8" s="577"/>
      <c r="C8" s="577"/>
      <c r="D8" s="577"/>
      <c r="E8" s="577"/>
      <c r="F8" s="577"/>
      <c r="G8" s="577"/>
      <c r="H8" s="577"/>
      <c r="I8" s="577"/>
      <c r="J8" s="577"/>
      <c r="K8" s="577"/>
      <c r="L8" s="577"/>
      <c r="M8" s="577"/>
      <c r="N8" s="577"/>
      <c r="O8" s="577"/>
      <c r="P8" s="577"/>
      <c r="Q8" s="577"/>
      <c r="R8" s="577"/>
      <c r="S8" s="577"/>
      <c r="T8" s="577"/>
      <c r="U8" s="577"/>
      <c r="V8" s="577"/>
      <c r="W8" s="577"/>
      <c r="X8" s="577"/>
      <c r="Y8" s="577"/>
      <c r="Z8" s="577"/>
      <c r="AA8" s="577"/>
      <c r="AB8" s="577"/>
      <c r="AC8" s="577"/>
      <c r="AD8" s="577"/>
      <c r="AE8" s="577"/>
      <c r="AF8" s="577"/>
      <c r="AG8" s="577"/>
      <c r="AH8" s="577"/>
      <c r="AI8" s="577"/>
      <c r="AJ8" s="577"/>
      <c r="AK8" s="577"/>
      <c r="AL8" s="577"/>
    </row>
    <row r="9" spans="1:38" ht="32.25" customHeight="1">
      <c r="A9" s="577"/>
      <c r="B9" s="577"/>
      <c r="C9" s="583"/>
      <c r="D9" s="676" t="s">
        <v>82</v>
      </c>
      <c r="E9" s="677"/>
      <c r="F9" s="677"/>
      <c r="G9" s="677"/>
      <c r="H9" s="677"/>
      <c r="I9" s="677"/>
      <c r="J9" s="682" t="s">
        <v>83</v>
      </c>
      <c r="K9" s="683"/>
      <c r="L9" s="684"/>
      <c r="M9" s="682" t="s">
        <v>84</v>
      </c>
      <c r="N9" s="683"/>
      <c r="O9" s="683"/>
      <c r="P9" s="684"/>
      <c r="Q9" s="673" t="s">
        <v>85</v>
      </c>
      <c r="R9" s="577"/>
      <c r="S9" s="679" t="s">
        <v>858</v>
      </c>
      <c r="T9" s="680"/>
      <c r="U9" s="681"/>
      <c r="V9" s="690" t="s">
        <v>857</v>
      </c>
      <c r="W9" s="691"/>
      <c r="X9" s="691"/>
      <c r="Y9" s="691"/>
      <c r="Z9" s="691"/>
      <c r="AA9" s="691"/>
      <c r="AB9" s="691"/>
      <c r="AC9" s="691"/>
      <c r="AD9" s="691"/>
      <c r="AE9" s="635"/>
      <c r="AF9" s="650"/>
      <c r="AG9" s="577"/>
      <c r="AH9" s="577"/>
      <c r="AI9" s="577"/>
      <c r="AJ9" s="577"/>
      <c r="AK9" s="577"/>
      <c r="AL9" s="577"/>
    </row>
    <row r="10" spans="1:38" ht="63.75" customHeight="1">
      <c r="A10" s="577"/>
      <c r="B10" s="673" t="s">
        <v>798</v>
      </c>
      <c r="C10" s="673" t="s">
        <v>86</v>
      </c>
      <c r="D10" s="676" t="s">
        <v>8</v>
      </c>
      <c r="E10" s="677"/>
      <c r="F10" s="678"/>
      <c r="G10" s="676" t="s">
        <v>9</v>
      </c>
      <c r="H10" s="677"/>
      <c r="I10" s="678"/>
      <c r="J10" s="685"/>
      <c r="K10" s="686"/>
      <c r="L10" s="687"/>
      <c r="M10" s="685"/>
      <c r="N10" s="686"/>
      <c r="O10" s="686"/>
      <c r="P10" s="687"/>
      <c r="Q10" s="673"/>
      <c r="R10" s="577"/>
      <c r="S10" s="819" t="s">
        <v>87</v>
      </c>
      <c r="T10" s="819" t="s">
        <v>88</v>
      </c>
      <c r="U10" s="819" t="s">
        <v>89</v>
      </c>
      <c r="V10" s="688" t="s">
        <v>87</v>
      </c>
      <c r="W10" s="689"/>
      <c r="X10" s="667"/>
      <c r="Y10" s="688" t="s">
        <v>88</v>
      </c>
      <c r="Z10" s="689"/>
      <c r="AA10" s="667"/>
      <c r="AB10" s="688" t="s">
        <v>89</v>
      </c>
      <c r="AC10" s="689"/>
      <c r="AD10" s="667"/>
      <c r="AE10" s="636" t="s">
        <v>836</v>
      </c>
      <c r="AF10" s="636" t="s">
        <v>859</v>
      </c>
      <c r="AG10" s="577"/>
      <c r="AH10" s="577"/>
      <c r="AI10" s="577"/>
      <c r="AJ10" s="577"/>
      <c r="AK10" s="577"/>
      <c r="AL10" s="577"/>
    </row>
    <row r="11" spans="1:38" s="7" customFormat="1" ht="15" customHeight="1">
      <c r="A11" s="577"/>
      <c r="B11" s="673"/>
      <c r="C11" s="673"/>
      <c r="D11" s="221" t="s">
        <v>90</v>
      </c>
      <c r="E11" s="221" t="s">
        <v>91</v>
      </c>
      <c r="F11" s="221" t="s">
        <v>92</v>
      </c>
      <c r="G11" s="221" t="s">
        <v>90</v>
      </c>
      <c r="H11" s="221" t="s">
        <v>91</v>
      </c>
      <c r="I11" s="221" t="s">
        <v>92</v>
      </c>
      <c r="J11" s="10" t="s">
        <v>90</v>
      </c>
      <c r="K11" s="10" t="s">
        <v>91</v>
      </c>
      <c r="L11" s="10" t="s">
        <v>92</v>
      </c>
      <c r="M11" s="10" t="s">
        <v>90</v>
      </c>
      <c r="N11" s="10" t="s">
        <v>91</v>
      </c>
      <c r="O11" s="10" t="s">
        <v>92</v>
      </c>
      <c r="P11" s="221" t="s">
        <v>93</v>
      </c>
      <c r="Q11" s="10" t="s">
        <v>91</v>
      </c>
      <c r="R11" s="581"/>
      <c r="S11" s="819"/>
      <c r="T11" s="819"/>
      <c r="U11" s="819"/>
      <c r="V11" s="635" t="s">
        <v>90</v>
      </c>
      <c r="W11" s="635" t="s">
        <v>91</v>
      </c>
      <c r="X11" s="635" t="s">
        <v>92</v>
      </c>
      <c r="Y11" s="635" t="s">
        <v>90</v>
      </c>
      <c r="Z11" s="635" t="s">
        <v>91</v>
      </c>
      <c r="AA11" s="635" t="s">
        <v>92</v>
      </c>
      <c r="AB11" s="635" t="s">
        <v>90</v>
      </c>
      <c r="AC11" s="635" t="s">
        <v>91</v>
      </c>
      <c r="AD11" s="635" t="s">
        <v>92</v>
      </c>
      <c r="AE11" s="635" t="s">
        <v>751</v>
      </c>
      <c r="AF11" s="650" t="s">
        <v>751</v>
      </c>
      <c r="AG11" s="577"/>
      <c r="AH11" s="674" t="s">
        <v>94</v>
      </c>
      <c r="AI11" s="675"/>
      <c r="AJ11" s="674" t="s">
        <v>95</v>
      </c>
      <c r="AK11" s="675"/>
      <c r="AL11" s="581"/>
    </row>
    <row r="12" spans="1:38" s="7" customFormat="1" ht="30" customHeight="1">
      <c r="A12" s="577"/>
      <c r="B12" s="580" t="s">
        <v>736</v>
      </c>
      <c r="C12" s="190" t="str">
        <f>Options!D8</f>
        <v>Maintain &amp; operate existing plant</v>
      </c>
      <c r="D12" s="15">
        <f>'Calc Base'!C13</f>
        <v>1.2365491289359276</v>
      </c>
      <c r="E12" s="15">
        <f>'Calc Base'!D13</f>
        <v>1.5456864111699091</v>
      </c>
      <c r="F12" s="15">
        <f>'Calc Base'!E13</f>
        <v>1.8548236934038913</v>
      </c>
      <c r="G12" s="16">
        <f>'Calc Base'!C14</f>
        <v>4.3322363162803859</v>
      </c>
      <c r="H12" s="16">
        <f>'Calc Base'!D14</f>
        <v>5.4152953953504834</v>
      </c>
      <c r="I12" s="16">
        <f>'Calc Base'!E14</f>
        <v>6.4983544744205792</v>
      </c>
      <c r="J12" s="15">
        <f>'Calc Base'!C15</f>
        <v>4.0495039736192835</v>
      </c>
      <c r="K12" s="15">
        <f>'Calc Base'!D15</f>
        <v>4.2626357617045079</v>
      </c>
      <c r="L12" s="15">
        <f>'Calc Base'!E15</f>
        <v>4.475767549789734</v>
      </c>
      <c r="M12" s="15">
        <f>'Calc Base'!C16</f>
        <v>9.6182894188355981</v>
      </c>
      <c r="N12" s="15">
        <f>'Calc Base'!D16</f>
        <v>11.223617568224899</v>
      </c>
      <c r="O12" s="15">
        <f>'Calc Base'!E16</f>
        <v>12.828945717614204</v>
      </c>
      <c r="P12" s="15">
        <f>O12-M12</f>
        <v>3.2106562987786056</v>
      </c>
      <c r="Q12" s="15">
        <f>'Calc Base'!F13</f>
        <v>1.8680952817786134</v>
      </c>
      <c r="R12" s="581"/>
      <c r="S12" s="196">
        <f>'Calc Base'!G12</f>
        <v>7785.8828157635962</v>
      </c>
      <c r="T12" s="196">
        <f>'Calc Base'!G15</f>
        <v>14616.763501068228</v>
      </c>
      <c r="U12" s="196">
        <f>'Calc Base'!G16</f>
        <v>22402.646316831822</v>
      </c>
      <c r="V12" s="196">
        <f>+W12*(1+'Assume C02'!E36)</f>
        <v>2645.6490009697482</v>
      </c>
      <c r="W12" s="196">
        <f>'Calc Base'!H12</f>
        <v>3307.0612512121852</v>
      </c>
      <c r="X12" s="196">
        <f>+W12*(1+'Assume C02'!D$36)</f>
        <v>3968.4735014546222</v>
      </c>
      <c r="Y12" s="196">
        <f>+Z12*(1+'Assume C02'!E37)</f>
        <v>5058.3490907346704</v>
      </c>
      <c r="Z12" s="196">
        <f>'Calc Base'!H15</f>
        <v>5324.5779902470222</v>
      </c>
      <c r="AA12" s="196">
        <f>+Z12*(1+'Assume C02'!D37)</f>
        <v>5590.8068897593739</v>
      </c>
      <c r="AB12" s="196">
        <f>+V12+Y12</f>
        <v>7703.9980917044186</v>
      </c>
      <c r="AC12" s="196">
        <f>'Calc Base'!H16</f>
        <v>8631.6392414592065</v>
      </c>
      <c r="AD12" s="196">
        <f>+X12+AA12</f>
        <v>9559.2803912139971</v>
      </c>
      <c r="AE12" s="799">
        <f>+AVERAGE('Calc Base'!Y$165:AD$165)</f>
        <v>101.22991071546029</v>
      </c>
      <c r="AF12" s="797">
        <f>+AC12/T12-1</f>
        <v>-0.40946987061613294</v>
      </c>
      <c r="AG12" s="577"/>
      <c r="AH12" s="74">
        <f>E12+H12+K12</f>
        <v>11.223617568224899</v>
      </c>
      <c r="AI12" s="75" t="b">
        <f>ROUND(AH12,5)=ROUND(N12,5)</f>
        <v>1</v>
      </c>
      <c r="AJ12" s="74">
        <f>S12+T12</f>
        <v>22402.646316831822</v>
      </c>
      <c r="AK12" s="75" t="b">
        <f>ROUND(U12,5)=ROUND(AJ12,5)</f>
        <v>1</v>
      </c>
      <c r="AL12" s="581"/>
    </row>
    <row r="13" spans="1:38" s="7" customFormat="1" ht="30" customHeight="1">
      <c r="A13" s="577"/>
      <c r="B13" s="580" t="s">
        <v>813</v>
      </c>
      <c r="C13" s="197" t="str">
        <f>Options!F8</f>
        <v>Refurbished WTW &amp; existing filters &amp; provide 2 additional filters.</v>
      </c>
      <c r="D13" s="22">
        <f>'Calc 3A'!C13</f>
        <v>9.7912085861017282</v>
      </c>
      <c r="E13" s="643">
        <f>'Calc 3A'!D13</f>
        <v>12.239010732627159</v>
      </c>
      <c r="F13" s="22">
        <f>'Calc 3A'!E13</f>
        <v>14.68681287915259</v>
      </c>
      <c r="G13" s="22">
        <f>'Calc 3A'!C14</f>
        <v>9.375124687062339</v>
      </c>
      <c r="H13" s="22">
        <f>'Calc 3A'!D14</f>
        <v>11.718905858827922</v>
      </c>
      <c r="I13" s="22">
        <f>'Calc 3A'!E14</f>
        <v>14.062687030593523</v>
      </c>
      <c r="J13" s="22">
        <f>'Calc 3A'!C15</f>
        <v>4.0495039736192835</v>
      </c>
      <c r="K13" s="22">
        <f>'Calc 3A'!D15</f>
        <v>4.2626357617045079</v>
      </c>
      <c r="L13" s="22">
        <f>'Calc 3A'!E15</f>
        <v>4.475767549789734</v>
      </c>
      <c r="M13" s="22">
        <f>'Calc 3A'!C16</f>
        <v>23.215837246783352</v>
      </c>
      <c r="N13" s="22">
        <f>'Calc 3A'!D16</f>
        <v>28.22055235315959</v>
      </c>
      <c r="O13" s="22">
        <f>'Calc 3A'!E16</f>
        <v>33.22526745953585</v>
      </c>
      <c r="P13" s="22">
        <f>O13-M13</f>
        <v>10.009430212752498</v>
      </c>
      <c r="Q13" s="642">
        <f>'Calc 3A'!F13</f>
        <v>12.918884558130426</v>
      </c>
      <c r="R13" s="581"/>
      <c r="S13" s="198">
        <f>'Calc 3A'!G12</f>
        <v>14643.6529870664</v>
      </c>
      <c r="T13" s="198">
        <f>'Calc 3A'!G15</f>
        <v>14616.763501068228</v>
      </c>
      <c r="U13" s="198">
        <f>'Calc 3A'!G16</f>
        <v>29260.41648813463</v>
      </c>
      <c r="V13" s="198">
        <f>+W13*(1+'Assume C02'!E36)</f>
        <v>6095.8861979404483</v>
      </c>
      <c r="W13" s="198">
        <f>'Calc 3A'!H12</f>
        <v>7619.8577474255599</v>
      </c>
      <c r="X13" s="198">
        <f>+$W13*(1+'Assume C02'!D36)</f>
        <v>9143.8292969106715</v>
      </c>
      <c r="Y13" s="198">
        <f>+Z13*(1+'Assume C02'!E37)</f>
        <v>5058.3490907346704</v>
      </c>
      <c r="Z13" s="198">
        <f>'Calc 3A'!H15</f>
        <v>5324.5779902470222</v>
      </c>
      <c r="AA13" s="198">
        <f>+Z13*(1+'Assume C02'!D37)</f>
        <v>5590.8068897593739</v>
      </c>
      <c r="AB13" s="198">
        <f>+V13+Y13</f>
        <v>11154.235288675118</v>
      </c>
      <c r="AC13" s="198">
        <f>'Calc 3A'!H16</f>
        <v>12944.435737672586</v>
      </c>
      <c r="AD13" s="198">
        <f>+X13+AA13</f>
        <v>14734.636186670046</v>
      </c>
      <c r="AE13" s="74">
        <f>+AVERAGE('Calc 3A'!Y$165:AD$165)</f>
        <v>134.77075670602582</v>
      </c>
      <c r="AF13" s="798">
        <f t="shared" ref="AF13:AF15" si="0">+AC13/T13-1</f>
        <v>-0.11441163177289038</v>
      </c>
      <c r="AG13" s="577"/>
      <c r="AH13" s="74">
        <f>E13+H13+K13</f>
        <v>28.22055235315959</v>
      </c>
      <c r="AI13" s="75" t="b">
        <f>ROUND(AH13,5)=ROUND(N13,5)</f>
        <v>1</v>
      </c>
      <c r="AJ13" s="74">
        <f>S13+T13</f>
        <v>29260.41648813463</v>
      </c>
      <c r="AK13" s="75" t="b">
        <f>ROUND(U13,5)=ROUND(AJ13,5)</f>
        <v>1</v>
      </c>
      <c r="AL13" s="581"/>
    </row>
    <row r="14" spans="1:38" s="7" customFormat="1" ht="30" customHeight="1">
      <c r="A14" s="577"/>
      <c r="B14" s="580" t="s">
        <v>814</v>
      </c>
      <c r="C14" s="14" t="str">
        <f>Options!H8</f>
        <v>Refurbished WTW &amp; replace existing filters &amp; provide 2 additional filters.</v>
      </c>
      <c r="D14" s="22">
        <f>'Calc 3B'!C13</f>
        <v>10.257528606713642</v>
      </c>
      <c r="E14" s="22">
        <f>'Calc 3B'!D13</f>
        <v>12.82191075839205</v>
      </c>
      <c r="F14" s="22">
        <f>'Calc 3B'!E13</f>
        <v>15.386292910070461</v>
      </c>
      <c r="G14" s="22">
        <f>'Calc 3B'!C14</f>
        <v>9.2836188634443921</v>
      </c>
      <c r="H14" s="22">
        <f>'Calc 3B'!D14</f>
        <v>11.604523579305486</v>
      </c>
      <c r="I14" s="22">
        <f>'Calc 3B'!E14</f>
        <v>13.925428295166602</v>
      </c>
      <c r="J14" s="22">
        <f>'Calc 3B'!C15</f>
        <v>4.0495039736192835</v>
      </c>
      <c r="K14" s="22">
        <f>'Calc 3B'!D15</f>
        <v>4.2626357617045079</v>
      </c>
      <c r="L14" s="22">
        <f>'Calc 3B'!E15</f>
        <v>4.475767549789734</v>
      </c>
      <c r="M14" s="22">
        <f>'Calc 3B'!C16</f>
        <v>23.590651443777318</v>
      </c>
      <c r="N14" s="22">
        <f>'Calc 3B'!D16</f>
        <v>28.689070099402045</v>
      </c>
      <c r="O14" s="22">
        <f>'Calc 3B'!E16</f>
        <v>33.7874887550268</v>
      </c>
      <c r="P14" s="22">
        <f>O14-M14</f>
        <v>10.196837311249482</v>
      </c>
      <c r="Q14" s="22">
        <f>'Calc 3B'!F13</f>
        <v>13.53256227813042</v>
      </c>
      <c r="R14" s="581"/>
      <c r="S14" s="198">
        <f>'Calc 3B'!$G$12</f>
        <v>14773.356389011606</v>
      </c>
      <c r="T14" s="198">
        <f>'Calc 3B'!$G$15</f>
        <v>14616.763501068228</v>
      </c>
      <c r="U14" s="198">
        <f>'Calc 3B'!$G$16</f>
        <v>29390.119890079834</v>
      </c>
      <c r="V14" s="198">
        <f>+W14*(1+'Assume C02'!E36)</f>
        <v>6196.6900184980232</v>
      </c>
      <c r="W14" s="198">
        <f>'Calc 3B'!H12</f>
        <v>7745.8625231225287</v>
      </c>
      <c r="X14" s="198">
        <f>+W14*(1+'Assume C02'!D36)</f>
        <v>9295.0350277470334</v>
      </c>
      <c r="Y14" s="198">
        <f>+Z14*(1+'Assume C02'!E37)</f>
        <v>5058.3490907346704</v>
      </c>
      <c r="Z14" s="198">
        <f>'Calc 3B'!H15</f>
        <v>5324.5779902470222</v>
      </c>
      <c r="AA14" s="198">
        <f>+Z14*(1+'Assume C02'!D37)</f>
        <v>5590.8068897593739</v>
      </c>
      <c r="AB14" s="198">
        <f>+V14+Y14</f>
        <v>11255.039109232694</v>
      </c>
      <c r="AC14" s="198">
        <f>'Calc 3B'!H16</f>
        <v>13070.440513369555</v>
      </c>
      <c r="AD14" s="198">
        <f>+X14+AA14</f>
        <v>14885.841917506408</v>
      </c>
      <c r="AE14" s="74">
        <f>+AVERAGE('Calc 3B'!Y$165:AD$165)</f>
        <v>134.73435952886578</v>
      </c>
      <c r="AF14" s="798">
        <f t="shared" si="0"/>
        <v>-0.10579106568876651</v>
      </c>
      <c r="AG14" s="577"/>
      <c r="AH14" s="74">
        <f>E14+H14+K14</f>
        <v>28.689070099402045</v>
      </c>
      <c r="AI14" s="75" t="b">
        <f>ROUND(AH14,5)=ROUND(N14,5)</f>
        <v>1</v>
      </c>
      <c r="AJ14" s="74">
        <f>S14+T14</f>
        <v>29390.119890079834</v>
      </c>
      <c r="AK14" s="75" t="b">
        <f>ROUND(U14,5)=ROUND(AJ14,5)</f>
        <v>1</v>
      </c>
      <c r="AL14" s="581"/>
    </row>
    <row r="15" spans="1:38" s="7" customFormat="1" ht="30" customHeight="1">
      <c r="A15" s="577"/>
      <c r="B15" s="580">
        <v>6</v>
      </c>
      <c r="C15" s="197" t="str">
        <f>'Calc 6'!B6</f>
        <v xml:space="preserve"> New 2.7 Ml/d WTW</v>
      </c>
      <c r="D15" s="22">
        <f>'Calc 6'!C13</f>
        <v>15.003659959700522</v>
      </c>
      <c r="E15" s="22">
        <f>'Calc 6'!D13</f>
        <v>18.754574949625649</v>
      </c>
      <c r="F15" s="22">
        <f>'Calc 6'!E13</f>
        <v>22.505489939550785</v>
      </c>
      <c r="G15" s="22">
        <f>'Calc 6'!C14</f>
        <v>7.641344551344547</v>
      </c>
      <c r="H15" s="22">
        <f>'Calc 6'!D14</f>
        <v>9.5516806891806745</v>
      </c>
      <c r="I15" s="22">
        <f>'Calc 6'!E14</f>
        <v>11.462016827016825</v>
      </c>
      <c r="J15" s="22">
        <f>'Calc 6'!C15</f>
        <v>4.0495039736192835</v>
      </c>
      <c r="K15" s="22">
        <f>'Calc 6'!D15</f>
        <v>4.2626357617045079</v>
      </c>
      <c r="L15" s="22">
        <f>'Calc 6'!E15</f>
        <v>4.475767549789734</v>
      </c>
      <c r="M15" s="22">
        <f>'Calc 6'!C16</f>
        <v>26.694508484664354</v>
      </c>
      <c r="N15" s="22">
        <f>'Calc 6'!D16</f>
        <v>32.568891400510829</v>
      </c>
      <c r="O15" s="22">
        <f>'Calc 6'!E16</f>
        <v>38.443274316357346</v>
      </c>
      <c r="P15" s="22">
        <f>O15-M15</f>
        <v>11.748765831692992</v>
      </c>
      <c r="Q15" s="22">
        <f>'Calc 6'!F13</f>
        <v>19.744834938980578</v>
      </c>
      <c r="R15" s="581"/>
      <c r="S15" s="198">
        <f>'Calc 6'!G12</f>
        <v>13923.16221003405</v>
      </c>
      <c r="T15" s="198">
        <f>'Calc 6'!G15</f>
        <v>14616.763501068228</v>
      </c>
      <c r="U15" s="198">
        <f>'Calc 6'!G16</f>
        <v>28539.925711102278</v>
      </c>
      <c r="V15" s="198">
        <f>+W15*(1+'Assume C02'!E36)</f>
        <v>6528.8883775485392</v>
      </c>
      <c r="W15" s="198">
        <f>'Calc 6'!H12</f>
        <v>8161.1104719356736</v>
      </c>
      <c r="X15" s="198">
        <f>+W15*(1+'Assume C02'!D36)</f>
        <v>9793.3325663228079</v>
      </c>
      <c r="Y15" s="198">
        <f>+Z15*(1+'Assume C02'!E37)</f>
        <v>5058.3490907346704</v>
      </c>
      <c r="Z15" s="198">
        <f>'Calc 6'!H15</f>
        <v>5324.5779902470222</v>
      </c>
      <c r="AA15" s="198">
        <f>+Z15*(1+'Assume C02'!D37)</f>
        <v>5590.8068897593739</v>
      </c>
      <c r="AB15" s="198">
        <f>+V15+Y15</f>
        <v>11587.237468283209</v>
      </c>
      <c r="AC15" s="198">
        <f>'Calc 6'!H16</f>
        <v>13485.688462182696</v>
      </c>
      <c r="AD15" s="198">
        <f>+X15+AA15</f>
        <v>15384.139456082183</v>
      </c>
      <c r="AE15" s="74">
        <f>+AVERAGE('Calc 6'!Y$165:AD$165)</f>
        <v>116.92959924073485</v>
      </c>
      <c r="AF15" s="798">
        <f t="shared" si="0"/>
        <v>-7.7382044171602771E-2</v>
      </c>
      <c r="AG15" s="577"/>
      <c r="AH15" s="74">
        <f>E15+H15+K15</f>
        <v>32.568891400510829</v>
      </c>
      <c r="AI15" s="75" t="b">
        <f>ROUND(AH15,5)=ROUND(N15,5)</f>
        <v>1</v>
      </c>
      <c r="AJ15" s="74">
        <f>S15+T15</f>
        <v>28539.925711102278</v>
      </c>
      <c r="AK15" s="75" t="b">
        <f>ROUND(U15,5)=ROUND(AJ15,5)</f>
        <v>1</v>
      </c>
      <c r="AL15" s="581"/>
    </row>
    <row r="16" spans="1:38" s="7" customFormat="1" ht="15" customHeight="1">
      <c r="A16" s="577"/>
      <c r="B16" s="581"/>
      <c r="C16" s="577"/>
      <c r="D16" s="577"/>
      <c r="E16" s="577"/>
      <c r="F16" s="577"/>
      <c r="G16" s="577"/>
      <c r="H16" s="577"/>
      <c r="I16" s="577"/>
      <c r="J16" s="577"/>
      <c r="K16" s="577"/>
      <c r="L16" s="577"/>
      <c r="M16" s="577"/>
      <c r="N16" s="581"/>
      <c r="O16" s="581"/>
      <c r="P16" s="577"/>
      <c r="Q16" s="577"/>
      <c r="R16" s="582"/>
      <c r="S16" s="581"/>
      <c r="T16" s="581"/>
      <c r="U16" s="581"/>
      <c r="V16" s="581"/>
      <c r="W16" s="577"/>
      <c r="X16" s="577"/>
      <c r="Y16" s="577"/>
      <c r="Z16" s="577"/>
      <c r="AA16" s="577"/>
      <c r="AB16" s="577"/>
      <c r="AC16" s="577"/>
      <c r="AD16" s="577"/>
      <c r="AE16" s="577"/>
      <c r="AF16" s="577"/>
      <c r="AG16" s="577"/>
      <c r="AH16" s="581"/>
      <c r="AI16" s="581"/>
      <c r="AJ16" s="581"/>
      <c r="AK16" s="581"/>
      <c r="AL16" s="581"/>
    </row>
    <row r="17" spans="1:38" ht="15" customHeight="1">
      <c r="A17" s="577"/>
      <c r="B17" s="577"/>
      <c r="C17" s="577"/>
      <c r="D17" s="577"/>
      <c r="E17" s="577"/>
      <c r="F17" s="577"/>
      <c r="G17" s="577"/>
      <c r="H17" s="577"/>
      <c r="I17" s="577"/>
      <c r="J17" s="577"/>
      <c r="K17" s="577"/>
      <c r="L17" s="577"/>
      <c r="M17" s="577"/>
      <c r="N17" s="577"/>
      <c r="O17" s="577"/>
      <c r="P17" s="577"/>
      <c r="Q17" s="577"/>
      <c r="R17" s="577"/>
      <c r="S17" s="577"/>
      <c r="T17" s="577"/>
      <c r="U17" s="577"/>
      <c r="V17" s="577"/>
      <c r="W17" s="577"/>
      <c r="X17" s="577"/>
      <c r="Y17" s="577"/>
      <c r="Z17" s="577"/>
      <c r="AA17" s="577"/>
      <c r="AB17" s="577"/>
      <c r="AC17" s="577"/>
      <c r="AD17" s="577"/>
      <c r="AE17" s="577"/>
      <c r="AF17" s="577"/>
      <c r="AG17" s="577"/>
      <c r="AH17" s="577"/>
      <c r="AI17" s="577"/>
      <c r="AJ17" s="577"/>
      <c r="AK17" s="577"/>
      <c r="AL17" s="577"/>
    </row>
    <row r="18" spans="1:38" ht="15" customHeight="1">
      <c r="A18" s="577"/>
      <c r="B18" s="577"/>
      <c r="C18" s="577"/>
      <c r="D18" s="577"/>
      <c r="E18" s="577"/>
      <c r="F18" s="577"/>
      <c r="G18" s="577"/>
      <c r="H18" s="578"/>
      <c r="I18" s="577"/>
      <c r="J18" s="577"/>
      <c r="K18" s="577"/>
      <c r="L18" s="577"/>
      <c r="M18" s="577"/>
      <c r="N18" s="577"/>
      <c r="O18" s="577"/>
      <c r="P18" s="577"/>
      <c r="Q18" s="577"/>
      <c r="R18" s="577"/>
      <c r="S18" s="577"/>
      <c r="T18" s="577"/>
      <c r="U18" s="577"/>
      <c r="V18" s="577"/>
      <c r="W18" s="577"/>
      <c r="X18" s="577"/>
      <c r="Y18" s="577"/>
      <c r="Z18" s="577"/>
      <c r="AA18" s="577"/>
      <c r="AB18" s="577"/>
      <c r="AC18" s="577"/>
      <c r="AD18" s="577"/>
      <c r="AE18" s="577"/>
      <c r="AF18" s="577"/>
      <c r="AG18" s="577"/>
      <c r="AH18" s="577"/>
      <c r="AI18" s="577"/>
      <c r="AJ18" s="577"/>
      <c r="AK18" s="577"/>
      <c r="AL18" s="577"/>
    </row>
    <row r="19" spans="1:38" ht="15" customHeight="1">
      <c r="A19" s="577"/>
      <c r="B19" s="577"/>
      <c r="C19" s="577"/>
      <c r="D19" s="577"/>
      <c r="E19" s="577"/>
      <c r="F19" s="579"/>
      <c r="G19" s="579"/>
      <c r="H19" s="579"/>
      <c r="I19" s="577"/>
      <c r="J19" s="577"/>
      <c r="K19" s="577"/>
      <c r="L19" s="577"/>
      <c r="M19" s="577"/>
      <c r="N19" s="577"/>
      <c r="O19" s="577"/>
      <c r="P19" s="577"/>
      <c r="Q19" s="577"/>
      <c r="R19" s="577"/>
      <c r="S19" s="577"/>
      <c r="T19" s="577"/>
      <c r="U19" s="577"/>
      <c r="V19" s="577"/>
      <c r="W19" s="577"/>
      <c r="X19" s="577"/>
      <c r="Y19" s="577"/>
      <c r="Z19" s="577"/>
      <c r="AA19" s="577"/>
      <c r="AB19" s="577"/>
      <c r="AC19" s="577"/>
      <c r="AD19" s="577"/>
      <c r="AE19" s="577"/>
      <c r="AF19" s="577"/>
      <c r="AG19" s="577"/>
      <c r="AH19" s="577"/>
      <c r="AI19" s="577"/>
      <c r="AJ19" s="577"/>
      <c r="AK19" s="577"/>
      <c r="AL19" s="577"/>
    </row>
    <row r="20" spans="1:38" ht="15" customHeight="1">
      <c r="A20" s="577"/>
      <c r="B20" s="577"/>
      <c r="C20" s="577"/>
      <c r="D20" s="577"/>
      <c r="E20" s="577"/>
      <c r="F20" s="579"/>
      <c r="G20" s="579"/>
      <c r="H20" s="579"/>
      <c r="I20" s="577"/>
      <c r="J20" s="577"/>
      <c r="K20" s="577"/>
      <c r="L20" s="577"/>
      <c r="M20" s="577"/>
      <c r="N20" s="577"/>
      <c r="O20" s="577"/>
      <c r="P20" s="577"/>
      <c r="Q20" s="577"/>
      <c r="R20" s="577"/>
      <c r="S20" s="577"/>
      <c r="T20" s="577"/>
      <c r="U20" s="577"/>
      <c r="V20" s="577"/>
      <c r="W20" s="577"/>
      <c r="X20" s="577"/>
      <c r="Y20" s="577"/>
      <c r="Z20" s="577"/>
      <c r="AA20" s="577"/>
      <c r="AB20" s="577"/>
      <c r="AC20" s="577"/>
      <c r="AD20" s="577"/>
      <c r="AE20" s="577"/>
      <c r="AF20" s="577"/>
      <c r="AG20" s="577"/>
      <c r="AH20" s="577"/>
      <c r="AI20" s="577"/>
      <c r="AJ20" s="577"/>
      <c r="AK20" s="577"/>
      <c r="AL20" s="577"/>
    </row>
    <row r="21" spans="1:38" ht="15" customHeight="1">
      <c r="A21" s="577"/>
      <c r="B21" s="577"/>
      <c r="C21" s="577"/>
      <c r="D21" s="577"/>
      <c r="E21" s="577"/>
      <c r="F21" s="579"/>
      <c r="G21" s="579"/>
      <c r="H21" s="579"/>
      <c r="I21" s="577"/>
      <c r="J21" s="577"/>
      <c r="K21" s="577"/>
      <c r="L21" s="577"/>
      <c r="M21" s="577"/>
      <c r="N21" s="577"/>
      <c r="O21" s="577"/>
      <c r="P21" s="577"/>
      <c r="Q21" s="577"/>
      <c r="R21" s="577"/>
      <c r="S21" s="577"/>
      <c r="T21" s="577"/>
      <c r="U21" s="577"/>
      <c r="V21" s="577"/>
      <c r="W21" s="577"/>
      <c r="X21" s="577"/>
      <c r="Y21" s="577"/>
      <c r="Z21" s="577"/>
      <c r="AA21" s="577"/>
      <c r="AB21" s="577"/>
      <c r="AC21" s="577"/>
      <c r="AD21" s="577"/>
      <c r="AE21" s="577"/>
      <c r="AF21" s="577"/>
      <c r="AG21" s="577"/>
      <c r="AH21" s="577"/>
      <c r="AI21" s="577"/>
      <c r="AJ21" s="577"/>
      <c r="AK21" s="577"/>
      <c r="AL21" s="577"/>
    </row>
    <row r="22" spans="1:38" ht="15" customHeight="1">
      <c r="A22" s="577"/>
      <c r="B22" s="577"/>
      <c r="C22" s="577"/>
      <c r="D22" s="577"/>
      <c r="E22" s="577"/>
      <c r="F22" s="579"/>
      <c r="G22" s="579"/>
      <c r="H22" s="579"/>
      <c r="I22" s="577"/>
      <c r="J22" s="577"/>
      <c r="K22" s="577"/>
      <c r="L22" s="577"/>
      <c r="M22" s="577"/>
      <c r="N22" s="577"/>
      <c r="O22" s="577"/>
      <c r="P22" s="577"/>
      <c r="Q22" s="577"/>
      <c r="R22" s="577"/>
      <c r="S22" s="577"/>
      <c r="T22" s="577"/>
      <c r="U22" s="577"/>
      <c r="V22" s="577"/>
      <c r="W22" s="577"/>
      <c r="X22" s="577"/>
      <c r="Y22" s="577"/>
      <c r="Z22" s="577"/>
      <c r="AA22" s="577"/>
      <c r="AB22" s="577"/>
      <c r="AC22" s="577"/>
      <c r="AD22" s="577"/>
      <c r="AE22" s="577"/>
      <c r="AF22" s="577"/>
      <c r="AG22" s="577"/>
      <c r="AH22" s="577"/>
      <c r="AI22" s="577"/>
      <c r="AJ22" s="577"/>
      <c r="AK22" s="577"/>
      <c r="AL22" s="577"/>
    </row>
    <row r="23" spans="1:38" ht="15" customHeight="1">
      <c r="A23" s="577"/>
      <c r="B23" s="577"/>
      <c r="C23" s="577"/>
      <c r="D23" s="577"/>
      <c r="E23" s="577"/>
      <c r="F23" s="579"/>
      <c r="G23" s="579"/>
      <c r="H23" s="579"/>
      <c r="I23" s="577"/>
      <c r="J23" s="577"/>
      <c r="K23" s="577"/>
      <c r="L23" s="577"/>
      <c r="M23" s="577"/>
      <c r="N23" s="577"/>
      <c r="O23" s="577"/>
      <c r="P23" s="577"/>
      <c r="Q23" s="577"/>
      <c r="R23" s="577"/>
      <c r="S23" s="577"/>
      <c r="T23" s="577"/>
      <c r="U23" s="577"/>
      <c r="V23" s="577"/>
      <c r="W23" s="577"/>
      <c r="X23" s="577"/>
      <c r="Y23" s="577"/>
      <c r="Z23" s="577"/>
      <c r="AA23" s="577"/>
      <c r="AB23" s="577"/>
      <c r="AC23" s="577"/>
      <c r="AD23" s="577"/>
      <c r="AE23" s="577"/>
      <c r="AF23" s="577"/>
      <c r="AG23" s="577"/>
      <c r="AH23" s="577"/>
      <c r="AI23" s="577"/>
      <c r="AJ23" s="577"/>
      <c r="AK23" s="577"/>
      <c r="AL23" s="577"/>
    </row>
    <row r="24" spans="1:38" ht="15" customHeight="1">
      <c r="A24" s="577"/>
      <c r="B24" s="577"/>
      <c r="C24" s="577"/>
      <c r="D24" s="577"/>
      <c r="E24" s="577"/>
      <c r="F24" s="579"/>
      <c r="G24" s="579"/>
      <c r="H24" s="579"/>
      <c r="I24" s="577"/>
      <c r="J24" s="577"/>
      <c r="K24" s="577"/>
      <c r="L24" s="577"/>
      <c r="M24" s="577"/>
      <c r="N24" s="577"/>
      <c r="O24" s="577"/>
      <c r="P24" s="577"/>
      <c r="Q24" s="577"/>
      <c r="R24" s="577"/>
      <c r="S24" s="577"/>
      <c r="T24" s="577"/>
      <c r="U24" s="577"/>
      <c r="V24" s="577"/>
      <c r="W24" s="577"/>
      <c r="X24" s="577"/>
      <c r="Y24" s="577"/>
      <c r="Z24" s="577"/>
      <c r="AA24" s="577"/>
      <c r="AB24" s="577"/>
      <c r="AC24" s="577"/>
      <c r="AD24" s="577"/>
      <c r="AE24" s="577"/>
      <c r="AF24" s="577"/>
      <c r="AG24" s="577"/>
      <c r="AH24" s="577"/>
      <c r="AI24" s="577"/>
      <c r="AJ24" s="577"/>
      <c r="AK24" s="577"/>
      <c r="AL24" s="577"/>
    </row>
    <row r="25" spans="1:38" ht="15" customHeight="1">
      <c r="A25" s="577"/>
      <c r="B25" s="577"/>
      <c r="C25" s="577"/>
      <c r="D25" s="577"/>
      <c r="E25" s="577"/>
      <c r="F25" s="577"/>
      <c r="G25" s="577"/>
      <c r="H25" s="577"/>
      <c r="I25" s="577"/>
      <c r="J25" s="577"/>
      <c r="K25" s="577"/>
      <c r="L25" s="577"/>
      <c r="M25" s="577"/>
      <c r="N25" s="577"/>
      <c r="O25" s="577"/>
      <c r="P25" s="577"/>
      <c r="Q25" s="577"/>
      <c r="R25" s="577"/>
      <c r="S25" s="577"/>
      <c r="T25" s="577"/>
      <c r="U25" s="577"/>
      <c r="V25" s="577"/>
      <c r="W25" s="577"/>
      <c r="X25" s="577"/>
      <c r="Y25" s="577"/>
      <c r="Z25" s="577"/>
      <c r="AA25" s="577"/>
      <c r="AB25" s="577"/>
      <c r="AC25" s="577"/>
      <c r="AD25" s="577"/>
      <c r="AE25" s="577"/>
      <c r="AF25" s="577"/>
      <c r="AG25" s="577"/>
      <c r="AH25" s="577"/>
      <c r="AI25" s="577"/>
      <c r="AJ25" s="577"/>
      <c r="AK25" s="577"/>
      <c r="AL25" s="577"/>
    </row>
    <row r="26" spans="1:38" ht="15" customHeight="1">
      <c r="A26" s="577"/>
      <c r="B26" s="577"/>
      <c r="C26" s="577"/>
      <c r="D26" s="577"/>
      <c r="E26" s="577"/>
      <c r="F26" s="577"/>
      <c r="G26" s="577"/>
      <c r="H26" s="577"/>
      <c r="I26" s="577"/>
      <c r="J26" s="577"/>
      <c r="K26" s="577"/>
      <c r="L26" s="577"/>
      <c r="M26" s="577"/>
      <c r="N26" s="577"/>
      <c r="O26" s="577"/>
      <c r="P26" s="577"/>
      <c r="Q26" s="577"/>
      <c r="R26" s="577"/>
      <c r="S26" s="577"/>
      <c r="T26" s="577"/>
      <c r="U26" s="577"/>
      <c r="V26" s="577"/>
      <c r="W26" s="577"/>
      <c r="X26" s="577"/>
      <c r="Y26" s="577"/>
      <c r="Z26" s="577"/>
      <c r="AA26" s="577"/>
      <c r="AB26" s="577"/>
      <c r="AC26" s="577"/>
      <c r="AD26" s="577"/>
      <c r="AE26" s="577"/>
      <c r="AF26" s="577"/>
      <c r="AG26" s="577"/>
      <c r="AH26" s="577"/>
      <c r="AI26" s="577"/>
      <c r="AJ26" s="577"/>
      <c r="AK26" s="577"/>
      <c r="AL26" s="577"/>
    </row>
    <row r="27" spans="1:38" ht="15" customHeight="1">
      <c r="A27" s="577"/>
      <c r="B27" s="577"/>
      <c r="C27" s="577"/>
      <c r="D27" s="577"/>
      <c r="E27" s="577"/>
      <c r="F27" s="577"/>
      <c r="G27" s="577"/>
      <c r="H27" s="577"/>
      <c r="I27" s="577"/>
      <c r="J27" s="577"/>
      <c r="K27" s="577"/>
      <c r="L27" s="577"/>
      <c r="M27" s="577"/>
      <c r="N27" s="577"/>
      <c r="O27" s="577"/>
      <c r="P27" s="577"/>
      <c r="Q27" s="577"/>
      <c r="R27" s="577"/>
      <c r="S27" s="577"/>
      <c r="T27" s="577"/>
      <c r="U27" s="577"/>
      <c r="V27" s="577"/>
      <c r="W27" s="577"/>
      <c r="X27" s="577"/>
      <c r="Y27" s="577"/>
      <c r="Z27" s="577"/>
      <c r="AA27" s="577"/>
      <c r="AB27" s="577"/>
      <c r="AC27" s="577"/>
      <c r="AD27" s="577"/>
      <c r="AE27" s="577"/>
      <c r="AF27" s="577"/>
      <c r="AG27" s="577"/>
      <c r="AH27" s="577"/>
      <c r="AI27" s="577"/>
      <c r="AJ27" s="577"/>
      <c r="AK27" s="577"/>
      <c r="AL27" s="577"/>
    </row>
    <row r="28" spans="1:38" ht="15" customHeight="1">
      <c r="A28" s="577"/>
      <c r="B28" s="577"/>
      <c r="C28" s="577"/>
      <c r="D28" s="577"/>
      <c r="E28" s="577"/>
      <c r="F28" s="577"/>
      <c r="G28" s="577"/>
      <c r="H28" s="577"/>
      <c r="I28" s="577"/>
      <c r="J28" s="577"/>
      <c r="K28" s="577"/>
      <c r="L28" s="577"/>
      <c r="M28" s="577"/>
      <c r="N28" s="577"/>
      <c r="O28" s="577"/>
      <c r="P28" s="577"/>
      <c r="Q28" s="577"/>
      <c r="R28" s="577"/>
      <c r="S28" s="577"/>
      <c r="T28" s="577"/>
      <c r="U28" s="577"/>
      <c r="V28" s="577"/>
      <c r="W28" s="577"/>
      <c r="X28" s="577"/>
      <c r="Y28" s="577"/>
      <c r="Z28" s="577"/>
      <c r="AA28" s="577"/>
      <c r="AB28" s="577"/>
      <c r="AC28" s="577"/>
      <c r="AD28" s="577"/>
      <c r="AE28" s="577"/>
      <c r="AF28" s="577"/>
      <c r="AG28" s="577"/>
      <c r="AH28" s="577"/>
      <c r="AI28" s="577"/>
      <c r="AJ28" s="577"/>
      <c r="AK28" s="577"/>
      <c r="AL28" s="577"/>
    </row>
    <row r="29" spans="1:38" ht="15" customHeight="1">
      <c r="A29" s="577"/>
      <c r="B29" s="577"/>
      <c r="C29" s="577"/>
      <c r="D29" s="577"/>
      <c r="E29" s="577"/>
      <c r="F29" s="577"/>
      <c r="G29" s="577"/>
      <c r="H29" s="577"/>
      <c r="I29" s="577"/>
      <c r="J29" s="577"/>
      <c r="K29" s="577"/>
      <c r="L29" s="577"/>
      <c r="M29" s="577"/>
      <c r="N29" s="577"/>
      <c r="O29" s="577"/>
      <c r="P29" s="577"/>
      <c r="Q29" s="577"/>
      <c r="R29" s="577"/>
      <c r="S29" s="577"/>
      <c r="T29" s="577"/>
      <c r="U29" s="577"/>
      <c r="V29" s="577"/>
      <c r="W29" s="577"/>
      <c r="X29" s="577"/>
      <c r="Y29" s="577"/>
      <c r="Z29" s="577"/>
      <c r="AA29" s="577"/>
      <c r="AB29" s="577"/>
      <c r="AC29" s="577"/>
      <c r="AD29" s="577"/>
      <c r="AE29" s="577"/>
      <c r="AF29" s="577"/>
      <c r="AG29" s="577"/>
      <c r="AH29" s="577"/>
      <c r="AI29" s="577"/>
      <c r="AJ29" s="577"/>
      <c r="AK29" s="577"/>
      <c r="AL29" s="577"/>
    </row>
    <row r="30" spans="1:38" ht="15" customHeight="1">
      <c r="A30" s="577"/>
      <c r="B30" s="577"/>
      <c r="C30" s="577"/>
      <c r="D30" s="577"/>
      <c r="E30" s="577"/>
      <c r="F30" s="577"/>
      <c r="G30" s="577"/>
      <c r="H30" s="577"/>
      <c r="I30" s="577"/>
      <c r="J30" s="577"/>
      <c r="K30" s="577"/>
      <c r="L30" s="577"/>
      <c r="M30" s="577"/>
      <c r="N30" s="577"/>
      <c r="O30" s="577"/>
      <c r="P30" s="577"/>
      <c r="Q30" s="577"/>
      <c r="R30" s="577"/>
      <c r="S30" s="577"/>
      <c r="T30" s="577"/>
      <c r="U30" s="577"/>
      <c r="V30" s="577"/>
      <c r="W30" s="577"/>
      <c r="X30" s="577"/>
      <c r="Y30" s="577"/>
      <c r="Z30" s="577"/>
      <c r="AA30" s="577"/>
      <c r="AB30" s="577"/>
      <c r="AC30" s="577"/>
      <c r="AD30" s="577"/>
      <c r="AE30" s="577"/>
      <c r="AF30" s="577"/>
      <c r="AG30" s="577"/>
      <c r="AH30" s="577"/>
      <c r="AI30" s="577"/>
      <c r="AJ30" s="577"/>
      <c r="AK30" s="577"/>
      <c r="AL30" s="577"/>
    </row>
    <row r="31" spans="1:38" ht="15" customHeight="1">
      <c r="A31" s="577"/>
      <c r="B31" s="577"/>
      <c r="C31" s="577"/>
      <c r="D31" s="577"/>
      <c r="E31" s="577"/>
      <c r="F31" s="577"/>
      <c r="G31" s="577"/>
      <c r="H31" s="577"/>
      <c r="I31" s="577"/>
      <c r="J31" s="577"/>
      <c r="K31" s="577"/>
      <c r="L31" s="577"/>
      <c r="M31" s="577"/>
      <c r="N31" s="577"/>
      <c r="O31" s="577"/>
      <c r="P31" s="577"/>
      <c r="Q31" s="577"/>
      <c r="R31" s="577"/>
      <c r="S31" s="577"/>
      <c r="T31" s="577"/>
      <c r="U31" s="577"/>
      <c r="V31" s="577"/>
      <c r="W31" s="577"/>
      <c r="X31" s="577"/>
      <c r="Y31" s="577"/>
      <c r="Z31" s="577"/>
      <c r="AA31" s="577"/>
      <c r="AB31" s="577"/>
      <c r="AC31" s="577"/>
      <c r="AD31" s="577"/>
      <c r="AE31" s="577"/>
      <c r="AF31" s="577"/>
      <c r="AG31" s="577"/>
      <c r="AH31" s="577"/>
      <c r="AI31" s="577"/>
      <c r="AJ31" s="577"/>
      <c r="AK31" s="577"/>
      <c r="AL31" s="577"/>
    </row>
    <row r="32" spans="1:38" ht="15" customHeight="1">
      <c r="A32" s="577"/>
      <c r="B32" s="577"/>
      <c r="C32" s="577"/>
      <c r="D32" s="577"/>
      <c r="E32" s="577"/>
      <c r="F32" s="577"/>
      <c r="G32" s="577"/>
      <c r="H32" s="577"/>
      <c r="I32" s="577"/>
      <c r="J32" s="577"/>
      <c r="K32" s="577"/>
      <c r="L32" s="577"/>
      <c r="M32" s="577"/>
      <c r="N32" s="577"/>
      <c r="O32" s="577"/>
      <c r="P32" s="577"/>
      <c r="Q32" s="577"/>
      <c r="R32" s="577"/>
      <c r="S32" s="577"/>
      <c r="T32" s="577"/>
      <c r="U32" s="577"/>
      <c r="V32" s="577"/>
      <c r="W32" s="577"/>
      <c r="X32" s="577"/>
      <c r="Y32" s="577"/>
      <c r="Z32" s="577"/>
      <c r="AA32" s="577"/>
      <c r="AB32" s="577"/>
      <c r="AC32" s="577"/>
      <c r="AD32" s="577"/>
      <c r="AE32" s="577"/>
      <c r="AF32" s="577"/>
      <c r="AG32" s="577"/>
      <c r="AH32" s="577"/>
      <c r="AI32" s="577"/>
      <c r="AJ32" s="577"/>
      <c r="AK32" s="577"/>
      <c r="AL32" s="577"/>
    </row>
    <row r="33" spans="1:38" ht="15" customHeight="1">
      <c r="A33" s="577"/>
      <c r="B33" s="577"/>
      <c r="C33" s="577"/>
      <c r="D33" s="577"/>
      <c r="E33" s="577"/>
      <c r="F33" s="577"/>
      <c r="G33" s="577"/>
      <c r="H33" s="577"/>
      <c r="I33" s="577"/>
      <c r="J33" s="577"/>
      <c r="K33" s="577"/>
      <c r="L33" s="577"/>
      <c r="M33" s="577"/>
      <c r="N33" s="577"/>
      <c r="O33" s="577"/>
      <c r="P33" s="577"/>
      <c r="Q33" s="577"/>
      <c r="R33" s="577"/>
      <c r="S33" s="577"/>
      <c r="T33" s="577"/>
      <c r="U33" s="577"/>
      <c r="V33" s="577"/>
      <c r="W33" s="577"/>
      <c r="X33" s="577"/>
      <c r="Y33" s="577"/>
      <c r="Z33" s="577"/>
      <c r="AA33" s="577"/>
      <c r="AB33" s="577"/>
      <c r="AC33" s="577"/>
      <c r="AD33" s="577"/>
      <c r="AE33" s="577"/>
      <c r="AF33" s="577"/>
      <c r="AG33" s="577"/>
      <c r="AH33" s="577"/>
      <c r="AI33" s="577"/>
      <c r="AJ33" s="577"/>
      <c r="AK33" s="577"/>
      <c r="AL33" s="577"/>
    </row>
    <row r="34" spans="1:38" ht="15" customHeight="1">
      <c r="A34" s="577"/>
      <c r="B34" s="577"/>
      <c r="C34" s="577"/>
      <c r="D34" s="577"/>
      <c r="E34" s="577"/>
      <c r="F34" s="577"/>
      <c r="G34" s="577"/>
      <c r="H34" s="577"/>
      <c r="I34" s="577"/>
      <c r="J34" s="577"/>
      <c r="K34" s="577"/>
      <c r="L34" s="577"/>
      <c r="M34" s="577"/>
      <c r="N34" s="577"/>
      <c r="O34" s="577"/>
      <c r="P34" s="577"/>
      <c r="Q34" s="577"/>
      <c r="R34" s="577"/>
      <c r="S34" s="577"/>
      <c r="T34" s="577"/>
      <c r="U34" s="577"/>
      <c r="V34" s="577"/>
      <c r="W34" s="577"/>
      <c r="X34" s="577"/>
      <c r="Y34" s="577"/>
      <c r="Z34" s="577"/>
      <c r="AA34" s="577"/>
      <c r="AB34" s="577"/>
      <c r="AC34" s="577"/>
      <c r="AD34" s="577"/>
      <c r="AE34" s="577"/>
      <c r="AF34" s="577"/>
      <c r="AG34" s="577"/>
      <c r="AH34" s="577"/>
      <c r="AI34" s="577"/>
      <c r="AJ34" s="577"/>
      <c r="AK34" s="577"/>
      <c r="AL34" s="577"/>
    </row>
    <row r="35" spans="1:38" ht="15" customHeight="1">
      <c r="A35" s="577"/>
      <c r="B35" s="577"/>
      <c r="C35" s="577"/>
      <c r="D35" s="577"/>
      <c r="E35" s="577"/>
      <c r="F35" s="577"/>
      <c r="G35" s="577"/>
      <c r="H35" s="577"/>
      <c r="I35" s="577"/>
      <c r="J35" s="577"/>
      <c r="K35" s="577"/>
      <c r="L35" s="577"/>
      <c r="M35" s="577"/>
      <c r="N35" s="577"/>
      <c r="O35" s="577"/>
      <c r="P35" s="577"/>
      <c r="Q35" s="577"/>
      <c r="R35" s="577"/>
      <c r="S35" s="577"/>
      <c r="T35" s="577"/>
      <c r="U35" s="577"/>
      <c r="V35" s="577"/>
      <c r="W35" s="577"/>
      <c r="X35" s="577"/>
      <c r="Y35" s="577"/>
      <c r="Z35" s="577"/>
      <c r="AA35" s="577"/>
      <c r="AB35" s="577"/>
      <c r="AC35" s="577"/>
      <c r="AD35" s="577"/>
      <c r="AE35" s="577"/>
      <c r="AF35" s="577"/>
      <c r="AG35" s="577"/>
      <c r="AH35" s="577"/>
      <c r="AI35" s="577"/>
      <c r="AJ35" s="577"/>
      <c r="AK35" s="577"/>
      <c r="AL35" s="577"/>
    </row>
    <row r="36" spans="1:38" ht="15" customHeight="1">
      <c r="A36" s="577"/>
      <c r="B36" s="577"/>
      <c r="C36" s="577"/>
      <c r="D36" s="577"/>
      <c r="E36" s="577"/>
      <c r="F36" s="577"/>
      <c r="G36" s="577"/>
      <c r="H36" s="577"/>
      <c r="I36" s="577"/>
      <c r="J36" s="577"/>
      <c r="K36" s="577"/>
      <c r="L36" s="577"/>
      <c r="M36" s="577"/>
      <c r="N36" s="577"/>
      <c r="O36" s="577"/>
      <c r="P36" s="577"/>
      <c r="Q36" s="577"/>
      <c r="R36" s="577"/>
      <c r="S36" s="577"/>
      <c r="T36" s="577"/>
      <c r="U36" s="577"/>
      <c r="V36" s="577"/>
      <c r="W36" s="577"/>
      <c r="X36" s="577"/>
      <c r="Y36" s="577"/>
      <c r="Z36" s="577"/>
      <c r="AA36" s="577"/>
      <c r="AB36" s="577"/>
      <c r="AC36" s="577"/>
      <c r="AD36" s="577"/>
      <c r="AE36" s="577"/>
      <c r="AF36" s="577"/>
      <c r="AG36" s="577"/>
      <c r="AH36" s="577"/>
      <c r="AI36" s="577"/>
      <c r="AJ36" s="577"/>
      <c r="AK36" s="577"/>
      <c r="AL36" s="577"/>
    </row>
    <row r="37" spans="1:38" ht="15" customHeight="1">
      <c r="A37" s="577"/>
      <c r="B37" s="577"/>
      <c r="C37" s="577"/>
      <c r="D37" s="577"/>
      <c r="E37" s="577"/>
      <c r="F37" s="577"/>
      <c r="G37" s="577"/>
      <c r="H37" s="577"/>
      <c r="I37" s="577"/>
      <c r="J37" s="577"/>
      <c r="K37" s="577"/>
      <c r="L37" s="577"/>
      <c r="M37" s="577"/>
      <c r="N37" s="577"/>
      <c r="O37" s="577"/>
      <c r="P37" s="577"/>
      <c r="Q37" s="577"/>
      <c r="R37" s="577"/>
      <c r="S37" s="577"/>
      <c r="T37" s="577"/>
      <c r="U37" s="577"/>
      <c r="V37" s="577"/>
      <c r="W37" s="577"/>
      <c r="X37" s="577"/>
      <c r="Y37" s="577"/>
      <c r="Z37" s="577"/>
      <c r="AA37" s="577"/>
      <c r="AB37" s="577"/>
      <c r="AC37" s="577"/>
      <c r="AD37" s="577"/>
      <c r="AE37" s="577"/>
      <c r="AF37" s="577"/>
      <c r="AG37" s="577"/>
      <c r="AH37" s="577"/>
      <c r="AI37" s="577"/>
      <c r="AJ37" s="577"/>
      <c r="AK37" s="577"/>
      <c r="AL37" s="577"/>
    </row>
    <row r="38" spans="1:38" ht="15" customHeight="1">
      <c r="A38" s="577"/>
      <c r="B38" s="577"/>
      <c r="C38" s="577"/>
      <c r="D38" s="577"/>
      <c r="E38" s="577"/>
      <c r="F38" s="577"/>
      <c r="G38" s="577"/>
      <c r="H38" s="577"/>
      <c r="I38" s="577"/>
      <c r="J38" s="577"/>
      <c r="K38" s="577"/>
      <c r="L38" s="577"/>
      <c r="M38" s="577"/>
      <c r="N38" s="577"/>
      <c r="O38" s="577"/>
      <c r="P38" s="577"/>
      <c r="Q38" s="577"/>
      <c r="R38" s="577"/>
      <c r="S38" s="577"/>
      <c r="T38" s="577"/>
      <c r="U38" s="577"/>
      <c r="V38" s="577"/>
      <c r="W38" s="577"/>
      <c r="X38" s="577"/>
      <c r="Y38" s="577"/>
      <c r="Z38" s="577"/>
      <c r="AA38" s="577"/>
      <c r="AB38" s="577"/>
      <c r="AC38" s="577"/>
      <c r="AD38" s="577"/>
      <c r="AE38" s="577"/>
      <c r="AF38" s="577"/>
      <c r="AG38" s="577"/>
      <c r="AH38" s="577"/>
      <c r="AI38" s="577"/>
      <c r="AJ38" s="577"/>
      <c r="AK38" s="577"/>
      <c r="AL38" s="577"/>
    </row>
    <row r="39" spans="1:38" ht="15" customHeight="1">
      <c r="A39" s="577"/>
      <c r="B39" s="577"/>
      <c r="C39" s="577"/>
      <c r="D39" s="577"/>
      <c r="E39" s="577"/>
      <c r="F39" s="577"/>
      <c r="G39" s="577"/>
      <c r="H39" s="577"/>
      <c r="I39" s="577"/>
      <c r="J39" s="577"/>
      <c r="K39" s="577"/>
      <c r="L39" s="577"/>
      <c r="M39" s="577"/>
      <c r="N39" s="577"/>
      <c r="O39" s="577"/>
      <c r="P39" s="577"/>
      <c r="Q39" s="577"/>
      <c r="R39" s="577"/>
      <c r="S39" s="577"/>
      <c r="T39" s="577"/>
      <c r="U39" s="577"/>
      <c r="V39" s="577"/>
      <c r="W39" s="577"/>
      <c r="X39" s="577"/>
      <c r="Y39" s="577"/>
      <c r="Z39" s="577"/>
      <c r="AA39" s="577"/>
      <c r="AB39" s="577"/>
      <c r="AC39" s="577"/>
      <c r="AD39" s="577"/>
      <c r="AE39" s="577"/>
      <c r="AF39" s="577"/>
      <c r="AG39" s="577"/>
      <c r="AH39" s="577"/>
      <c r="AI39" s="577"/>
      <c r="AJ39" s="577"/>
      <c r="AK39" s="577"/>
      <c r="AL39" s="577"/>
    </row>
    <row r="40" spans="1:38" ht="15" customHeight="1">
      <c r="A40" s="577"/>
      <c r="B40" s="577"/>
      <c r="C40" s="577"/>
      <c r="D40" s="577"/>
      <c r="E40" s="577"/>
      <c r="F40" s="577"/>
      <c r="G40" s="577"/>
      <c r="H40" s="577"/>
      <c r="I40" s="577"/>
      <c r="J40" s="577"/>
      <c r="K40" s="577"/>
      <c r="L40" s="577"/>
      <c r="M40" s="577"/>
      <c r="N40" s="577"/>
      <c r="O40" s="577"/>
      <c r="P40" s="577"/>
      <c r="Q40" s="577"/>
      <c r="R40" s="577"/>
      <c r="S40" s="577"/>
      <c r="T40" s="577"/>
      <c r="U40" s="577"/>
      <c r="V40" s="577"/>
      <c r="W40" s="577"/>
      <c r="X40" s="577"/>
      <c r="Y40" s="577"/>
      <c r="Z40" s="577"/>
      <c r="AA40" s="577"/>
      <c r="AB40" s="577"/>
      <c r="AC40" s="577"/>
      <c r="AD40" s="577"/>
      <c r="AE40" s="577"/>
      <c r="AF40" s="577"/>
      <c r="AG40" s="577"/>
      <c r="AH40" s="577"/>
      <c r="AI40" s="577"/>
      <c r="AJ40" s="577"/>
      <c r="AK40" s="577"/>
      <c r="AL40" s="577"/>
    </row>
    <row r="41" spans="1:38" ht="15" customHeight="1">
      <c r="A41" s="577"/>
      <c r="B41" s="577"/>
      <c r="C41" s="577"/>
      <c r="D41" s="577"/>
      <c r="E41" s="577"/>
      <c r="F41" s="577"/>
      <c r="G41" s="577"/>
      <c r="H41" s="577"/>
      <c r="I41" s="577"/>
      <c r="J41" s="577"/>
      <c r="K41" s="577"/>
      <c r="L41" s="577"/>
      <c r="M41" s="577"/>
      <c r="N41" s="577"/>
      <c r="O41" s="577"/>
      <c r="P41" s="577"/>
      <c r="Q41" s="577"/>
      <c r="R41" s="577"/>
      <c r="S41" s="577"/>
      <c r="T41" s="577"/>
      <c r="U41" s="577"/>
      <c r="V41" s="577"/>
      <c r="W41" s="577"/>
      <c r="X41" s="577"/>
      <c r="Y41" s="577"/>
      <c r="Z41" s="577"/>
      <c r="AA41" s="577"/>
      <c r="AB41" s="577"/>
      <c r="AC41" s="577"/>
      <c r="AD41" s="577"/>
      <c r="AE41" s="577"/>
      <c r="AF41" s="577"/>
      <c r="AG41" s="577"/>
      <c r="AH41" s="577"/>
      <c r="AI41" s="577"/>
      <c r="AJ41" s="577"/>
      <c r="AK41" s="577"/>
      <c r="AL41" s="577"/>
    </row>
    <row r="42" spans="1:38" ht="15" customHeight="1">
      <c r="A42" s="577"/>
      <c r="B42" s="577"/>
      <c r="C42" s="577"/>
      <c r="D42" s="577"/>
      <c r="E42" s="577"/>
      <c r="F42" s="577"/>
      <c r="G42" s="577"/>
      <c r="H42" s="577"/>
      <c r="I42" s="577"/>
      <c r="J42" s="577"/>
      <c r="K42" s="577"/>
      <c r="L42" s="577"/>
      <c r="M42" s="577"/>
      <c r="N42" s="577"/>
      <c r="O42" s="577"/>
      <c r="P42" s="577"/>
      <c r="Q42" s="577"/>
      <c r="R42" s="577"/>
      <c r="S42" s="577"/>
      <c r="T42" s="577"/>
      <c r="U42" s="577"/>
      <c r="V42" s="577"/>
      <c r="W42" s="577"/>
      <c r="X42" s="577"/>
      <c r="Y42" s="577"/>
      <c r="Z42" s="577"/>
      <c r="AA42" s="577"/>
      <c r="AB42" s="577"/>
      <c r="AC42" s="577"/>
      <c r="AD42" s="577"/>
      <c r="AE42" s="577"/>
      <c r="AF42" s="577"/>
      <c r="AG42" s="577"/>
      <c r="AH42" s="577"/>
      <c r="AI42" s="577"/>
      <c r="AJ42" s="577"/>
      <c r="AK42" s="577"/>
      <c r="AL42" s="577"/>
    </row>
  </sheetData>
  <mergeCells count="23">
    <mergeCell ref="D3:O3"/>
    <mergeCell ref="C10:C11"/>
    <mergeCell ref="E5:F5"/>
    <mergeCell ref="D10:F10"/>
    <mergeCell ref="G10:I10"/>
    <mergeCell ref="D9:I9"/>
    <mergeCell ref="M9:P10"/>
    <mergeCell ref="B10:B11"/>
    <mergeCell ref="AJ11:AK11"/>
    <mergeCell ref="AH7:AK7"/>
    <mergeCell ref="C7:Q7"/>
    <mergeCell ref="AH11:AI11"/>
    <mergeCell ref="S9:U9"/>
    <mergeCell ref="S10:S11"/>
    <mergeCell ref="T10:T11"/>
    <mergeCell ref="U10:U11"/>
    <mergeCell ref="J9:L10"/>
    <mergeCell ref="Q9:Q10"/>
    <mergeCell ref="V10:X10"/>
    <mergeCell ref="Y10:AA10"/>
    <mergeCell ref="AB10:AD10"/>
    <mergeCell ref="V9:AD9"/>
    <mergeCell ref="S7:AE7"/>
  </mergeCells>
  <conditionalFormatting sqref="D10 G10">
    <cfRule type="colorScale" priority="101">
      <colorScale>
        <cfvo type="min"/>
        <cfvo type="percentile" val="50"/>
        <cfvo type="max"/>
        <color rgb="FF63BE7B"/>
        <color rgb="FFFFEB84"/>
        <color rgb="FFF8696B"/>
      </colorScale>
    </cfRule>
  </conditionalFormatting>
  <conditionalFormatting sqref="D11:F11">
    <cfRule type="colorScale" priority="97">
      <colorScale>
        <cfvo type="min"/>
        <cfvo type="percentile" val="50"/>
        <cfvo type="max"/>
        <color rgb="FF63BE7B"/>
        <color rgb="FFFFEB84"/>
        <color rgb="FFF8696B"/>
      </colorScale>
    </cfRule>
  </conditionalFormatting>
  <conditionalFormatting sqref="G11:L11">
    <cfRule type="colorScale" priority="96">
      <colorScale>
        <cfvo type="min"/>
        <cfvo type="percentile" val="50"/>
        <cfvo type="max"/>
        <color rgb="FF63BE7B"/>
        <color rgb="FFFFEB84"/>
        <color rgb="FFF8696B"/>
      </colorScale>
    </cfRule>
  </conditionalFormatting>
  <conditionalFormatting sqref="M11:O11">
    <cfRule type="colorScale" priority="95">
      <colorScale>
        <cfvo type="min"/>
        <cfvo type="percentile" val="50"/>
        <cfvo type="max"/>
        <color rgb="FF63BE7B"/>
        <color rgb="FFFFEB84"/>
        <color rgb="FFF8696B"/>
      </colorScale>
    </cfRule>
  </conditionalFormatting>
  <conditionalFormatting sqref="P11">
    <cfRule type="colorScale" priority="82">
      <colorScale>
        <cfvo type="min"/>
        <cfvo type="percentile" val="50"/>
        <cfvo type="max"/>
        <color rgb="FF63BE7B"/>
        <color rgb="FFFFEB84"/>
        <color rgb="FFF8696B"/>
      </colorScale>
    </cfRule>
  </conditionalFormatting>
  <conditionalFormatting sqref="J13:L15">
    <cfRule type="dataBar" priority="102">
      <dataBar>
        <cfvo type="min"/>
        <cfvo type="max"/>
        <color rgb="FF63C384"/>
      </dataBar>
      <extLst>
        <ext xmlns:x14="http://schemas.microsoft.com/office/spreadsheetml/2009/9/main" uri="{B025F937-C7B1-47D3-B67F-A62EFF666E3E}">
          <x14:id>{AE3827EF-69F0-42EF-8DDB-B32EA5EFB600}</x14:id>
        </ext>
      </extLst>
    </cfRule>
  </conditionalFormatting>
  <conditionalFormatting sqref="M13:P15">
    <cfRule type="dataBar" priority="103">
      <dataBar>
        <cfvo type="min"/>
        <cfvo type="max"/>
        <color rgb="FF638EC6"/>
      </dataBar>
      <extLst>
        <ext xmlns:x14="http://schemas.microsoft.com/office/spreadsheetml/2009/9/main" uri="{B025F937-C7B1-47D3-B67F-A62EFF666E3E}">
          <x14:id>{3E5564C0-BCCE-43B5-A574-969D4DE8C1AE}</x14:id>
        </ext>
      </extLst>
    </cfRule>
  </conditionalFormatting>
  <conditionalFormatting sqref="D13:F15">
    <cfRule type="dataBar" priority="105">
      <dataBar>
        <cfvo type="min"/>
        <cfvo type="max"/>
        <color rgb="FFFF555A"/>
      </dataBar>
      <extLst>
        <ext xmlns:x14="http://schemas.microsoft.com/office/spreadsheetml/2009/9/main" uri="{B025F937-C7B1-47D3-B67F-A62EFF666E3E}">
          <x14:id>{46E81B89-D804-4D4A-8313-2396CAC31718}</x14:id>
        </ext>
      </extLst>
    </cfRule>
  </conditionalFormatting>
  <conditionalFormatting sqref="G13:I15">
    <cfRule type="dataBar" priority="106">
      <dataBar>
        <cfvo type="min"/>
        <cfvo type="max"/>
        <color rgb="FFFFB628"/>
      </dataBar>
      <extLst>
        <ext xmlns:x14="http://schemas.microsoft.com/office/spreadsheetml/2009/9/main" uri="{B025F937-C7B1-47D3-B67F-A62EFF666E3E}">
          <x14:id>{B513F43E-C7A7-45A5-8CE6-4077C8CE7E98}</x14:id>
        </ext>
      </extLst>
    </cfRule>
  </conditionalFormatting>
  <conditionalFormatting sqref="Q11">
    <cfRule type="colorScale" priority="35">
      <colorScale>
        <cfvo type="min"/>
        <cfvo type="percentile" val="50"/>
        <cfvo type="max"/>
        <color rgb="FF63BE7B"/>
        <color rgb="FFFFEB84"/>
        <color rgb="FFF8696B"/>
      </colorScale>
    </cfRule>
  </conditionalFormatting>
  <conditionalFormatting sqref="Q13:Q15">
    <cfRule type="dataBar" priority="36">
      <dataBar>
        <cfvo type="min"/>
        <cfvo type="max"/>
        <color rgb="FF638EC6"/>
      </dataBar>
      <extLst>
        <ext xmlns:x14="http://schemas.microsoft.com/office/spreadsheetml/2009/9/main" uri="{B025F937-C7B1-47D3-B67F-A62EFF666E3E}">
          <x14:id>{21C0FD74-7553-4659-A772-3F295150606F}</x14:id>
        </ext>
      </extLst>
    </cfRule>
  </conditionalFormatting>
  <conditionalFormatting sqref="S13:S15">
    <cfRule type="dataBar" priority="34">
      <dataBar>
        <cfvo type="min"/>
        <cfvo type="max"/>
        <color rgb="FF638EC6"/>
      </dataBar>
      <extLst>
        <ext xmlns:x14="http://schemas.microsoft.com/office/spreadsheetml/2009/9/main" uri="{B025F937-C7B1-47D3-B67F-A62EFF666E3E}">
          <x14:id>{5F9570EB-9A27-4177-973B-AFB2B9993B8A}</x14:id>
        </ext>
      </extLst>
    </cfRule>
  </conditionalFormatting>
  <conditionalFormatting sqref="T13:T15">
    <cfRule type="dataBar" priority="33">
      <dataBar>
        <cfvo type="min"/>
        <cfvo type="max"/>
        <color rgb="FF638EC6"/>
      </dataBar>
      <extLst>
        <ext xmlns:x14="http://schemas.microsoft.com/office/spreadsheetml/2009/9/main" uri="{B025F937-C7B1-47D3-B67F-A62EFF666E3E}">
          <x14:id>{3D4545D6-BED2-498A-8A8A-397AA83D7E66}</x14:id>
        </ext>
      </extLst>
    </cfRule>
  </conditionalFormatting>
  <conditionalFormatting sqref="U13:U15">
    <cfRule type="dataBar" priority="32">
      <dataBar>
        <cfvo type="min"/>
        <cfvo type="max"/>
        <color rgb="FF638EC6"/>
      </dataBar>
      <extLst>
        <ext xmlns:x14="http://schemas.microsoft.com/office/spreadsheetml/2009/9/main" uri="{B025F937-C7B1-47D3-B67F-A62EFF666E3E}">
          <x14:id>{259C5081-B038-477D-AA3E-4D96B02560BB}</x14:id>
        </ext>
      </extLst>
    </cfRule>
  </conditionalFormatting>
  <conditionalFormatting sqref="AC13:AC15">
    <cfRule type="dataBar" priority="29">
      <dataBar>
        <cfvo type="min"/>
        <cfvo type="max"/>
        <color rgb="FF638EC6"/>
      </dataBar>
      <extLst>
        <ext xmlns:x14="http://schemas.microsoft.com/office/spreadsheetml/2009/9/main" uri="{B025F937-C7B1-47D3-B67F-A62EFF666E3E}">
          <x14:id>{9CB67E93-293D-4861-8B97-8972D696B4F2}</x14:id>
        </ext>
      </extLst>
    </cfRule>
  </conditionalFormatting>
  <conditionalFormatting sqref="S13:U15 AC13:AC15">
    <cfRule type="dataBar" priority="28">
      <dataBar>
        <cfvo type="min"/>
        <cfvo type="max"/>
        <color rgb="FFFFB628"/>
      </dataBar>
      <extLst>
        <ext xmlns:x14="http://schemas.microsoft.com/office/spreadsheetml/2009/9/main" uri="{B025F937-C7B1-47D3-B67F-A62EFF666E3E}">
          <x14:id>{256B99CC-7A0C-4E15-AF35-BCD8AACB8DCC}</x14:id>
        </ext>
      </extLst>
    </cfRule>
  </conditionalFormatting>
  <conditionalFormatting sqref="AB13:AB15">
    <cfRule type="dataBar" priority="14">
      <dataBar>
        <cfvo type="min"/>
        <cfvo type="max"/>
        <color rgb="FF638EC6"/>
      </dataBar>
      <extLst>
        <ext xmlns:x14="http://schemas.microsoft.com/office/spreadsheetml/2009/9/main" uri="{B025F937-C7B1-47D3-B67F-A62EFF666E3E}">
          <x14:id>{73C426B7-8F05-475C-A9E0-DB80484134F2}</x14:id>
        </ext>
      </extLst>
    </cfRule>
  </conditionalFormatting>
  <conditionalFormatting sqref="AB13:AB15">
    <cfRule type="dataBar" priority="13">
      <dataBar>
        <cfvo type="min"/>
        <cfvo type="max"/>
        <color rgb="FFFFB628"/>
      </dataBar>
      <extLst>
        <ext xmlns:x14="http://schemas.microsoft.com/office/spreadsheetml/2009/9/main" uri="{B025F937-C7B1-47D3-B67F-A62EFF666E3E}">
          <x14:id>{F6F12770-5B20-4D48-B425-FE5D667EE419}</x14:id>
        </ext>
      </extLst>
    </cfRule>
  </conditionalFormatting>
  <conditionalFormatting sqref="AD13:AD15">
    <cfRule type="dataBar" priority="12">
      <dataBar>
        <cfvo type="min"/>
        <cfvo type="max"/>
        <color rgb="FF638EC6"/>
      </dataBar>
      <extLst>
        <ext xmlns:x14="http://schemas.microsoft.com/office/spreadsheetml/2009/9/main" uri="{B025F937-C7B1-47D3-B67F-A62EFF666E3E}">
          <x14:id>{86355D7C-7244-45B3-A494-547E3DC6227B}</x14:id>
        </ext>
      </extLst>
    </cfRule>
  </conditionalFormatting>
  <conditionalFormatting sqref="AD13:AD15">
    <cfRule type="dataBar" priority="11">
      <dataBar>
        <cfvo type="min"/>
        <cfvo type="max"/>
        <color rgb="FFFFB628"/>
      </dataBar>
      <extLst>
        <ext xmlns:x14="http://schemas.microsoft.com/office/spreadsheetml/2009/9/main" uri="{B025F937-C7B1-47D3-B67F-A62EFF666E3E}">
          <x14:id>{273A03B5-A090-48C9-8128-084C2A18E43D}</x14:id>
        </ext>
      </extLst>
    </cfRule>
  </conditionalFormatting>
  <conditionalFormatting sqref="V13:V15">
    <cfRule type="dataBar" priority="8">
      <dataBar>
        <cfvo type="min"/>
        <cfvo type="max"/>
        <color rgb="FF638EC6"/>
      </dataBar>
      <extLst>
        <ext xmlns:x14="http://schemas.microsoft.com/office/spreadsheetml/2009/9/main" uri="{B025F937-C7B1-47D3-B67F-A62EFF666E3E}">
          <x14:id>{7C38B021-534F-4CC4-90FF-F44E9296FEE2}</x14:id>
        </ext>
      </extLst>
    </cfRule>
  </conditionalFormatting>
  <conditionalFormatting sqref="W13:W15">
    <cfRule type="dataBar" priority="7">
      <dataBar>
        <cfvo type="min"/>
        <cfvo type="max"/>
        <color rgb="FF638EC6"/>
      </dataBar>
      <extLst>
        <ext xmlns:x14="http://schemas.microsoft.com/office/spreadsheetml/2009/9/main" uri="{B025F937-C7B1-47D3-B67F-A62EFF666E3E}">
          <x14:id>{974D9875-4E60-4EAB-B143-CB640F1D96C0}</x14:id>
        </ext>
      </extLst>
    </cfRule>
  </conditionalFormatting>
  <conditionalFormatting sqref="X13:X15">
    <cfRule type="dataBar" priority="6">
      <dataBar>
        <cfvo type="min"/>
        <cfvo type="max"/>
        <color rgb="FF638EC6"/>
      </dataBar>
      <extLst>
        <ext xmlns:x14="http://schemas.microsoft.com/office/spreadsheetml/2009/9/main" uri="{B025F937-C7B1-47D3-B67F-A62EFF666E3E}">
          <x14:id>{1F655A65-40BC-469F-A761-1E8193483B32}</x14:id>
        </ext>
      </extLst>
    </cfRule>
  </conditionalFormatting>
  <conditionalFormatting sqref="V13:X15">
    <cfRule type="dataBar" priority="5">
      <dataBar>
        <cfvo type="min"/>
        <cfvo type="max"/>
        <color rgb="FFFFB628"/>
      </dataBar>
      <extLst>
        <ext xmlns:x14="http://schemas.microsoft.com/office/spreadsheetml/2009/9/main" uri="{B025F937-C7B1-47D3-B67F-A62EFF666E3E}">
          <x14:id>{98B67C9B-E4CB-4290-B049-67AE62AA1E46}</x14:id>
        </ext>
      </extLst>
    </cfRule>
  </conditionalFormatting>
  <conditionalFormatting sqref="V13:V15 Y13:Y15 AB13:AB15">
    <cfRule type="dataBar" priority="4">
      <dataBar>
        <cfvo type="min"/>
        <cfvo type="max"/>
        <color rgb="FF638EC6"/>
      </dataBar>
      <extLst>
        <ext xmlns:x14="http://schemas.microsoft.com/office/spreadsheetml/2009/9/main" uri="{B025F937-C7B1-47D3-B67F-A62EFF666E3E}">
          <x14:id>{6E43EB9A-2297-4AE2-B475-00644DCF2F5A}</x14:id>
        </ext>
      </extLst>
    </cfRule>
  </conditionalFormatting>
  <conditionalFormatting sqref="W13:W15 Z13:Z15 AC13:AC15">
    <cfRule type="dataBar" priority="3">
      <dataBar>
        <cfvo type="min"/>
        <cfvo type="max"/>
        <color rgb="FF638EC6"/>
      </dataBar>
      <extLst>
        <ext xmlns:x14="http://schemas.microsoft.com/office/spreadsheetml/2009/9/main" uri="{B025F937-C7B1-47D3-B67F-A62EFF666E3E}">
          <x14:id>{11EC3916-4AB4-4CCA-A76A-2502A590FDD9}</x14:id>
        </ext>
      </extLst>
    </cfRule>
  </conditionalFormatting>
  <conditionalFormatting sqref="X13:X15 AA13:AA15 AD13:AD15">
    <cfRule type="dataBar" priority="2">
      <dataBar>
        <cfvo type="min"/>
        <cfvo type="max"/>
        <color rgb="FF638EC6"/>
      </dataBar>
      <extLst>
        <ext xmlns:x14="http://schemas.microsoft.com/office/spreadsheetml/2009/9/main" uri="{B025F937-C7B1-47D3-B67F-A62EFF666E3E}">
          <x14:id>{9CAC3BA4-9EDE-4998-AC20-87C3573CA5C2}</x14:id>
        </ext>
      </extLst>
    </cfRule>
  </conditionalFormatting>
  <conditionalFormatting sqref="V13:AD15">
    <cfRule type="dataBar" priority="1">
      <dataBar>
        <cfvo type="min"/>
        <cfvo type="max"/>
        <color rgb="FFFFB628"/>
      </dataBar>
      <extLst>
        <ext xmlns:x14="http://schemas.microsoft.com/office/spreadsheetml/2009/9/main" uri="{B025F937-C7B1-47D3-B67F-A62EFF666E3E}">
          <x14:id>{7EF79004-F063-4F78-9C1B-48BBD4CED2CC}</x14:id>
        </ext>
      </extLst>
    </cfRule>
  </conditionalFormatting>
  <pageMargins left="0.7" right="0.7" top="0.75" bottom="0.75" header="0.3" footer="0.3"/>
  <pageSetup paperSize="9" orientation="portrait" r:id="rId1"/>
  <headerFooter>
    <oddFooter>&amp;L&amp;1#&amp;"Arial"&amp;11&amp;K000000SW Internal Personal</oddFooter>
  </headerFooter>
  <drawing r:id="rId2"/>
  <extLst>
    <ext xmlns:x14="http://schemas.microsoft.com/office/spreadsheetml/2009/9/main" uri="{78C0D931-6437-407d-A8EE-F0AAD7539E65}">
      <x14:conditionalFormattings>
        <x14:conditionalFormatting xmlns:xm="http://schemas.microsoft.com/office/excel/2006/main">
          <x14:cfRule type="dataBar" id="{AE3827EF-69F0-42EF-8DDB-B32EA5EFB600}">
            <x14:dataBar minLength="0" maxLength="100" border="1" negativeBarBorderColorSameAsPositive="0">
              <x14:cfvo type="autoMin"/>
              <x14:cfvo type="autoMax"/>
              <x14:borderColor rgb="FF63C384"/>
              <x14:negativeFillColor rgb="FFFF0000"/>
              <x14:negativeBorderColor rgb="FFFF0000"/>
              <x14:axisColor rgb="FF000000"/>
            </x14:dataBar>
          </x14:cfRule>
          <xm:sqref>J13:L15</xm:sqref>
        </x14:conditionalFormatting>
        <x14:conditionalFormatting xmlns:xm="http://schemas.microsoft.com/office/excel/2006/main">
          <x14:cfRule type="dataBar" id="{3E5564C0-BCCE-43B5-A574-969D4DE8C1AE}">
            <x14:dataBar minLength="0" maxLength="100" border="1" negativeBarBorderColorSameAsPositive="0">
              <x14:cfvo type="autoMin"/>
              <x14:cfvo type="autoMax"/>
              <x14:borderColor rgb="FF638EC6"/>
              <x14:negativeFillColor rgb="FFFF0000"/>
              <x14:negativeBorderColor rgb="FFFF0000"/>
              <x14:axisColor rgb="FF000000"/>
            </x14:dataBar>
          </x14:cfRule>
          <xm:sqref>M13:P15</xm:sqref>
        </x14:conditionalFormatting>
        <x14:conditionalFormatting xmlns:xm="http://schemas.microsoft.com/office/excel/2006/main">
          <x14:cfRule type="dataBar" id="{46E81B89-D804-4D4A-8313-2396CAC31718}">
            <x14:dataBar minLength="0" maxLength="100" border="1" negativeBarBorderColorSameAsPositive="0">
              <x14:cfvo type="autoMin"/>
              <x14:cfvo type="autoMax"/>
              <x14:borderColor rgb="FFFF555A"/>
              <x14:negativeFillColor rgb="FFFF0000"/>
              <x14:negativeBorderColor rgb="FFFF0000"/>
              <x14:axisColor rgb="FF000000"/>
            </x14:dataBar>
          </x14:cfRule>
          <xm:sqref>D13:F15</xm:sqref>
        </x14:conditionalFormatting>
        <x14:conditionalFormatting xmlns:xm="http://schemas.microsoft.com/office/excel/2006/main">
          <x14:cfRule type="dataBar" id="{B513F43E-C7A7-45A5-8CE6-4077C8CE7E98}">
            <x14:dataBar minLength="0" maxLength="100" border="1" negativeBarBorderColorSameAsPositive="0">
              <x14:cfvo type="autoMin"/>
              <x14:cfvo type="autoMax"/>
              <x14:borderColor rgb="FFFFB628"/>
              <x14:negativeFillColor rgb="FFFF0000"/>
              <x14:negativeBorderColor rgb="FFFF0000"/>
              <x14:axisColor rgb="FF000000"/>
            </x14:dataBar>
          </x14:cfRule>
          <xm:sqref>G13:I15</xm:sqref>
        </x14:conditionalFormatting>
        <x14:conditionalFormatting xmlns:xm="http://schemas.microsoft.com/office/excel/2006/main">
          <x14:cfRule type="dataBar" id="{21C0FD74-7553-4659-A772-3F295150606F}">
            <x14:dataBar minLength="0" maxLength="100" border="1" negativeBarBorderColorSameAsPositive="0">
              <x14:cfvo type="autoMin"/>
              <x14:cfvo type="autoMax"/>
              <x14:borderColor rgb="FF638EC6"/>
              <x14:negativeFillColor rgb="FFFF0000"/>
              <x14:negativeBorderColor rgb="FFFF0000"/>
              <x14:axisColor rgb="FF000000"/>
            </x14:dataBar>
          </x14:cfRule>
          <xm:sqref>Q13:Q15</xm:sqref>
        </x14:conditionalFormatting>
        <x14:conditionalFormatting xmlns:xm="http://schemas.microsoft.com/office/excel/2006/main">
          <x14:cfRule type="dataBar" id="{5F9570EB-9A27-4177-973B-AFB2B9993B8A}">
            <x14:dataBar minLength="0" maxLength="100" gradient="0">
              <x14:cfvo type="autoMin"/>
              <x14:cfvo type="autoMax"/>
              <x14:negativeFillColor rgb="FFFF0000"/>
              <x14:axisColor rgb="FF000000"/>
            </x14:dataBar>
          </x14:cfRule>
          <xm:sqref>S13:S15</xm:sqref>
        </x14:conditionalFormatting>
        <x14:conditionalFormatting xmlns:xm="http://schemas.microsoft.com/office/excel/2006/main">
          <x14:cfRule type="dataBar" id="{3D4545D6-BED2-498A-8A8A-397AA83D7E66}">
            <x14:dataBar minLength="0" maxLength="100" gradient="0">
              <x14:cfvo type="autoMin"/>
              <x14:cfvo type="autoMax"/>
              <x14:negativeFillColor rgb="FFFF0000"/>
              <x14:axisColor rgb="FF000000"/>
            </x14:dataBar>
          </x14:cfRule>
          <xm:sqref>T13:T15</xm:sqref>
        </x14:conditionalFormatting>
        <x14:conditionalFormatting xmlns:xm="http://schemas.microsoft.com/office/excel/2006/main">
          <x14:cfRule type="dataBar" id="{259C5081-B038-477D-AA3E-4D96B02560BB}">
            <x14:dataBar minLength="0" maxLength="100" gradient="0">
              <x14:cfvo type="autoMin"/>
              <x14:cfvo type="autoMax"/>
              <x14:negativeFillColor rgb="FFFF0000"/>
              <x14:axisColor rgb="FF000000"/>
            </x14:dataBar>
          </x14:cfRule>
          <xm:sqref>U13:U15</xm:sqref>
        </x14:conditionalFormatting>
        <x14:conditionalFormatting xmlns:xm="http://schemas.microsoft.com/office/excel/2006/main">
          <x14:cfRule type="dataBar" id="{9CB67E93-293D-4861-8B97-8972D696B4F2}">
            <x14:dataBar minLength="0" maxLength="100" gradient="0">
              <x14:cfvo type="autoMin"/>
              <x14:cfvo type="autoMax"/>
              <x14:negativeFillColor rgb="FFFF0000"/>
              <x14:axisColor rgb="FF000000"/>
            </x14:dataBar>
          </x14:cfRule>
          <xm:sqref>AC13:AC15</xm:sqref>
        </x14:conditionalFormatting>
        <x14:conditionalFormatting xmlns:xm="http://schemas.microsoft.com/office/excel/2006/main">
          <x14:cfRule type="dataBar" id="{256B99CC-7A0C-4E15-AF35-BCD8AACB8DCC}">
            <x14:dataBar minLength="0" maxLength="100" border="1" negativeBarBorderColorSameAsPositive="0">
              <x14:cfvo type="autoMin"/>
              <x14:cfvo type="autoMax"/>
              <x14:borderColor rgb="FFFFB628"/>
              <x14:negativeFillColor rgb="FFFF0000"/>
              <x14:negativeBorderColor rgb="FFFF0000"/>
              <x14:axisColor rgb="FF000000"/>
            </x14:dataBar>
          </x14:cfRule>
          <xm:sqref>S13:U15 AC13:AC15</xm:sqref>
        </x14:conditionalFormatting>
        <x14:conditionalFormatting xmlns:xm="http://schemas.microsoft.com/office/excel/2006/main">
          <x14:cfRule type="dataBar" id="{73C426B7-8F05-475C-A9E0-DB80484134F2}">
            <x14:dataBar minLength="0" maxLength="100" gradient="0">
              <x14:cfvo type="autoMin"/>
              <x14:cfvo type="autoMax"/>
              <x14:negativeFillColor rgb="FFFF0000"/>
              <x14:axisColor rgb="FF000000"/>
            </x14:dataBar>
          </x14:cfRule>
          <xm:sqref>AB13:AB15</xm:sqref>
        </x14:conditionalFormatting>
        <x14:conditionalFormatting xmlns:xm="http://schemas.microsoft.com/office/excel/2006/main">
          <x14:cfRule type="dataBar" id="{F6F12770-5B20-4D48-B425-FE5D667EE419}">
            <x14:dataBar minLength="0" maxLength="100" border="1" negativeBarBorderColorSameAsPositive="0">
              <x14:cfvo type="autoMin"/>
              <x14:cfvo type="autoMax"/>
              <x14:borderColor rgb="FFFFB628"/>
              <x14:negativeFillColor rgb="FFFF0000"/>
              <x14:negativeBorderColor rgb="FFFF0000"/>
              <x14:axisColor rgb="FF000000"/>
            </x14:dataBar>
          </x14:cfRule>
          <xm:sqref>AB13:AB15</xm:sqref>
        </x14:conditionalFormatting>
        <x14:conditionalFormatting xmlns:xm="http://schemas.microsoft.com/office/excel/2006/main">
          <x14:cfRule type="dataBar" id="{86355D7C-7244-45B3-A494-547E3DC6227B}">
            <x14:dataBar minLength="0" maxLength="100" gradient="0">
              <x14:cfvo type="autoMin"/>
              <x14:cfvo type="autoMax"/>
              <x14:negativeFillColor rgb="FFFF0000"/>
              <x14:axisColor rgb="FF000000"/>
            </x14:dataBar>
          </x14:cfRule>
          <xm:sqref>AD13:AD15</xm:sqref>
        </x14:conditionalFormatting>
        <x14:conditionalFormatting xmlns:xm="http://schemas.microsoft.com/office/excel/2006/main">
          <x14:cfRule type="dataBar" id="{273A03B5-A090-48C9-8128-084C2A18E43D}">
            <x14:dataBar minLength="0" maxLength="100" border="1" negativeBarBorderColorSameAsPositive="0">
              <x14:cfvo type="autoMin"/>
              <x14:cfvo type="autoMax"/>
              <x14:borderColor rgb="FFFFB628"/>
              <x14:negativeFillColor rgb="FFFF0000"/>
              <x14:negativeBorderColor rgb="FFFF0000"/>
              <x14:axisColor rgb="FF000000"/>
            </x14:dataBar>
          </x14:cfRule>
          <xm:sqref>AD13:AD15</xm:sqref>
        </x14:conditionalFormatting>
        <x14:conditionalFormatting xmlns:xm="http://schemas.microsoft.com/office/excel/2006/main">
          <x14:cfRule type="dataBar" id="{7C38B021-534F-4CC4-90FF-F44E9296FEE2}">
            <x14:dataBar minLength="0" maxLength="100" gradient="0">
              <x14:cfvo type="autoMin"/>
              <x14:cfvo type="autoMax"/>
              <x14:negativeFillColor rgb="FFFF0000"/>
              <x14:axisColor rgb="FF000000"/>
            </x14:dataBar>
          </x14:cfRule>
          <xm:sqref>V13:V15</xm:sqref>
        </x14:conditionalFormatting>
        <x14:conditionalFormatting xmlns:xm="http://schemas.microsoft.com/office/excel/2006/main">
          <x14:cfRule type="dataBar" id="{974D9875-4E60-4EAB-B143-CB640F1D96C0}">
            <x14:dataBar minLength="0" maxLength="100" gradient="0">
              <x14:cfvo type="autoMin"/>
              <x14:cfvo type="autoMax"/>
              <x14:negativeFillColor rgb="FFFF0000"/>
              <x14:axisColor rgb="FF000000"/>
            </x14:dataBar>
          </x14:cfRule>
          <xm:sqref>W13:W15</xm:sqref>
        </x14:conditionalFormatting>
        <x14:conditionalFormatting xmlns:xm="http://schemas.microsoft.com/office/excel/2006/main">
          <x14:cfRule type="dataBar" id="{1F655A65-40BC-469F-A761-1E8193483B32}">
            <x14:dataBar minLength="0" maxLength="100" gradient="0">
              <x14:cfvo type="autoMin"/>
              <x14:cfvo type="autoMax"/>
              <x14:negativeFillColor rgb="FFFF0000"/>
              <x14:axisColor rgb="FF000000"/>
            </x14:dataBar>
          </x14:cfRule>
          <xm:sqref>X13:X15</xm:sqref>
        </x14:conditionalFormatting>
        <x14:conditionalFormatting xmlns:xm="http://schemas.microsoft.com/office/excel/2006/main">
          <x14:cfRule type="dataBar" id="{98B67C9B-E4CB-4290-B049-67AE62AA1E46}">
            <x14:dataBar minLength="0" maxLength="100" border="1" negativeBarBorderColorSameAsPositive="0">
              <x14:cfvo type="autoMin"/>
              <x14:cfvo type="autoMax"/>
              <x14:borderColor rgb="FFFFB628"/>
              <x14:negativeFillColor rgb="FFFF0000"/>
              <x14:negativeBorderColor rgb="FFFF0000"/>
              <x14:axisColor rgb="FF000000"/>
            </x14:dataBar>
          </x14:cfRule>
          <xm:sqref>V13:X15</xm:sqref>
        </x14:conditionalFormatting>
        <x14:conditionalFormatting xmlns:xm="http://schemas.microsoft.com/office/excel/2006/main">
          <x14:cfRule type="dataBar" id="{6E43EB9A-2297-4AE2-B475-00644DCF2F5A}">
            <x14:dataBar minLength="0" maxLength="100" gradient="0">
              <x14:cfvo type="autoMin"/>
              <x14:cfvo type="autoMax"/>
              <x14:negativeFillColor rgb="FFFF0000"/>
              <x14:axisColor rgb="FF000000"/>
            </x14:dataBar>
          </x14:cfRule>
          <xm:sqref>V13:V15 Y13:Y15 AB13:AB15</xm:sqref>
        </x14:conditionalFormatting>
        <x14:conditionalFormatting xmlns:xm="http://schemas.microsoft.com/office/excel/2006/main">
          <x14:cfRule type="dataBar" id="{11EC3916-4AB4-4CCA-A76A-2502A590FDD9}">
            <x14:dataBar minLength="0" maxLength="100" gradient="0">
              <x14:cfvo type="autoMin"/>
              <x14:cfvo type="autoMax"/>
              <x14:negativeFillColor rgb="FFFF0000"/>
              <x14:axisColor rgb="FF000000"/>
            </x14:dataBar>
          </x14:cfRule>
          <xm:sqref>W13:W15 Z13:Z15 AC13:AC15</xm:sqref>
        </x14:conditionalFormatting>
        <x14:conditionalFormatting xmlns:xm="http://schemas.microsoft.com/office/excel/2006/main">
          <x14:cfRule type="dataBar" id="{9CAC3BA4-9EDE-4998-AC20-87C3573CA5C2}">
            <x14:dataBar minLength="0" maxLength="100" gradient="0">
              <x14:cfvo type="autoMin"/>
              <x14:cfvo type="autoMax"/>
              <x14:negativeFillColor rgb="FFFF0000"/>
              <x14:axisColor rgb="FF000000"/>
            </x14:dataBar>
          </x14:cfRule>
          <xm:sqref>X13:X15 AA13:AA15 AD13:AD15</xm:sqref>
        </x14:conditionalFormatting>
        <x14:conditionalFormatting xmlns:xm="http://schemas.microsoft.com/office/excel/2006/main">
          <x14:cfRule type="dataBar" id="{7EF79004-F063-4F78-9C1B-48BBD4CED2CC}">
            <x14:dataBar minLength="0" maxLength="100" border="1" negativeBarBorderColorSameAsPositive="0">
              <x14:cfvo type="autoMin"/>
              <x14:cfvo type="autoMax"/>
              <x14:borderColor rgb="FFFFB628"/>
              <x14:negativeFillColor rgb="FFFF0000"/>
              <x14:negativeBorderColor rgb="FFFF0000"/>
              <x14:axisColor rgb="FF000000"/>
            </x14:dataBar>
          </x14:cfRule>
          <xm:sqref>V13:AD15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I89"/>
  <sheetViews>
    <sheetView zoomScale="40" zoomScaleNormal="40" workbookViewId="0">
      <selection activeCell="T103" sqref="T103"/>
    </sheetView>
  </sheetViews>
  <sheetFormatPr defaultColWidth="9.140625" defaultRowHeight="12.75"/>
  <cols>
    <col min="1" max="1" width="16.7109375" style="507" customWidth="1"/>
    <col min="2" max="2" width="12.42578125" style="507" customWidth="1"/>
    <col min="3" max="16384" width="9.140625" style="507"/>
  </cols>
  <sheetData>
    <row r="1" spans="1:35">
      <c r="A1" s="192"/>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row>
    <row r="2" spans="1:35">
      <c r="A2" s="192"/>
      <c r="B2" s="192"/>
      <c r="C2" s="192"/>
      <c r="D2" s="192"/>
      <c r="E2" s="192"/>
      <c r="F2" s="192"/>
      <c r="G2" s="192"/>
      <c r="H2" s="192"/>
      <c r="I2" s="192"/>
      <c r="J2" s="192"/>
      <c r="K2" s="192"/>
      <c r="L2" s="192"/>
      <c r="M2" s="192"/>
      <c r="N2" s="192"/>
      <c r="O2" s="192"/>
      <c r="P2" s="192"/>
      <c r="Q2" s="192"/>
      <c r="R2" s="192"/>
      <c r="S2" s="192"/>
      <c r="T2" s="192"/>
      <c r="U2" s="192"/>
      <c r="V2" s="192"/>
      <c r="W2" s="192"/>
      <c r="X2" s="192"/>
      <c r="Y2" s="192"/>
      <c r="Z2" s="192"/>
      <c r="AA2" s="192"/>
      <c r="AB2" s="192"/>
      <c r="AC2" s="192"/>
      <c r="AD2" s="192"/>
      <c r="AE2" s="192"/>
      <c r="AF2" s="192"/>
      <c r="AG2" s="192"/>
      <c r="AH2" s="192"/>
      <c r="AI2" s="192"/>
    </row>
    <row r="3" spans="1:35">
      <c r="A3" s="192"/>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row>
    <row r="4" spans="1:35">
      <c r="A4" s="590" t="s">
        <v>736</v>
      </c>
      <c r="B4" s="192"/>
      <c r="C4" s="192"/>
      <c r="D4" s="192"/>
      <c r="E4" s="192"/>
      <c r="F4" s="192"/>
      <c r="G4" s="192"/>
      <c r="H4" s="192"/>
      <c r="I4" s="192"/>
      <c r="J4" s="192"/>
      <c r="K4" s="192"/>
      <c r="L4" s="192"/>
      <c r="M4" s="192"/>
      <c r="N4" s="192"/>
      <c r="O4" s="192"/>
      <c r="P4" s="192"/>
      <c r="Q4" s="192"/>
      <c r="R4" s="192"/>
      <c r="S4" s="192"/>
      <c r="T4" s="192"/>
      <c r="U4" s="192"/>
      <c r="V4" s="192"/>
      <c r="W4" s="192"/>
      <c r="X4" s="192"/>
      <c r="Y4" s="192"/>
      <c r="Z4" s="192"/>
      <c r="AA4" s="192"/>
      <c r="AB4" s="192"/>
      <c r="AC4" s="192"/>
      <c r="AD4" s="192"/>
      <c r="AE4" s="192"/>
      <c r="AF4" s="192"/>
      <c r="AG4" s="192"/>
      <c r="AH4" s="192"/>
      <c r="AI4" s="192"/>
    </row>
    <row r="5" spans="1:35">
      <c r="A5" s="192"/>
      <c r="B5" s="192"/>
      <c r="C5" s="192"/>
      <c r="D5" s="192"/>
      <c r="E5" s="192"/>
      <c r="F5" s="192"/>
      <c r="G5" s="192"/>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row>
    <row r="6" spans="1:35">
      <c r="A6" s="192"/>
      <c r="B6" s="192"/>
      <c r="C6" s="192"/>
      <c r="D6" s="192"/>
      <c r="E6" s="192"/>
      <c r="F6" s="192"/>
      <c r="G6" s="192"/>
      <c r="H6" s="192"/>
      <c r="I6" s="192"/>
      <c r="J6" s="192"/>
      <c r="K6" s="192"/>
      <c r="L6" s="192"/>
      <c r="M6" s="192"/>
      <c r="N6" s="192"/>
      <c r="O6" s="192"/>
      <c r="P6" s="192"/>
      <c r="Q6" s="192"/>
      <c r="R6" s="192"/>
      <c r="S6" s="192"/>
      <c r="T6" s="192"/>
      <c r="U6" s="192"/>
      <c r="V6" s="192"/>
      <c r="W6" s="192"/>
      <c r="X6" s="192"/>
      <c r="Y6" s="192"/>
      <c r="Z6" s="192"/>
      <c r="AA6" s="192"/>
      <c r="AB6" s="192"/>
      <c r="AC6" s="192"/>
      <c r="AD6" s="192"/>
      <c r="AE6" s="192"/>
      <c r="AF6" s="192"/>
      <c r="AG6" s="192"/>
      <c r="AH6" s="192"/>
      <c r="AI6" s="192"/>
    </row>
    <row r="7" spans="1:35">
      <c r="A7" s="192"/>
      <c r="B7" s="192"/>
      <c r="C7" s="192"/>
      <c r="D7" s="192"/>
      <c r="E7" s="192"/>
      <c r="F7" s="192"/>
      <c r="G7" s="192"/>
      <c r="H7" s="192"/>
      <c r="I7" s="192"/>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c r="A8" s="192"/>
      <c r="B8" s="192"/>
      <c r="C8" s="192"/>
      <c r="D8" s="192"/>
      <c r="E8" s="192"/>
      <c r="F8" s="192"/>
      <c r="G8" s="192"/>
      <c r="H8" s="192"/>
      <c r="I8" s="192"/>
      <c r="J8" s="192"/>
      <c r="K8" s="192"/>
      <c r="L8" s="192"/>
      <c r="M8" s="192"/>
      <c r="N8" s="192"/>
      <c r="O8" s="192"/>
      <c r="P8" s="192"/>
      <c r="Q8" s="192"/>
      <c r="R8" s="192"/>
      <c r="S8" s="192"/>
      <c r="T8" s="192"/>
      <c r="U8" s="192"/>
      <c r="V8" s="192"/>
      <c r="W8" s="192"/>
      <c r="X8" s="192"/>
      <c r="Y8" s="192"/>
      <c r="Z8" s="192"/>
      <c r="AA8" s="192"/>
      <c r="AB8" s="192"/>
      <c r="AC8" s="192"/>
      <c r="AD8" s="192"/>
      <c r="AE8" s="192"/>
      <c r="AF8" s="192"/>
      <c r="AG8" s="192"/>
      <c r="AH8" s="192"/>
      <c r="AI8" s="192"/>
    </row>
    <row r="9" spans="1:35">
      <c r="A9" s="192"/>
      <c r="B9" s="192"/>
      <c r="C9" s="192"/>
      <c r="D9" s="192"/>
      <c r="E9" s="192"/>
      <c r="F9" s="192"/>
      <c r="G9" s="192"/>
      <c r="H9" s="192"/>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row>
    <row r="10" spans="1:35">
      <c r="A10" s="192"/>
      <c r="B10" s="192"/>
      <c r="C10" s="192"/>
      <c r="D10" s="192"/>
      <c r="E10" s="192"/>
      <c r="F10" s="192"/>
      <c r="G10" s="192"/>
      <c r="H10" s="192"/>
      <c r="I10" s="192"/>
      <c r="J10" s="192"/>
      <c r="K10" s="192"/>
      <c r="L10" s="192"/>
      <c r="M10" s="192"/>
      <c r="N10" s="192"/>
      <c r="O10" s="192"/>
      <c r="P10" s="192"/>
      <c r="Q10" s="192"/>
      <c r="R10" s="192"/>
      <c r="S10" s="192"/>
      <c r="T10" s="192"/>
      <c r="U10" s="192"/>
      <c r="V10" s="192"/>
      <c r="W10" s="192"/>
      <c r="X10" s="192"/>
      <c r="Y10" s="192"/>
      <c r="Z10" s="192"/>
      <c r="AA10" s="192"/>
      <c r="AB10" s="192"/>
      <c r="AC10" s="192"/>
      <c r="AD10" s="192"/>
      <c r="AE10" s="192"/>
      <c r="AF10" s="192"/>
      <c r="AG10" s="192"/>
      <c r="AH10" s="192"/>
      <c r="AI10" s="192"/>
    </row>
    <row r="11" spans="1:35">
      <c r="A11" s="192"/>
      <c r="B11" s="192"/>
      <c r="C11" s="192"/>
      <c r="D11" s="192"/>
      <c r="E11" s="192"/>
      <c r="F11" s="192"/>
      <c r="G11" s="192"/>
      <c r="H11" s="192"/>
      <c r="I11" s="192"/>
      <c r="J11" s="192"/>
      <c r="K11" s="192"/>
      <c r="L11" s="192"/>
      <c r="M11" s="192"/>
      <c r="N11" s="192"/>
      <c r="O11" s="192"/>
      <c r="P11" s="192"/>
      <c r="Q11" s="192"/>
      <c r="R11" s="192"/>
      <c r="S11" s="192"/>
      <c r="T11" s="192"/>
      <c r="U11" s="192"/>
      <c r="V11" s="192"/>
      <c r="W11" s="192"/>
      <c r="X11" s="192"/>
      <c r="Y11" s="192"/>
      <c r="Z11" s="192"/>
      <c r="AA11" s="192"/>
      <c r="AB11" s="192"/>
      <c r="AC11" s="192"/>
      <c r="AD11" s="192"/>
      <c r="AE11" s="192"/>
      <c r="AF11" s="192"/>
      <c r="AG11" s="192"/>
      <c r="AH11" s="192"/>
      <c r="AI11" s="192"/>
    </row>
    <row r="12" spans="1:35">
      <c r="A12" s="192"/>
      <c r="B12" s="192"/>
      <c r="C12" s="192"/>
      <c r="D12" s="192"/>
      <c r="E12" s="192"/>
      <c r="F12" s="192"/>
      <c r="G12" s="192"/>
      <c r="H12" s="192"/>
      <c r="I12" s="192"/>
      <c r="J12" s="192"/>
      <c r="K12" s="192"/>
      <c r="L12" s="192"/>
      <c r="M12" s="192"/>
      <c r="N12" s="192"/>
      <c r="O12" s="192"/>
      <c r="P12" s="192"/>
      <c r="Q12" s="192"/>
      <c r="R12" s="192"/>
      <c r="S12" s="192"/>
      <c r="T12" s="192"/>
      <c r="U12" s="192"/>
      <c r="V12" s="192"/>
      <c r="W12" s="192"/>
      <c r="X12" s="192"/>
      <c r="Y12" s="192"/>
      <c r="Z12" s="192"/>
      <c r="AA12" s="192"/>
      <c r="AB12" s="192"/>
      <c r="AC12" s="192"/>
      <c r="AD12" s="192"/>
      <c r="AE12" s="192"/>
      <c r="AF12" s="192"/>
      <c r="AG12" s="192"/>
      <c r="AH12" s="192"/>
      <c r="AI12" s="192"/>
    </row>
    <row r="13" spans="1:35">
      <c r="A13" s="192"/>
      <c r="B13" s="192"/>
      <c r="C13" s="192"/>
      <c r="D13" s="192"/>
      <c r="E13" s="192"/>
      <c r="F13" s="192"/>
      <c r="G13" s="192"/>
      <c r="H13" s="192"/>
      <c r="I13" s="192"/>
      <c r="J13" s="192"/>
      <c r="K13" s="192"/>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row>
    <row r="14" spans="1:35">
      <c r="A14" s="192"/>
      <c r="B14" s="192"/>
      <c r="C14" s="192"/>
      <c r="D14" s="192"/>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2"/>
      <c r="AH14" s="192"/>
      <c r="AI14" s="192"/>
    </row>
    <row r="15" spans="1:35">
      <c r="A15" s="192"/>
      <c r="B15" s="192"/>
      <c r="C15" s="192"/>
      <c r="D15" s="192"/>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row>
    <row r="16" spans="1:35">
      <c r="A16" s="192"/>
      <c r="B16" s="192"/>
      <c r="C16" s="192"/>
      <c r="D16" s="192"/>
      <c r="E16" s="192"/>
      <c r="F16" s="192"/>
      <c r="G16" s="192"/>
      <c r="H16" s="192"/>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2"/>
      <c r="AG16" s="192"/>
      <c r="AH16" s="192"/>
      <c r="AI16" s="192"/>
    </row>
    <row r="17" spans="1:35">
      <c r="A17" s="192"/>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c r="AE17" s="192"/>
      <c r="AF17" s="192"/>
      <c r="AG17" s="192"/>
      <c r="AH17" s="192"/>
      <c r="AI17" s="192"/>
    </row>
    <row r="18" spans="1:35">
      <c r="A18" s="192"/>
      <c r="B18" s="589"/>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c r="AE18" s="192"/>
      <c r="AF18" s="192"/>
      <c r="AG18" s="192"/>
      <c r="AH18" s="192"/>
      <c r="AI18" s="192"/>
    </row>
    <row r="19" spans="1:35">
      <c r="A19" s="192"/>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row>
    <row r="20" spans="1:35">
      <c r="A20" s="590"/>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row>
    <row r="21" spans="1:35">
      <c r="A21" s="192"/>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row>
    <row r="22" spans="1:35">
      <c r="A22" s="192"/>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row>
    <row r="23" spans="1:35">
      <c r="A23" s="192"/>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row>
    <row r="24" spans="1:35">
      <c r="A24" s="192"/>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row>
    <row r="25" spans="1:35">
      <c r="A25" s="192"/>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row>
    <row r="26" spans="1:35">
      <c r="A26" s="590" t="s">
        <v>725</v>
      </c>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row>
    <row r="27" spans="1:35">
      <c r="A27" s="192"/>
      <c r="B27" s="192"/>
      <c r="C27" s="192"/>
      <c r="D27" s="192"/>
      <c r="E27" s="192"/>
      <c r="F27" s="192"/>
      <c r="G27" s="192"/>
      <c r="H27" s="192"/>
      <c r="I27" s="192"/>
      <c r="J27" s="192"/>
      <c r="K27" s="192"/>
      <c r="L27" s="192"/>
      <c r="M27" s="192"/>
      <c r="N27" s="192"/>
      <c r="O27" s="192"/>
      <c r="P27" s="192"/>
      <c r="Q27" s="192"/>
      <c r="R27" s="192"/>
      <c r="S27" s="192"/>
      <c r="T27" s="192"/>
      <c r="U27" s="192"/>
      <c r="V27" s="192"/>
      <c r="W27" s="192"/>
      <c r="X27" s="192"/>
      <c r="Y27" s="192"/>
      <c r="Z27" s="192"/>
      <c r="AA27" s="192"/>
      <c r="AB27" s="192"/>
      <c r="AC27" s="192"/>
      <c r="AD27" s="192"/>
      <c r="AE27" s="192"/>
      <c r="AF27" s="192"/>
      <c r="AG27" s="192"/>
      <c r="AH27" s="192"/>
      <c r="AI27" s="192"/>
    </row>
    <row r="28" spans="1:35">
      <c r="A28" s="192"/>
      <c r="B28" s="192"/>
      <c r="C28" s="192"/>
      <c r="D28" s="192"/>
      <c r="E28" s="192"/>
      <c r="F28" s="192"/>
      <c r="G28" s="192"/>
      <c r="H28" s="192"/>
      <c r="I28" s="192"/>
      <c r="J28" s="192"/>
      <c r="K28" s="192"/>
      <c r="L28" s="192"/>
      <c r="M28" s="192"/>
      <c r="N28" s="192"/>
      <c r="O28" s="192"/>
      <c r="P28" s="192"/>
      <c r="Q28" s="192"/>
      <c r="R28" s="192"/>
      <c r="S28" s="192"/>
      <c r="T28" s="192"/>
      <c r="U28" s="192"/>
      <c r="V28" s="192"/>
      <c r="W28" s="192"/>
      <c r="X28" s="192"/>
      <c r="Y28" s="192"/>
      <c r="Z28" s="192"/>
      <c r="AA28" s="192"/>
      <c r="AB28" s="192"/>
      <c r="AC28" s="192"/>
      <c r="AD28" s="192"/>
      <c r="AE28" s="192"/>
      <c r="AF28" s="192"/>
      <c r="AG28" s="192"/>
      <c r="AH28" s="192"/>
      <c r="AI28" s="192"/>
    </row>
    <row r="29" spans="1:35">
      <c r="A29" s="192"/>
      <c r="B29" s="192"/>
      <c r="C29" s="192"/>
      <c r="D29" s="192"/>
      <c r="E29" s="192"/>
      <c r="F29" s="192"/>
      <c r="G29" s="192"/>
      <c r="H29" s="192"/>
      <c r="I29" s="192"/>
      <c r="J29" s="192"/>
      <c r="K29" s="192"/>
      <c r="L29" s="192"/>
      <c r="M29" s="192"/>
      <c r="N29" s="192"/>
      <c r="O29" s="192"/>
      <c r="P29" s="192"/>
      <c r="Q29" s="192"/>
      <c r="R29" s="192"/>
      <c r="S29" s="192"/>
      <c r="T29" s="192"/>
      <c r="U29" s="192"/>
      <c r="V29" s="192"/>
      <c r="W29" s="192"/>
      <c r="X29" s="192"/>
      <c r="Y29" s="192"/>
      <c r="Z29" s="192"/>
      <c r="AA29" s="192"/>
      <c r="AB29" s="192"/>
      <c r="AC29" s="192"/>
      <c r="AD29" s="192"/>
      <c r="AE29" s="192"/>
      <c r="AF29" s="192"/>
      <c r="AG29" s="192"/>
      <c r="AH29" s="192"/>
      <c r="AI29" s="192"/>
    </row>
    <row r="30" spans="1:35">
      <c r="A30" s="192"/>
      <c r="B30" s="192"/>
      <c r="C30" s="192"/>
      <c r="D30" s="192"/>
      <c r="E30" s="192"/>
      <c r="F30" s="192"/>
      <c r="G30" s="192"/>
      <c r="H30" s="192"/>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row>
    <row r="31" spans="1:35">
      <c r="A31" s="192"/>
      <c r="B31" s="192"/>
      <c r="C31" s="192"/>
      <c r="D31" s="192"/>
      <c r="E31" s="192"/>
      <c r="F31" s="192"/>
      <c r="G31" s="192"/>
      <c r="H31" s="192"/>
      <c r="I31" s="192"/>
      <c r="J31" s="192"/>
      <c r="K31" s="192"/>
      <c r="L31" s="192"/>
      <c r="M31" s="192"/>
      <c r="N31" s="192"/>
      <c r="O31" s="192"/>
      <c r="P31" s="192"/>
      <c r="Q31" s="192"/>
      <c r="R31" s="192"/>
      <c r="S31" s="192"/>
      <c r="T31" s="192"/>
      <c r="U31" s="192"/>
      <c r="V31" s="192"/>
      <c r="W31" s="192"/>
      <c r="X31" s="192"/>
      <c r="Y31" s="192"/>
      <c r="Z31" s="192"/>
      <c r="AA31" s="192"/>
      <c r="AB31" s="192"/>
      <c r="AC31" s="192"/>
      <c r="AD31" s="192"/>
      <c r="AE31" s="192"/>
      <c r="AF31" s="192"/>
      <c r="AG31" s="192"/>
      <c r="AH31" s="192"/>
      <c r="AI31" s="192"/>
    </row>
    <row r="32" spans="1:35">
      <c r="A32" s="192"/>
      <c r="B32" s="589"/>
      <c r="C32" s="192"/>
      <c r="D32" s="192"/>
      <c r="E32" s="192"/>
      <c r="F32" s="192"/>
      <c r="G32" s="192"/>
      <c r="H32" s="192"/>
      <c r="I32" s="192"/>
      <c r="J32" s="192"/>
      <c r="K32" s="192"/>
      <c r="L32" s="192"/>
      <c r="M32" s="192"/>
      <c r="N32" s="192"/>
      <c r="O32" s="192"/>
      <c r="P32" s="192"/>
      <c r="Q32" s="192"/>
      <c r="R32" s="192"/>
      <c r="S32" s="192"/>
      <c r="T32" s="192"/>
      <c r="U32" s="192"/>
      <c r="V32" s="192"/>
      <c r="W32" s="192"/>
      <c r="X32" s="192"/>
      <c r="Y32" s="192"/>
      <c r="Z32" s="192"/>
      <c r="AA32" s="192"/>
      <c r="AB32" s="192"/>
      <c r="AC32" s="192"/>
      <c r="AD32" s="192"/>
      <c r="AE32" s="192"/>
      <c r="AF32" s="192"/>
      <c r="AG32" s="192"/>
      <c r="AH32" s="192"/>
      <c r="AI32" s="192"/>
    </row>
    <row r="33" spans="1:35">
      <c r="A33" s="590"/>
      <c r="B33" s="192"/>
      <c r="C33" s="192"/>
      <c r="D33" s="192"/>
      <c r="E33" s="192"/>
      <c r="F33" s="192"/>
      <c r="G33" s="192"/>
      <c r="H33" s="192"/>
      <c r="I33" s="192"/>
      <c r="J33" s="192"/>
      <c r="K33" s="192"/>
      <c r="L33" s="192"/>
      <c r="M33" s="192"/>
      <c r="N33" s="192"/>
      <c r="O33" s="192"/>
      <c r="P33" s="192"/>
      <c r="Q33" s="192"/>
      <c r="R33" s="192"/>
      <c r="S33" s="192"/>
      <c r="T33" s="192"/>
      <c r="U33" s="192"/>
      <c r="V33" s="192"/>
      <c r="W33" s="192"/>
      <c r="X33" s="192"/>
      <c r="Y33" s="192"/>
      <c r="Z33" s="192"/>
      <c r="AA33" s="192"/>
      <c r="AB33" s="192"/>
      <c r="AC33" s="192"/>
      <c r="AD33" s="192"/>
      <c r="AE33" s="192"/>
      <c r="AF33" s="192"/>
      <c r="AG33" s="192"/>
      <c r="AH33" s="192"/>
      <c r="AI33" s="192"/>
    </row>
    <row r="34" spans="1:35">
      <c r="A34" s="192"/>
      <c r="B34" s="192"/>
      <c r="C34" s="192"/>
      <c r="D34" s="192"/>
      <c r="E34" s="192"/>
      <c r="F34" s="192"/>
      <c r="G34" s="192"/>
      <c r="H34" s="192"/>
      <c r="I34" s="192"/>
      <c r="J34" s="192"/>
      <c r="K34" s="192"/>
      <c r="L34" s="192"/>
      <c r="M34" s="192"/>
      <c r="N34" s="192"/>
      <c r="O34" s="192"/>
      <c r="P34" s="192"/>
      <c r="Q34" s="192"/>
      <c r="R34" s="192"/>
      <c r="S34" s="192"/>
      <c r="T34" s="192"/>
      <c r="U34" s="192"/>
      <c r="V34" s="192"/>
      <c r="W34" s="192"/>
      <c r="X34" s="192"/>
      <c r="Y34" s="192"/>
      <c r="Z34" s="192"/>
      <c r="AA34" s="192"/>
      <c r="AB34" s="192"/>
      <c r="AC34" s="192"/>
      <c r="AD34" s="192"/>
      <c r="AE34" s="192"/>
      <c r="AF34" s="192"/>
      <c r="AG34" s="192"/>
      <c r="AH34" s="192"/>
      <c r="AI34" s="192"/>
    </row>
    <row r="35" spans="1:35">
      <c r="A35" s="192"/>
      <c r="B35" s="192"/>
      <c r="C35" s="192"/>
      <c r="D35" s="192"/>
      <c r="E35" s="192"/>
      <c r="F35" s="192"/>
      <c r="G35" s="192"/>
      <c r="H35" s="192"/>
      <c r="I35" s="192"/>
      <c r="J35" s="192"/>
      <c r="K35" s="192"/>
      <c r="L35" s="192"/>
      <c r="M35" s="192"/>
      <c r="N35" s="192"/>
      <c r="O35" s="192"/>
      <c r="P35" s="192"/>
      <c r="Q35" s="192"/>
      <c r="R35" s="192"/>
      <c r="S35" s="192"/>
      <c r="T35" s="192"/>
      <c r="U35" s="192"/>
      <c r="V35" s="192"/>
      <c r="W35" s="192"/>
      <c r="X35" s="192"/>
      <c r="Y35" s="192"/>
      <c r="Z35" s="192"/>
      <c r="AA35" s="192"/>
      <c r="AB35" s="192"/>
      <c r="AC35" s="192"/>
      <c r="AD35" s="192"/>
      <c r="AE35" s="192"/>
      <c r="AF35" s="192"/>
      <c r="AG35" s="192"/>
      <c r="AH35" s="192"/>
      <c r="AI35" s="192"/>
    </row>
    <row r="36" spans="1:35">
      <c r="A36" s="192"/>
      <c r="B36" s="192"/>
      <c r="C36" s="192"/>
      <c r="D36" s="192"/>
      <c r="E36" s="192"/>
      <c r="F36" s="192"/>
      <c r="G36" s="192"/>
      <c r="H36" s="192"/>
      <c r="I36" s="192"/>
      <c r="J36" s="192"/>
      <c r="K36" s="192"/>
      <c r="L36" s="192"/>
      <c r="M36" s="192"/>
      <c r="N36" s="192"/>
      <c r="O36" s="192"/>
      <c r="P36" s="192"/>
      <c r="Q36" s="192"/>
      <c r="R36" s="192"/>
      <c r="S36" s="192"/>
      <c r="T36" s="192"/>
      <c r="U36" s="192"/>
      <c r="V36" s="192"/>
      <c r="W36" s="192"/>
      <c r="X36" s="192"/>
      <c r="Y36" s="192"/>
      <c r="Z36" s="192"/>
      <c r="AA36" s="192"/>
      <c r="AB36" s="192"/>
      <c r="AC36" s="192"/>
      <c r="AD36" s="192"/>
      <c r="AE36" s="192"/>
      <c r="AF36" s="192"/>
      <c r="AG36" s="192"/>
      <c r="AH36" s="192"/>
      <c r="AI36" s="192"/>
    </row>
    <row r="37" spans="1:35">
      <c r="A37" s="192"/>
      <c r="B37" s="192"/>
      <c r="C37" s="192"/>
      <c r="D37" s="192"/>
      <c r="E37" s="192"/>
      <c r="F37" s="192"/>
      <c r="G37" s="192"/>
      <c r="H37" s="192"/>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2"/>
      <c r="AG37" s="192"/>
      <c r="AH37" s="192"/>
      <c r="AI37" s="192"/>
    </row>
    <row r="38" spans="1:35">
      <c r="A38" s="192"/>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c r="AA38" s="192"/>
      <c r="AB38" s="192"/>
      <c r="AC38" s="192"/>
      <c r="AD38" s="192"/>
      <c r="AE38" s="192"/>
      <c r="AF38" s="192"/>
      <c r="AG38" s="192"/>
      <c r="AH38" s="192"/>
      <c r="AI38" s="192"/>
    </row>
    <row r="39" spans="1:35">
      <c r="A39" s="192"/>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c r="AA39" s="192"/>
      <c r="AB39" s="192"/>
      <c r="AC39" s="192"/>
      <c r="AD39" s="192"/>
      <c r="AE39" s="192"/>
      <c r="AF39" s="192"/>
      <c r="AG39" s="192"/>
      <c r="AH39" s="192"/>
      <c r="AI39" s="192"/>
    </row>
    <row r="40" spans="1:35">
      <c r="A40" s="192"/>
      <c r="B40" s="192"/>
      <c r="C40" s="192"/>
      <c r="D40" s="192"/>
      <c r="E40" s="192"/>
      <c r="F40" s="192"/>
      <c r="G40" s="192"/>
      <c r="H40" s="192"/>
      <c r="I40" s="192"/>
      <c r="J40" s="192"/>
      <c r="K40" s="192"/>
      <c r="L40" s="192"/>
      <c r="M40" s="192"/>
      <c r="N40" s="192"/>
      <c r="O40" s="192"/>
      <c r="P40" s="192"/>
      <c r="Q40" s="192"/>
      <c r="R40" s="192"/>
      <c r="S40" s="192"/>
      <c r="T40" s="192"/>
      <c r="U40" s="192"/>
      <c r="V40" s="192"/>
      <c r="W40" s="192"/>
      <c r="X40" s="192"/>
      <c r="Y40" s="192"/>
      <c r="Z40" s="192"/>
      <c r="AA40" s="192"/>
      <c r="AB40" s="192"/>
      <c r="AC40" s="192"/>
      <c r="AD40" s="192"/>
      <c r="AE40" s="192"/>
      <c r="AF40" s="192"/>
      <c r="AG40" s="192"/>
      <c r="AH40" s="192"/>
      <c r="AI40" s="192"/>
    </row>
    <row r="41" spans="1:35">
      <c r="A41" s="192"/>
      <c r="B41" s="192"/>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c r="AA41" s="192"/>
      <c r="AB41" s="192"/>
      <c r="AC41" s="192"/>
      <c r="AD41" s="192"/>
      <c r="AE41" s="192"/>
      <c r="AF41" s="192"/>
      <c r="AG41" s="192"/>
      <c r="AH41" s="192"/>
      <c r="AI41" s="192"/>
    </row>
    <row r="42" spans="1:35">
      <c r="A42" s="192"/>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c r="AA42" s="192"/>
      <c r="AB42" s="192"/>
      <c r="AC42" s="192"/>
      <c r="AD42" s="192"/>
      <c r="AE42" s="192"/>
      <c r="AF42" s="192"/>
      <c r="AG42" s="192"/>
      <c r="AH42" s="192"/>
      <c r="AI42" s="192"/>
    </row>
    <row r="43" spans="1:35">
      <c r="A43" s="192"/>
      <c r="B43" s="192"/>
      <c r="C43" s="192"/>
      <c r="D43" s="192"/>
      <c r="E43" s="192"/>
      <c r="F43" s="192"/>
      <c r="G43" s="192"/>
      <c r="H43" s="192"/>
      <c r="I43" s="192"/>
      <c r="J43" s="192"/>
      <c r="K43" s="192"/>
      <c r="L43" s="192"/>
      <c r="M43" s="192"/>
      <c r="N43" s="192"/>
      <c r="O43" s="192"/>
      <c r="P43" s="192"/>
      <c r="Q43" s="192"/>
      <c r="R43" s="192"/>
      <c r="S43" s="192"/>
      <c r="T43" s="192"/>
      <c r="U43" s="192"/>
      <c r="V43" s="192"/>
      <c r="W43" s="192"/>
      <c r="X43" s="192"/>
      <c r="Y43" s="192"/>
      <c r="Z43" s="192"/>
      <c r="AA43" s="192"/>
      <c r="AB43" s="192"/>
      <c r="AC43" s="192"/>
      <c r="AD43" s="192"/>
      <c r="AE43" s="192"/>
      <c r="AF43" s="192"/>
      <c r="AG43" s="192"/>
      <c r="AH43" s="192"/>
      <c r="AI43" s="192"/>
    </row>
    <row r="44" spans="1:35">
      <c r="A44" s="192"/>
      <c r="B44" s="192"/>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c r="AA44" s="192"/>
      <c r="AB44" s="192"/>
      <c r="AC44" s="192"/>
      <c r="AD44" s="192"/>
      <c r="AE44" s="192"/>
      <c r="AF44" s="192"/>
      <c r="AG44" s="192"/>
      <c r="AH44" s="192"/>
      <c r="AI44" s="192"/>
    </row>
    <row r="45" spans="1:35">
      <c r="A45" s="192"/>
      <c r="B45" s="589" t="s">
        <v>747</v>
      </c>
      <c r="C45" s="192"/>
      <c r="D45" s="192"/>
      <c r="E45" s="192"/>
      <c r="F45" s="192"/>
      <c r="G45" s="192"/>
      <c r="H45" s="192"/>
      <c r="I45" s="192"/>
      <c r="J45" s="192"/>
      <c r="K45" s="192"/>
      <c r="L45" s="192"/>
      <c r="M45" s="192"/>
      <c r="N45" s="192"/>
      <c r="O45" s="192"/>
      <c r="P45" s="192"/>
      <c r="Q45" s="192"/>
      <c r="R45" s="192"/>
      <c r="S45" s="192"/>
      <c r="T45" s="192"/>
      <c r="U45" s="192"/>
      <c r="V45" s="192"/>
      <c r="W45" s="192"/>
      <c r="X45" s="192"/>
      <c r="Y45" s="192"/>
      <c r="Z45" s="192"/>
      <c r="AA45" s="192"/>
      <c r="AB45" s="192"/>
      <c r="AC45" s="192"/>
      <c r="AD45" s="192"/>
      <c r="AE45" s="192"/>
      <c r="AF45" s="192"/>
      <c r="AG45" s="192"/>
      <c r="AH45" s="192"/>
      <c r="AI45" s="192"/>
    </row>
    <row r="46" spans="1:35">
      <c r="A46" s="192"/>
      <c r="B46" s="192"/>
      <c r="C46" s="192"/>
      <c r="D46" s="192"/>
      <c r="E46" s="192"/>
      <c r="F46" s="192"/>
      <c r="G46" s="192"/>
      <c r="H46" s="192"/>
      <c r="I46" s="192"/>
      <c r="J46" s="192"/>
      <c r="K46" s="192"/>
      <c r="L46" s="192"/>
      <c r="M46" s="192"/>
      <c r="N46" s="192"/>
      <c r="O46" s="192"/>
      <c r="P46" s="192"/>
      <c r="Q46" s="192"/>
      <c r="R46" s="192"/>
      <c r="S46" s="192"/>
      <c r="T46" s="192"/>
      <c r="U46" s="192"/>
      <c r="V46" s="192"/>
      <c r="W46" s="192"/>
      <c r="X46" s="192"/>
      <c r="Y46" s="192"/>
      <c r="Z46" s="192"/>
      <c r="AA46" s="192"/>
      <c r="AB46" s="192"/>
      <c r="AC46" s="192"/>
      <c r="AD46" s="192"/>
      <c r="AE46" s="192"/>
      <c r="AF46" s="192"/>
      <c r="AG46" s="192"/>
      <c r="AH46" s="192"/>
      <c r="AI46" s="192"/>
    </row>
    <row r="47" spans="1:35">
      <c r="A47" s="590" t="s">
        <v>726</v>
      </c>
      <c r="B47" s="589"/>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2"/>
      <c r="AE47" s="192"/>
      <c r="AF47" s="192"/>
      <c r="AG47" s="192"/>
      <c r="AH47" s="192"/>
      <c r="AI47" s="192"/>
    </row>
    <row r="48" spans="1:35">
      <c r="A48" s="192"/>
      <c r="B48" s="589"/>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c r="AB48" s="192"/>
      <c r="AC48" s="192"/>
      <c r="AD48" s="192"/>
      <c r="AE48" s="192"/>
      <c r="AF48" s="192"/>
      <c r="AG48" s="192"/>
      <c r="AH48" s="192"/>
      <c r="AI48" s="192"/>
    </row>
    <row r="49" spans="1:35">
      <c r="A49" s="192"/>
      <c r="B49" s="589"/>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c r="AA49" s="192"/>
      <c r="AB49" s="192"/>
      <c r="AC49" s="192"/>
      <c r="AD49" s="192"/>
      <c r="AE49" s="192"/>
      <c r="AF49" s="192"/>
      <c r="AG49" s="192"/>
      <c r="AH49" s="192"/>
      <c r="AI49" s="192"/>
    </row>
    <row r="50" spans="1:35">
      <c r="A50" s="192"/>
      <c r="B50" s="589"/>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c r="AA50" s="192"/>
      <c r="AB50" s="192"/>
      <c r="AC50" s="192"/>
      <c r="AD50" s="192"/>
      <c r="AE50" s="192"/>
      <c r="AF50" s="192"/>
      <c r="AG50" s="192"/>
      <c r="AH50" s="192"/>
      <c r="AI50" s="192"/>
    </row>
    <row r="51" spans="1:35">
      <c r="A51" s="192"/>
      <c r="B51" s="192"/>
      <c r="C51" s="192"/>
      <c r="D51" s="192"/>
      <c r="E51" s="192"/>
      <c r="F51" s="192"/>
      <c r="G51" s="192"/>
      <c r="H51" s="192"/>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2"/>
      <c r="AG51" s="192"/>
      <c r="AH51" s="192"/>
      <c r="AI51" s="192"/>
    </row>
    <row r="52" spans="1:35">
      <c r="A52" s="590"/>
      <c r="B52" s="192"/>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c r="AA52" s="192"/>
      <c r="AB52" s="192"/>
      <c r="AC52" s="192"/>
      <c r="AD52" s="192"/>
      <c r="AE52" s="192"/>
      <c r="AF52" s="192"/>
      <c r="AG52" s="192"/>
      <c r="AH52" s="192"/>
      <c r="AI52" s="192"/>
    </row>
    <row r="53" spans="1:35">
      <c r="A53" s="192"/>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F53" s="192"/>
      <c r="AG53" s="192"/>
      <c r="AH53" s="192"/>
      <c r="AI53" s="192"/>
    </row>
    <row r="54" spans="1:35">
      <c r="A54" s="192"/>
      <c r="B54" s="192"/>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row>
    <row r="55" spans="1:35">
      <c r="A55" s="192"/>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row>
    <row r="56" spans="1:35">
      <c r="A56" s="192"/>
      <c r="B56" s="192"/>
      <c r="C56" s="192"/>
      <c r="D56" s="192"/>
      <c r="E56" s="192"/>
      <c r="F56" s="192"/>
      <c r="G56" s="192"/>
      <c r="H56" s="192"/>
      <c r="I56" s="192"/>
      <c r="J56" s="192"/>
      <c r="K56" s="192"/>
      <c r="L56" s="192"/>
      <c r="M56" s="192"/>
      <c r="N56" s="192"/>
      <c r="O56" s="192"/>
      <c r="P56" s="192"/>
      <c r="Q56" s="192"/>
      <c r="R56" s="192"/>
      <c r="S56" s="192"/>
      <c r="T56" s="192"/>
      <c r="U56" s="192"/>
      <c r="V56" s="192"/>
      <c r="W56" s="192"/>
      <c r="X56" s="192"/>
      <c r="Y56" s="192"/>
      <c r="Z56" s="192"/>
      <c r="AA56" s="192"/>
      <c r="AB56" s="192"/>
      <c r="AC56" s="192"/>
      <c r="AD56" s="192"/>
      <c r="AE56" s="192"/>
      <c r="AF56" s="192"/>
      <c r="AG56" s="192"/>
      <c r="AH56" s="192"/>
      <c r="AI56" s="192"/>
    </row>
    <row r="57" spans="1:35">
      <c r="A57" s="192"/>
      <c r="B57" s="192"/>
      <c r="C57" s="192"/>
      <c r="D57" s="192"/>
      <c r="E57" s="192"/>
      <c r="F57" s="192"/>
      <c r="G57" s="192"/>
      <c r="H57" s="192"/>
      <c r="I57" s="192"/>
      <c r="J57" s="192"/>
      <c r="K57" s="192"/>
      <c r="L57" s="192"/>
      <c r="M57" s="192"/>
      <c r="N57" s="192"/>
      <c r="O57" s="192"/>
      <c r="P57" s="192"/>
      <c r="Q57" s="192"/>
      <c r="R57" s="192"/>
      <c r="S57" s="192"/>
      <c r="T57" s="192"/>
      <c r="U57" s="192"/>
      <c r="V57" s="192"/>
      <c r="W57" s="192"/>
      <c r="X57" s="192"/>
      <c r="Y57" s="192"/>
      <c r="Z57" s="192"/>
      <c r="AA57" s="192"/>
      <c r="AB57" s="192"/>
      <c r="AC57" s="192"/>
      <c r="AD57" s="192"/>
      <c r="AE57" s="192"/>
      <c r="AF57" s="192"/>
      <c r="AG57" s="192"/>
      <c r="AH57" s="192"/>
      <c r="AI57" s="192"/>
    </row>
    <row r="58" spans="1:35">
      <c r="A58" s="192"/>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2"/>
      <c r="AG58" s="192"/>
      <c r="AH58" s="192"/>
      <c r="AI58" s="192"/>
    </row>
    <row r="59" spans="1:35">
      <c r="A59" s="590"/>
      <c r="B59" s="192"/>
      <c r="C59" s="192"/>
      <c r="D59" s="192"/>
      <c r="E59" s="192"/>
      <c r="F59" s="192"/>
      <c r="G59" s="192"/>
      <c r="H59" s="192"/>
      <c r="I59" s="192"/>
      <c r="J59" s="192"/>
      <c r="K59" s="192"/>
      <c r="L59" s="192"/>
      <c r="M59" s="192"/>
      <c r="N59" s="192"/>
      <c r="O59" s="192"/>
      <c r="P59" s="192"/>
      <c r="Q59" s="192"/>
      <c r="R59" s="192"/>
      <c r="S59" s="192"/>
      <c r="T59" s="192"/>
      <c r="U59" s="192"/>
      <c r="V59" s="192"/>
      <c r="W59" s="192"/>
      <c r="X59" s="192"/>
      <c r="Y59" s="192"/>
      <c r="Z59" s="192"/>
      <c r="AA59" s="192"/>
      <c r="AB59" s="192"/>
      <c r="AC59" s="192"/>
      <c r="AD59" s="192"/>
      <c r="AE59" s="192"/>
      <c r="AF59" s="192"/>
      <c r="AG59" s="192"/>
      <c r="AH59" s="192"/>
      <c r="AI59" s="192"/>
    </row>
    <row r="60" spans="1:35">
      <c r="A60" s="192"/>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c r="AA60" s="192"/>
      <c r="AB60" s="192"/>
      <c r="AC60" s="192"/>
      <c r="AD60" s="192"/>
      <c r="AE60" s="192"/>
      <c r="AF60" s="192"/>
      <c r="AG60" s="192"/>
      <c r="AH60" s="192"/>
      <c r="AI60" s="192"/>
    </row>
    <row r="61" spans="1:35">
      <c r="A61" s="192"/>
      <c r="B61" s="192"/>
      <c r="C61" s="192"/>
      <c r="D61" s="192"/>
      <c r="E61" s="192"/>
      <c r="F61" s="192"/>
      <c r="G61" s="192"/>
      <c r="H61" s="192"/>
      <c r="I61" s="192"/>
      <c r="J61" s="192"/>
      <c r="K61" s="192"/>
      <c r="L61" s="192"/>
      <c r="M61" s="192"/>
      <c r="N61" s="192"/>
      <c r="O61" s="192"/>
      <c r="P61" s="192"/>
      <c r="Q61" s="192"/>
      <c r="R61" s="192"/>
      <c r="S61" s="192"/>
      <c r="T61" s="192"/>
      <c r="U61" s="192"/>
      <c r="V61" s="192"/>
      <c r="W61" s="192"/>
      <c r="X61" s="192"/>
      <c r="Y61" s="192"/>
      <c r="Z61" s="192"/>
      <c r="AA61" s="192"/>
      <c r="AB61" s="192"/>
      <c r="AC61" s="192"/>
      <c r="AD61" s="192"/>
      <c r="AE61" s="192"/>
      <c r="AF61" s="192"/>
      <c r="AG61" s="192"/>
      <c r="AH61" s="192"/>
      <c r="AI61" s="192"/>
    </row>
    <row r="62" spans="1:35">
      <c r="A62" s="192"/>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c r="AA62" s="192"/>
      <c r="AB62" s="192"/>
      <c r="AC62" s="192"/>
      <c r="AD62" s="192"/>
      <c r="AE62" s="192"/>
      <c r="AF62" s="192"/>
      <c r="AG62" s="192"/>
      <c r="AH62" s="192"/>
      <c r="AI62" s="192"/>
    </row>
    <row r="63" spans="1:35">
      <c r="A63" s="192"/>
      <c r="B63" s="192"/>
      <c r="C63" s="192"/>
      <c r="D63" s="192"/>
      <c r="E63" s="192"/>
      <c r="F63" s="192"/>
      <c r="G63" s="192"/>
      <c r="H63" s="192"/>
      <c r="I63" s="192"/>
      <c r="J63" s="192"/>
      <c r="K63" s="192"/>
      <c r="L63" s="192"/>
      <c r="M63" s="192"/>
      <c r="N63" s="192"/>
      <c r="O63" s="192"/>
      <c r="P63" s="192"/>
      <c r="Q63" s="192"/>
      <c r="R63" s="192"/>
      <c r="S63" s="192"/>
      <c r="T63" s="192"/>
      <c r="U63" s="192"/>
      <c r="V63" s="192"/>
      <c r="W63" s="192"/>
      <c r="X63" s="192"/>
      <c r="Y63" s="192"/>
      <c r="Z63" s="192"/>
      <c r="AA63" s="192"/>
      <c r="AB63" s="192"/>
      <c r="AC63" s="192"/>
      <c r="AD63" s="192"/>
      <c r="AE63" s="192"/>
      <c r="AF63" s="192"/>
      <c r="AG63" s="192"/>
      <c r="AH63" s="192"/>
      <c r="AI63" s="192"/>
    </row>
    <row r="64" spans="1:35">
      <c r="A64" s="192"/>
      <c r="B64" s="192"/>
      <c r="C64" s="192"/>
      <c r="D64" s="192"/>
      <c r="E64" s="192"/>
      <c r="F64" s="192"/>
      <c r="G64" s="192"/>
      <c r="H64" s="192"/>
      <c r="I64" s="192"/>
      <c r="J64" s="192"/>
      <c r="K64" s="192"/>
      <c r="L64" s="192"/>
      <c r="M64" s="192"/>
      <c r="N64" s="192"/>
      <c r="O64" s="192"/>
      <c r="P64" s="192"/>
      <c r="Q64" s="192"/>
      <c r="R64" s="192"/>
      <c r="S64" s="192"/>
      <c r="T64" s="192"/>
      <c r="U64" s="192"/>
      <c r="V64" s="192"/>
      <c r="W64" s="192"/>
      <c r="X64" s="192"/>
      <c r="Y64" s="192"/>
      <c r="Z64" s="192"/>
      <c r="AA64" s="192"/>
      <c r="AB64" s="192"/>
      <c r="AC64" s="192"/>
      <c r="AD64" s="192"/>
      <c r="AE64" s="192"/>
      <c r="AF64" s="192"/>
      <c r="AG64" s="192"/>
      <c r="AH64" s="192"/>
      <c r="AI64" s="192"/>
    </row>
    <row r="65" spans="1:35">
      <c r="A65" s="192"/>
      <c r="B65" s="192"/>
      <c r="C65" s="192"/>
      <c r="D65" s="192"/>
      <c r="E65" s="192"/>
      <c r="F65" s="192"/>
      <c r="G65" s="192"/>
      <c r="H65" s="192"/>
      <c r="I65" s="192"/>
      <c r="J65" s="192"/>
      <c r="K65" s="192"/>
      <c r="L65" s="192"/>
      <c r="M65" s="192"/>
      <c r="N65" s="192"/>
      <c r="O65" s="192"/>
      <c r="P65" s="192"/>
      <c r="Q65" s="192"/>
      <c r="R65" s="192"/>
      <c r="S65" s="192"/>
      <c r="T65" s="192"/>
      <c r="U65" s="192"/>
      <c r="V65" s="192"/>
      <c r="W65" s="192"/>
      <c r="X65" s="192"/>
      <c r="Y65" s="192"/>
      <c r="Z65" s="192"/>
      <c r="AA65" s="192"/>
      <c r="AB65" s="192"/>
      <c r="AC65" s="192"/>
      <c r="AD65" s="192"/>
      <c r="AE65" s="192"/>
      <c r="AF65" s="192"/>
      <c r="AG65" s="192"/>
      <c r="AH65" s="192"/>
      <c r="AI65" s="192"/>
    </row>
    <row r="66" spans="1:35">
      <c r="A66" s="192"/>
      <c r="B66" s="192"/>
      <c r="C66" s="192"/>
      <c r="D66" s="192"/>
      <c r="E66" s="192"/>
      <c r="F66" s="192"/>
      <c r="G66" s="192"/>
      <c r="H66" s="192"/>
      <c r="I66" s="192"/>
      <c r="J66" s="192"/>
      <c r="K66" s="192"/>
      <c r="L66" s="192"/>
      <c r="M66" s="192"/>
      <c r="N66" s="192"/>
      <c r="O66" s="192"/>
      <c r="P66" s="192"/>
      <c r="Q66" s="192"/>
      <c r="R66" s="192"/>
      <c r="S66" s="192"/>
      <c r="T66" s="192"/>
      <c r="U66" s="192"/>
      <c r="V66" s="192"/>
      <c r="W66" s="192"/>
      <c r="X66" s="192"/>
      <c r="Y66" s="192"/>
      <c r="Z66" s="192"/>
      <c r="AA66" s="192"/>
      <c r="AB66" s="192"/>
      <c r="AC66" s="192"/>
      <c r="AD66" s="192"/>
      <c r="AE66" s="192"/>
      <c r="AF66" s="192"/>
      <c r="AG66" s="192"/>
      <c r="AH66" s="192"/>
      <c r="AI66" s="192"/>
    </row>
    <row r="67" spans="1:35">
      <c r="A67" s="192"/>
      <c r="B67" s="192"/>
      <c r="C67" s="192"/>
      <c r="D67" s="192"/>
      <c r="E67" s="192"/>
      <c r="F67" s="192"/>
      <c r="G67" s="192"/>
      <c r="H67" s="192"/>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row>
    <row r="68" spans="1:35">
      <c r="A68" s="590" t="s">
        <v>67</v>
      </c>
      <c r="B68" s="192"/>
      <c r="C68" s="192"/>
      <c r="D68" s="192"/>
      <c r="E68" s="192"/>
      <c r="F68" s="192"/>
      <c r="G68" s="192"/>
      <c r="H68" s="192"/>
      <c r="I68" s="192"/>
      <c r="J68" s="192"/>
      <c r="K68" s="192"/>
      <c r="L68" s="192"/>
      <c r="M68" s="192"/>
      <c r="N68" s="192"/>
      <c r="O68" s="192"/>
      <c r="P68" s="192"/>
      <c r="Q68" s="192"/>
      <c r="R68" s="192"/>
      <c r="S68" s="192"/>
      <c r="T68" s="192"/>
      <c r="U68" s="192"/>
      <c r="V68" s="192"/>
      <c r="W68" s="192"/>
      <c r="X68" s="192"/>
      <c r="Y68" s="192"/>
      <c r="Z68" s="192"/>
      <c r="AA68" s="192"/>
      <c r="AB68" s="192"/>
      <c r="AC68" s="192"/>
      <c r="AD68" s="192"/>
      <c r="AE68" s="192"/>
      <c r="AF68" s="192"/>
      <c r="AG68" s="192"/>
      <c r="AH68" s="192"/>
      <c r="AI68" s="192"/>
    </row>
    <row r="69" spans="1:35">
      <c r="A69" s="192"/>
      <c r="B69" s="192"/>
      <c r="C69" s="192"/>
      <c r="D69" s="192"/>
      <c r="E69" s="192"/>
      <c r="F69" s="192"/>
      <c r="G69" s="192"/>
      <c r="H69" s="192"/>
      <c r="I69" s="192"/>
      <c r="J69" s="192"/>
      <c r="K69" s="192"/>
      <c r="L69" s="192"/>
      <c r="M69" s="192"/>
      <c r="N69" s="192"/>
      <c r="O69" s="192"/>
      <c r="P69" s="192"/>
      <c r="Q69" s="192"/>
      <c r="R69" s="192"/>
      <c r="S69" s="192"/>
      <c r="T69" s="192"/>
      <c r="U69" s="192"/>
      <c r="V69" s="192"/>
      <c r="W69" s="192"/>
      <c r="X69" s="192"/>
      <c r="Y69" s="192"/>
      <c r="Z69" s="192"/>
      <c r="AA69" s="192"/>
      <c r="AB69" s="192"/>
      <c r="AC69" s="192"/>
      <c r="AD69" s="192"/>
      <c r="AE69" s="192"/>
      <c r="AF69" s="192"/>
      <c r="AG69" s="192"/>
      <c r="AH69" s="192"/>
      <c r="AI69" s="192"/>
    </row>
    <row r="70" spans="1:35">
      <c r="A70" s="192"/>
      <c r="B70" s="192"/>
      <c r="C70" s="192"/>
      <c r="D70" s="192"/>
      <c r="E70" s="192"/>
      <c r="F70" s="192"/>
      <c r="G70" s="192"/>
      <c r="H70" s="192"/>
      <c r="I70" s="192"/>
      <c r="J70" s="192"/>
      <c r="K70" s="192"/>
      <c r="L70" s="192"/>
      <c r="M70" s="192"/>
      <c r="N70" s="192"/>
      <c r="O70" s="192"/>
      <c r="P70" s="192"/>
      <c r="Q70" s="192"/>
      <c r="R70" s="192"/>
      <c r="S70" s="192"/>
      <c r="T70" s="192"/>
      <c r="U70" s="192"/>
      <c r="V70" s="192"/>
      <c r="W70" s="192"/>
      <c r="X70" s="192"/>
      <c r="Y70" s="192"/>
      <c r="Z70" s="192"/>
      <c r="AA70" s="192"/>
      <c r="AB70" s="192"/>
      <c r="AC70" s="192"/>
      <c r="AD70" s="192"/>
      <c r="AE70" s="192"/>
      <c r="AF70" s="192"/>
      <c r="AG70" s="192"/>
      <c r="AH70" s="192"/>
      <c r="AI70" s="192"/>
    </row>
    <row r="71" spans="1:35">
      <c r="A71" s="192"/>
      <c r="B71" s="192"/>
      <c r="C71" s="192"/>
      <c r="D71" s="192"/>
      <c r="E71" s="192"/>
      <c r="F71" s="192"/>
      <c r="G71" s="192"/>
      <c r="H71" s="192"/>
      <c r="I71" s="192"/>
      <c r="J71" s="192"/>
      <c r="K71" s="192"/>
      <c r="L71" s="192"/>
      <c r="M71" s="192"/>
      <c r="N71" s="192"/>
      <c r="O71" s="192"/>
      <c r="P71" s="192"/>
      <c r="Q71" s="192"/>
      <c r="R71" s="192"/>
      <c r="S71" s="192"/>
      <c r="T71" s="192"/>
      <c r="U71" s="192"/>
      <c r="V71" s="192"/>
      <c r="W71" s="192"/>
      <c r="X71" s="192"/>
      <c r="Y71" s="192"/>
      <c r="Z71" s="192"/>
      <c r="AA71" s="192"/>
      <c r="AB71" s="192"/>
      <c r="AC71" s="192"/>
      <c r="AD71" s="192"/>
      <c r="AE71" s="192"/>
      <c r="AF71" s="192"/>
      <c r="AG71" s="192"/>
      <c r="AH71" s="192"/>
      <c r="AI71" s="192"/>
    </row>
    <row r="72" spans="1:35">
      <c r="A72" s="192"/>
      <c r="B72" s="192"/>
      <c r="C72" s="192"/>
      <c r="D72" s="192"/>
      <c r="E72" s="192"/>
      <c r="F72" s="192"/>
      <c r="G72" s="192"/>
      <c r="H72" s="192"/>
      <c r="I72" s="192"/>
      <c r="J72" s="192"/>
      <c r="K72" s="192"/>
      <c r="L72" s="192"/>
      <c r="M72" s="192"/>
      <c r="N72" s="192"/>
      <c r="O72" s="192"/>
      <c r="P72" s="192"/>
      <c r="Q72" s="192"/>
      <c r="R72" s="192"/>
      <c r="S72" s="192"/>
      <c r="T72" s="192"/>
      <c r="U72" s="192"/>
      <c r="V72" s="192"/>
      <c r="W72" s="192"/>
      <c r="X72" s="192"/>
      <c r="Y72" s="192"/>
      <c r="Z72" s="192"/>
      <c r="AA72" s="192"/>
      <c r="AB72" s="192"/>
      <c r="AC72" s="192"/>
      <c r="AD72" s="192"/>
      <c r="AE72" s="192"/>
      <c r="AF72" s="192"/>
      <c r="AG72" s="192"/>
      <c r="AH72" s="192"/>
      <c r="AI72" s="192"/>
    </row>
    <row r="73" spans="1:35">
      <c r="A73" s="192"/>
      <c r="B73" s="192"/>
      <c r="C73" s="192"/>
      <c r="D73" s="192"/>
      <c r="E73" s="192"/>
      <c r="F73" s="192"/>
      <c r="G73" s="192"/>
      <c r="H73" s="192"/>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row>
    <row r="74" spans="1:35">
      <c r="A74" s="192"/>
      <c r="B74" s="192"/>
      <c r="C74" s="192"/>
      <c r="D74" s="192"/>
      <c r="E74" s="192"/>
      <c r="F74" s="192"/>
      <c r="G74" s="192"/>
      <c r="H74" s="192"/>
      <c r="I74" s="192"/>
      <c r="J74" s="192"/>
      <c r="K74" s="192"/>
      <c r="L74" s="192"/>
      <c r="M74" s="192"/>
      <c r="N74" s="192"/>
      <c r="O74" s="192"/>
      <c r="P74" s="192"/>
      <c r="Q74" s="192"/>
      <c r="R74" s="192"/>
      <c r="S74" s="192"/>
      <c r="T74" s="192"/>
      <c r="U74" s="192"/>
      <c r="V74" s="192"/>
      <c r="W74" s="192"/>
      <c r="X74" s="192"/>
      <c r="Y74" s="192"/>
      <c r="Z74" s="192"/>
      <c r="AA74" s="192"/>
      <c r="AB74" s="192"/>
      <c r="AC74" s="192"/>
      <c r="AD74" s="192"/>
      <c r="AE74" s="192"/>
      <c r="AF74" s="192"/>
      <c r="AG74" s="192"/>
      <c r="AH74" s="192"/>
      <c r="AI74" s="192"/>
    </row>
    <row r="75" spans="1:35">
      <c r="A75" s="192"/>
      <c r="B75" s="192"/>
      <c r="C75" s="192"/>
      <c r="D75" s="192"/>
      <c r="E75" s="192"/>
      <c r="F75" s="192"/>
      <c r="G75" s="192"/>
      <c r="H75" s="192"/>
      <c r="I75" s="192"/>
      <c r="J75" s="192"/>
      <c r="K75" s="192"/>
      <c r="L75" s="192"/>
      <c r="M75" s="192"/>
      <c r="N75" s="192"/>
      <c r="O75" s="192"/>
      <c r="P75" s="192"/>
      <c r="Q75" s="192"/>
      <c r="R75" s="192"/>
      <c r="S75" s="192"/>
      <c r="T75" s="192"/>
      <c r="U75" s="192"/>
      <c r="V75" s="192"/>
      <c r="W75" s="192"/>
      <c r="X75" s="192"/>
      <c r="Y75" s="192"/>
      <c r="Z75" s="192"/>
      <c r="AA75" s="192"/>
      <c r="AB75" s="192"/>
      <c r="AC75" s="192"/>
      <c r="AD75" s="192"/>
      <c r="AE75" s="192"/>
      <c r="AF75" s="192"/>
      <c r="AG75" s="192"/>
      <c r="AH75" s="192"/>
      <c r="AI75" s="192"/>
    </row>
    <row r="76" spans="1:35">
      <c r="A76" s="192"/>
      <c r="B76" s="192"/>
      <c r="C76" s="192"/>
      <c r="D76" s="192"/>
      <c r="E76" s="192"/>
      <c r="F76" s="192"/>
      <c r="G76" s="192"/>
      <c r="H76" s="192"/>
      <c r="I76" s="192"/>
      <c r="J76" s="192"/>
      <c r="K76" s="192"/>
      <c r="L76" s="192"/>
      <c r="M76" s="192"/>
      <c r="N76" s="192"/>
      <c r="O76" s="192"/>
      <c r="P76" s="192"/>
      <c r="Q76" s="192"/>
      <c r="R76" s="192"/>
      <c r="S76" s="192"/>
      <c r="T76" s="192"/>
      <c r="U76" s="192"/>
      <c r="V76" s="192"/>
      <c r="W76" s="192"/>
      <c r="X76" s="192"/>
      <c r="Y76" s="192"/>
      <c r="Z76" s="192"/>
      <c r="AA76" s="192"/>
      <c r="AB76" s="192"/>
      <c r="AC76" s="192"/>
      <c r="AD76" s="192"/>
      <c r="AE76" s="192"/>
      <c r="AF76" s="192"/>
      <c r="AG76" s="192"/>
      <c r="AH76" s="192"/>
      <c r="AI76" s="192"/>
    </row>
    <row r="77" spans="1:35">
      <c r="A77" s="192"/>
      <c r="B77" s="192"/>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row>
    <row r="78" spans="1:35">
      <c r="A78" s="192"/>
      <c r="B78" s="192"/>
      <c r="C78" s="192"/>
      <c r="D78" s="192"/>
      <c r="E78" s="192"/>
      <c r="F78" s="192"/>
      <c r="G78" s="192"/>
      <c r="H78" s="192"/>
      <c r="I78" s="192"/>
      <c r="J78" s="192"/>
      <c r="K78" s="192"/>
      <c r="L78" s="192"/>
      <c r="M78" s="192"/>
      <c r="N78" s="192"/>
      <c r="O78" s="192"/>
      <c r="P78" s="192"/>
      <c r="Q78" s="192"/>
      <c r="R78" s="192"/>
      <c r="S78" s="192"/>
      <c r="T78" s="192"/>
      <c r="U78" s="192"/>
      <c r="V78" s="192"/>
      <c r="W78" s="192"/>
      <c r="X78" s="192"/>
      <c r="Y78" s="192"/>
      <c r="Z78" s="192"/>
      <c r="AA78" s="192"/>
      <c r="AB78" s="192"/>
      <c r="AC78" s="192"/>
      <c r="AD78" s="192"/>
      <c r="AE78" s="192"/>
      <c r="AF78" s="192"/>
      <c r="AG78" s="192"/>
      <c r="AH78" s="192"/>
      <c r="AI78" s="192"/>
    </row>
    <row r="79" spans="1:35">
      <c r="A79" s="192"/>
      <c r="B79" s="192"/>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row>
    <row r="80" spans="1:35">
      <c r="A80" s="192"/>
      <c r="B80" s="192"/>
      <c r="C80" s="192"/>
      <c r="D80" s="192"/>
      <c r="E80" s="192"/>
      <c r="F80" s="192"/>
      <c r="G80" s="192"/>
      <c r="H80" s="192"/>
      <c r="I80" s="192"/>
      <c r="J80" s="192"/>
      <c r="K80" s="192"/>
      <c r="L80" s="192"/>
      <c r="M80" s="192"/>
      <c r="N80" s="192"/>
      <c r="O80" s="192"/>
      <c r="P80" s="192"/>
      <c r="Q80" s="192"/>
      <c r="R80" s="192"/>
      <c r="S80" s="192"/>
      <c r="T80" s="192"/>
      <c r="U80" s="192"/>
      <c r="V80" s="192"/>
      <c r="W80" s="192"/>
      <c r="X80" s="192"/>
      <c r="Y80" s="192"/>
      <c r="Z80" s="192"/>
      <c r="AA80" s="192"/>
      <c r="AB80" s="192"/>
      <c r="AC80" s="192"/>
      <c r="AD80" s="192"/>
      <c r="AE80" s="192"/>
      <c r="AF80" s="192"/>
      <c r="AG80" s="192"/>
      <c r="AH80" s="192"/>
      <c r="AI80" s="192"/>
    </row>
    <row r="81" spans="1:35">
      <c r="A81" s="192"/>
      <c r="B81" s="192"/>
      <c r="C81" s="192"/>
      <c r="D81" s="192"/>
      <c r="E81" s="192"/>
      <c r="F81" s="192"/>
      <c r="G81" s="192"/>
      <c r="H81" s="192"/>
      <c r="I81" s="192"/>
      <c r="J81" s="192"/>
      <c r="K81" s="192"/>
      <c r="L81" s="192"/>
      <c r="M81" s="192"/>
      <c r="N81" s="192"/>
      <c r="O81" s="192"/>
      <c r="P81" s="192"/>
      <c r="Q81" s="192"/>
      <c r="R81" s="192"/>
      <c r="S81" s="192"/>
      <c r="T81" s="192"/>
      <c r="U81" s="192"/>
      <c r="V81" s="192"/>
      <c r="W81" s="192"/>
      <c r="X81" s="192"/>
      <c r="Y81" s="192"/>
      <c r="Z81" s="192"/>
      <c r="AA81" s="192"/>
      <c r="AB81" s="192"/>
      <c r="AC81" s="192"/>
      <c r="AD81" s="192"/>
      <c r="AE81" s="192"/>
      <c r="AF81" s="192"/>
      <c r="AG81" s="192"/>
      <c r="AH81" s="192"/>
      <c r="AI81" s="192"/>
    </row>
    <row r="82" spans="1:35">
      <c r="A82" s="192"/>
      <c r="B82" s="192"/>
      <c r="C82" s="192"/>
      <c r="D82" s="192"/>
      <c r="E82" s="192"/>
      <c r="F82" s="192"/>
      <c r="G82" s="192"/>
      <c r="H82" s="192"/>
      <c r="I82" s="192"/>
      <c r="J82" s="192"/>
      <c r="K82" s="192"/>
      <c r="L82" s="192"/>
      <c r="M82" s="192"/>
      <c r="N82" s="192"/>
      <c r="O82" s="192"/>
      <c r="P82" s="192"/>
      <c r="Q82" s="192"/>
      <c r="R82" s="192"/>
      <c r="S82" s="192"/>
      <c r="T82" s="192"/>
      <c r="U82" s="192"/>
      <c r="V82" s="192"/>
      <c r="W82" s="192"/>
      <c r="X82" s="192"/>
      <c r="Y82" s="192"/>
      <c r="Z82" s="192"/>
      <c r="AA82" s="192"/>
      <c r="AB82" s="192"/>
      <c r="AC82" s="192"/>
      <c r="AD82" s="192"/>
      <c r="AE82" s="192"/>
      <c r="AF82" s="192"/>
      <c r="AG82" s="192"/>
      <c r="AH82" s="192"/>
      <c r="AI82" s="192"/>
    </row>
    <row r="83" spans="1:35">
      <c r="A83" s="192"/>
      <c r="B83" s="192"/>
      <c r="C83" s="192"/>
      <c r="D83" s="192"/>
      <c r="E83" s="192"/>
      <c r="F83" s="192"/>
      <c r="G83" s="192"/>
      <c r="H83" s="192"/>
      <c r="I83" s="192"/>
      <c r="J83" s="192"/>
      <c r="K83" s="192"/>
      <c r="L83" s="192"/>
      <c r="M83" s="192"/>
      <c r="N83" s="192"/>
      <c r="O83" s="192"/>
      <c r="P83" s="192"/>
      <c r="Q83" s="192"/>
      <c r="R83" s="192"/>
      <c r="S83" s="192"/>
      <c r="T83" s="192"/>
      <c r="U83" s="192"/>
      <c r="V83" s="192"/>
      <c r="W83" s="192"/>
      <c r="X83" s="192"/>
      <c r="Y83" s="192"/>
      <c r="Z83" s="192"/>
      <c r="AA83" s="192"/>
      <c r="AB83" s="192"/>
      <c r="AC83" s="192"/>
      <c r="AD83" s="192"/>
      <c r="AE83" s="192"/>
      <c r="AF83" s="192"/>
      <c r="AG83" s="192"/>
      <c r="AH83" s="192"/>
      <c r="AI83" s="192"/>
    </row>
    <row r="84" spans="1:35">
      <c r="A84" s="192"/>
      <c r="B84" s="192"/>
      <c r="C84" s="192"/>
      <c r="D84" s="192"/>
      <c r="E84" s="192"/>
      <c r="F84" s="192"/>
      <c r="G84" s="192"/>
      <c r="H84" s="192"/>
      <c r="I84" s="192"/>
      <c r="J84" s="192"/>
      <c r="K84" s="192"/>
      <c r="L84" s="192"/>
      <c r="M84" s="192"/>
      <c r="N84" s="192"/>
      <c r="O84" s="192"/>
      <c r="P84" s="192"/>
      <c r="Q84" s="192"/>
      <c r="R84" s="192"/>
      <c r="S84" s="192"/>
      <c r="T84" s="192"/>
      <c r="U84" s="192"/>
      <c r="V84" s="192"/>
      <c r="W84" s="192"/>
      <c r="X84" s="192"/>
      <c r="Y84" s="192"/>
      <c r="Z84" s="192"/>
      <c r="AA84" s="192"/>
      <c r="AB84" s="192"/>
      <c r="AC84" s="192"/>
      <c r="AD84" s="192"/>
      <c r="AE84" s="192"/>
      <c r="AF84" s="192"/>
      <c r="AG84" s="192"/>
      <c r="AH84" s="192"/>
      <c r="AI84" s="192"/>
    </row>
    <row r="85" spans="1:35">
      <c r="A85" s="192"/>
      <c r="B85" s="192"/>
      <c r="C85" s="192"/>
      <c r="D85" s="192"/>
      <c r="E85" s="192"/>
      <c r="F85" s="192"/>
      <c r="G85" s="192"/>
      <c r="H85" s="192"/>
      <c r="I85" s="192"/>
      <c r="J85" s="192"/>
      <c r="K85" s="192"/>
      <c r="L85" s="192"/>
      <c r="M85" s="192"/>
      <c r="N85" s="192"/>
      <c r="O85" s="192"/>
      <c r="P85" s="192"/>
      <c r="Q85" s="192"/>
      <c r="R85" s="192"/>
      <c r="S85" s="192"/>
      <c r="T85" s="192"/>
      <c r="U85" s="192"/>
      <c r="V85" s="192"/>
      <c r="W85" s="192"/>
      <c r="X85" s="192"/>
      <c r="Y85" s="192"/>
      <c r="Z85" s="192"/>
      <c r="AA85" s="192"/>
      <c r="AB85" s="192"/>
      <c r="AC85" s="192"/>
      <c r="AD85" s="192"/>
      <c r="AE85" s="192"/>
      <c r="AF85" s="192"/>
      <c r="AG85" s="192"/>
      <c r="AH85" s="192"/>
      <c r="AI85" s="192"/>
    </row>
    <row r="86" spans="1:35">
      <c r="A86" s="192"/>
      <c r="B86" s="192"/>
      <c r="C86" s="192"/>
      <c r="D86" s="192"/>
      <c r="E86" s="192"/>
      <c r="F86" s="192"/>
      <c r="G86" s="192"/>
      <c r="H86" s="192"/>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row>
    <row r="87" spans="1:35">
      <c r="A87" s="192"/>
      <c r="B87" s="192"/>
      <c r="C87" s="192"/>
      <c r="D87" s="192"/>
      <c r="E87" s="192"/>
      <c r="F87" s="192"/>
      <c r="G87" s="192"/>
      <c r="H87" s="192"/>
      <c r="I87" s="192"/>
      <c r="J87" s="192"/>
      <c r="K87" s="192"/>
      <c r="L87" s="192"/>
      <c r="M87" s="192"/>
      <c r="N87" s="192"/>
      <c r="O87" s="192"/>
      <c r="P87" s="192"/>
      <c r="Q87" s="192"/>
      <c r="R87" s="192"/>
      <c r="S87" s="192"/>
      <c r="T87" s="192"/>
      <c r="U87" s="192"/>
      <c r="V87" s="192"/>
      <c r="W87" s="192"/>
      <c r="X87" s="192"/>
      <c r="Y87" s="192"/>
      <c r="Z87" s="192"/>
      <c r="AA87" s="192"/>
      <c r="AB87" s="192"/>
      <c r="AC87" s="192"/>
      <c r="AD87" s="192"/>
      <c r="AE87" s="192"/>
      <c r="AF87" s="192"/>
      <c r="AG87" s="192"/>
      <c r="AH87" s="192"/>
      <c r="AI87" s="192"/>
    </row>
    <row r="88" spans="1:35">
      <c r="A88" s="192"/>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c r="AA88" s="192"/>
      <c r="AB88" s="192"/>
      <c r="AC88" s="192"/>
      <c r="AD88" s="192"/>
      <c r="AE88" s="192"/>
      <c r="AF88" s="192"/>
      <c r="AG88" s="192"/>
      <c r="AH88" s="192"/>
      <c r="AI88" s="192"/>
    </row>
    <row r="89" spans="1:35">
      <c r="A89" s="192"/>
      <c r="B89" s="192"/>
      <c r="C89" s="192"/>
      <c r="D89" s="192"/>
      <c r="E89" s="192"/>
      <c r="F89" s="192"/>
      <c r="G89" s="192"/>
      <c r="H89" s="192"/>
      <c r="I89" s="192"/>
      <c r="J89" s="192"/>
      <c r="K89" s="192"/>
      <c r="L89" s="192"/>
      <c r="M89" s="192"/>
      <c r="N89" s="192"/>
      <c r="O89" s="192"/>
      <c r="P89" s="192"/>
      <c r="Q89" s="192"/>
      <c r="R89" s="192"/>
      <c r="S89" s="192"/>
      <c r="T89" s="192"/>
      <c r="U89" s="192"/>
      <c r="V89" s="192"/>
      <c r="W89" s="192"/>
      <c r="X89" s="192"/>
      <c r="Y89" s="192"/>
      <c r="Z89" s="192"/>
      <c r="AA89" s="192"/>
      <c r="AB89" s="192"/>
      <c r="AC89" s="192"/>
      <c r="AD89" s="192"/>
      <c r="AE89" s="192"/>
      <c r="AF89" s="192"/>
      <c r="AG89" s="192"/>
      <c r="AH89" s="192"/>
      <c r="AI89" s="192"/>
    </row>
  </sheetData>
  <pageMargins left="0.7" right="0.7" top="0.75" bottom="0.75" header="0.3" footer="0.3"/>
  <pageSetup paperSize="9" orientation="portrait" r:id="rId1"/>
  <headerFooter>
    <oddFooter>&amp;L&amp;1#&amp;"Arial"&amp;11&amp;K000000SW Internal Personal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37"/>
  <sheetViews>
    <sheetView zoomScale="70" zoomScaleNormal="70" workbookViewId="0">
      <selection activeCell="H1" sqref="H1"/>
    </sheetView>
  </sheetViews>
  <sheetFormatPr defaultRowHeight="12.75"/>
  <cols>
    <col min="2" max="2" width="18.5703125" customWidth="1"/>
    <col min="3" max="3" width="6" customWidth="1"/>
    <col min="4" max="4" width="20.85546875" customWidth="1"/>
    <col min="5" max="5" width="23.85546875" customWidth="1"/>
    <col min="6" max="7" width="23.5703125" customWidth="1"/>
  </cols>
  <sheetData>
    <row r="1" spans="1:25">
      <c r="A1" s="591"/>
      <c r="B1" s="591"/>
      <c r="C1" s="591"/>
      <c r="D1" s="591"/>
      <c r="E1" s="591"/>
      <c r="F1" s="591"/>
      <c r="G1" s="591"/>
      <c r="H1" s="591"/>
      <c r="I1" s="591"/>
      <c r="J1" s="591"/>
      <c r="K1" s="591"/>
      <c r="L1" s="591"/>
      <c r="M1" s="591"/>
      <c r="N1" s="591"/>
      <c r="O1" s="591"/>
      <c r="P1" s="591"/>
      <c r="Q1" s="591"/>
      <c r="R1" s="591"/>
      <c r="S1" s="591"/>
      <c r="T1" s="591"/>
      <c r="U1" s="591"/>
      <c r="V1" s="591"/>
      <c r="W1" s="591"/>
      <c r="X1" s="591"/>
      <c r="Y1" s="591"/>
    </row>
    <row r="2" spans="1:25">
      <c r="A2" s="591"/>
      <c r="B2" s="591"/>
      <c r="C2" s="591"/>
      <c r="D2" s="591"/>
      <c r="E2" s="591"/>
      <c r="F2" s="591"/>
      <c r="G2" s="591"/>
      <c r="H2" s="591"/>
      <c r="I2" s="591"/>
      <c r="J2" s="591"/>
      <c r="K2" s="591"/>
      <c r="L2" s="591"/>
      <c r="M2" s="591"/>
      <c r="N2" s="591"/>
      <c r="O2" s="591"/>
      <c r="P2" s="591"/>
      <c r="Q2" s="591"/>
      <c r="R2" s="591"/>
      <c r="S2" s="591"/>
      <c r="T2" s="591"/>
      <c r="U2" s="591"/>
      <c r="V2" s="591"/>
      <c r="W2" s="591"/>
      <c r="X2" s="591"/>
      <c r="Y2" s="591"/>
    </row>
    <row r="3" spans="1:25">
      <c r="A3" s="591"/>
      <c r="B3" s="655" t="s">
        <v>3</v>
      </c>
      <c r="C3" s="656"/>
      <c r="D3" s="297">
        <v>3.5000000000000003E-2</v>
      </c>
      <c r="E3" s="591"/>
      <c r="F3" s="591"/>
      <c r="G3" s="591"/>
      <c r="H3" s="591"/>
      <c r="I3" s="591"/>
      <c r="J3" s="591"/>
      <c r="K3" s="591"/>
      <c r="L3" s="591"/>
      <c r="M3" s="591"/>
      <c r="N3" s="591"/>
      <c r="O3" s="591"/>
      <c r="P3" s="591"/>
      <c r="Q3" s="591"/>
      <c r="R3" s="591"/>
      <c r="S3" s="591"/>
      <c r="T3" s="591"/>
      <c r="U3" s="591"/>
      <c r="V3" s="591"/>
      <c r="W3" s="591"/>
      <c r="X3" s="591"/>
      <c r="Y3" s="591"/>
    </row>
    <row r="4" spans="1:25">
      <c r="A4" s="591"/>
      <c r="B4" s="591"/>
      <c r="C4" s="591"/>
      <c r="D4" s="591"/>
      <c r="E4" s="591"/>
      <c r="F4" s="591"/>
      <c r="G4" s="591"/>
      <c r="H4" s="591"/>
      <c r="I4" s="591"/>
      <c r="J4" s="591"/>
      <c r="K4" s="591"/>
      <c r="L4" s="591"/>
      <c r="M4" s="591"/>
      <c r="N4" s="591"/>
      <c r="O4" s="591"/>
      <c r="P4" s="591"/>
      <c r="Q4" s="591"/>
      <c r="R4" s="591"/>
      <c r="S4" s="591"/>
      <c r="T4" s="591"/>
      <c r="U4" s="591"/>
      <c r="V4" s="591"/>
      <c r="W4" s="591"/>
      <c r="X4" s="591"/>
      <c r="Y4" s="591"/>
    </row>
    <row r="5" spans="1:25" ht="15.75" customHeight="1">
      <c r="A5" s="591"/>
      <c r="B5" s="694" t="s">
        <v>733</v>
      </c>
      <c r="C5" s="695"/>
      <c r="D5" s="637" t="s">
        <v>81</v>
      </c>
      <c r="E5" s="591"/>
      <c r="F5" s="591"/>
      <c r="G5" s="591"/>
      <c r="H5" s="591"/>
      <c r="I5" s="591"/>
      <c r="J5" s="591"/>
      <c r="K5" s="591"/>
      <c r="L5" s="591"/>
      <c r="M5" s="591"/>
      <c r="N5" s="591"/>
      <c r="O5" s="591"/>
      <c r="P5" s="591"/>
      <c r="Q5" s="591"/>
      <c r="R5" s="591"/>
      <c r="S5" s="591"/>
      <c r="T5" s="591"/>
      <c r="U5" s="591"/>
      <c r="V5" s="591"/>
      <c r="W5" s="591"/>
      <c r="X5" s="591"/>
      <c r="Y5" s="591"/>
    </row>
    <row r="6" spans="1:25">
      <c r="A6" s="591"/>
      <c r="B6" s="778" t="s">
        <v>827</v>
      </c>
      <c r="C6" s="779"/>
      <c r="D6" s="296">
        <v>48</v>
      </c>
      <c r="E6" s="591"/>
      <c r="F6" s="591"/>
      <c r="G6" s="591"/>
      <c r="H6" s="591"/>
      <c r="I6" s="591"/>
      <c r="J6" s="591"/>
      <c r="K6" s="591"/>
      <c r="L6" s="591"/>
      <c r="M6" s="591"/>
      <c r="N6" s="591"/>
      <c r="O6" s="591"/>
      <c r="P6" s="591"/>
      <c r="Q6" s="591"/>
      <c r="R6" s="591"/>
      <c r="S6" s="591"/>
      <c r="T6" s="591"/>
      <c r="U6" s="591"/>
      <c r="V6" s="591"/>
      <c r="W6" s="591"/>
      <c r="X6" s="591"/>
      <c r="Y6" s="591"/>
    </row>
    <row r="7" spans="1:25">
      <c r="A7" s="591"/>
      <c r="B7" s="778" t="s">
        <v>826</v>
      </c>
      <c r="C7" s="779"/>
      <c r="D7" s="296">
        <v>48</v>
      </c>
      <c r="E7" s="591"/>
      <c r="F7" s="591"/>
      <c r="G7" s="591"/>
      <c r="H7" s="591"/>
      <c r="I7" s="591"/>
      <c r="J7" s="591"/>
      <c r="K7" s="591"/>
      <c r="L7" s="591"/>
      <c r="M7" s="591"/>
      <c r="N7" s="591"/>
      <c r="O7" s="591"/>
      <c r="P7" s="591"/>
      <c r="Q7" s="591"/>
      <c r="R7" s="591"/>
      <c r="S7" s="591"/>
      <c r="T7" s="591"/>
      <c r="U7" s="591"/>
      <c r="V7" s="591"/>
      <c r="W7" s="591"/>
      <c r="X7" s="591"/>
      <c r="Y7" s="591"/>
    </row>
    <row r="8" spans="1:25">
      <c r="A8" s="591"/>
      <c r="B8" s="778" t="s">
        <v>829</v>
      </c>
      <c r="C8" s="779"/>
      <c r="D8" s="296">
        <v>48</v>
      </c>
      <c r="E8" s="591"/>
      <c r="F8" s="591"/>
      <c r="G8" s="591"/>
      <c r="H8" s="591"/>
      <c r="I8" s="591"/>
      <c r="J8" s="591"/>
      <c r="K8" s="591"/>
      <c r="L8" s="591"/>
      <c r="M8" s="591"/>
      <c r="N8" s="591"/>
      <c r="O8" s="591"/>
      <c r="P8" s="591"/>
      <c r="Q8" s="591"/>
      <c r="R8" s="591"/>
      <c r="S8" s="591"/>
      <c r="T8" s="591"/>
      <c r="U8" s="591"/>
      <c r="V8" s="591"/>
      <c r="W8" s="591"/>
      <c r="X8" s="591"/>
      <c r="Y8" s="591"/>
    </row>
    <row r="9" spans="1:25">
      <c r="A9" s="591"/>
      <c r="B9" s="591"/>
      <c r="C9" s="591"/>
      <c r="D9" s="591"/>
      <c r="E9" s="591"/>
      <c r="F9" s="591"/>
      <c r="G9" s="591"/>
      <c r="H9" s="591"/>
      <c r="I9" s="591"/>
      <c r="J9" s="591"/>
      <c r="K9" s="591"/>
      <c r="L9" s="591"/>
      <c r="M9" s="591"/>
      <c r="N9" s="591"/>
      <c r="O9" s="591"/>
      <c r="P9" s="591"/>
      <c r="Q9" s="591"/>
      <c r="R9" s="591"/>
      <c r="S9" s="591"/>
      <c r="T9" s="591"/>
      <c r="U9" s="591"/>
      <c r="V9" s="591"/>
      <c r="W9" s="591"/>
      <c r="X9" s="591"/>
      <c r="Y9" s="591"/>
    </row>
    <row r="10" spans="1:25" ht="39" customHeight="1">
      <c r="A10" s="591"/>
      <c r="B10" s="655" t="s">
        <v>733</v>
      </c>
      <c r="C10" s="656"/>
      <c r="D10" s="295" t="s">
        <v>81</v>
      </c>
      <c r="E10" s="591"/>
      <c r="F10" s="591"/>
      <c r="G10" s="591"/>
      <c r="H10" s="591"/>
      <c r="I10" s="591"/>
      <c r="J10" s="591"/>
      <c r="K10" s="591"/>
      <c r="L10" s="591"/>
      <c r="M10" s="591"/>
      <c r="N10" s="591"/>
      <c r="O10" s="591"/>
      <c r="P10" s="591"/>
      <c r="Q10" s="591"/>
      <c r="R10" s="591"/>
      <c r="S10" s="591"/>
      <c r="T10" s="591"/>
      <c r="U10" s="591"/>
      <c r="V10" s="591"/>
      <c r="W10" s="591"/>
      <c r="X10" s="591"/>
      <c r="Y10" s="591"/>
    </row>
    <row r="11" spans="1:25">
      <c r="A11" s="591"/>
      <c r="B11" s="653" t="s">
        <v>21</v>
      </c>
      <c r="C11" s="654"/>
      <c r="D11" s="296">
        <v>7</v>
      </c>
      <c r="E11" s="591"/>
      <c r="F11" s="591"/>
      <c r="G11" s="591"/>
      <c r="H11" s="591"/>
      <c r="I11" s="591"/>
      <c r="J11" s="591"/>
      <c r="K11" s="591"/>
      <c r="L11" s="591"/>
      <c r="M11" s="591"/>
      <c r="N11" s="591"/>
      <c r="O11" s="591"/>
      <c r="P11" s="591"/>
      <c r="Q11" s="591"/>
      <c r="R11" s="591"/>
      <c r="S11" s="591"/>
      <c r="T11" s="591"/>
      <c r="U11" s="591"/>
      <c r="V11" s="591"/>
      <c r="W11" s="591"/>
      <c r="X11" s="591"/>
      <c r="Y11" s="591"/>
    </row>
    <row r="12" spans="1:25">
      <c r="A12" s="591"/>
      <c r="B12" s="653" t="s">
        <v>22</v>
      </c>
      <c r="C12" s="654"/>
      <c r="D12" s="296">
        <v>10</v>
      </c>
      <c r="E12" s="591"/>
      <c r="F12" s="591"/>
      <c r="G12" s="591"/>
      <c r="H12" s="591"/>
      <c r="I12" s="591"/>
      <c r="J12" s="591"/>
      <c r="K12" s="591"/>
      <c r="L12" s="591"/>
      <c r="M12" s="591"/>
      <c r="N12" s="591"/>
      <c r="O12" s="591"/>
      <c r="P12" s="591"/>
      <c r="Q12" s="591"/>
      <c r="R12" s="591"/>
      <c r="S12" s="591"/>
      <c r="T12" s="591"/>
      <c r="U12" s="591"/>
      <c r="V12" s="591"/>
      <c r="W12" s="591"/>
      <c r="X12" s="591"/>
      <c r="Y12" s="591"/>
    </row>
    <row r="13" spans="1:25">
      <c r="A13" s="591"/>
      <c r="B13" s="653" t="s">
        <v>23</v>
      </c>
      <c r="C13" s="654"/>
      <c r="D13" s="296">
        <v>25</v>
      </c>
      <c r="E13" s="591"/>
      <c r="F13" s="591"/>
      <c r="G13" s="591"/>
      <c r="H13" s="591"/>
      <c r="I13" s="591"/>
      <c r="J13" s="591"/>
      <c r="K13" s="591"/>
      <c r="L13" s="591"/>
      <c r="M13" s="591"/>
      <c r="N13" s="591"/>
      <c r="O13" s="591"/>
      <c r="P13" s="591"/>
      <c r="Q13" s="591"/>
      <c r="R13" s="591"/>
      <c r="S13" s="591"/>
      <c r="T13" s="591"/>
      <c r="U13" s="591"/>
      <c r="V13" s="591"/>
      <c r="W13" s="591"/>
      <c r="X13" s="591"/>
      <c r="Y13" s="591"/>
    </row>
    <row r="14" spans="1:25">
      <c r="A14" s="591"/>
      <c r="B14" s="653" t="s">
        <v>24</v>
      </c>
      <c r="C14" s="654"/>
      <c r="D14" s="296">
        <v>25</v>
      </c>
      <c r="E14" s="591"/>
      <c r="F14" s="591"/>
      <c r="G14" s="591"/>
      <c r="H14" s="591"/>
      <c r="I14" s="591"/>
      <c r="J14" s="591"/>
      <c r="K14" s="591"/>
      <c r="L14" s="591"/>
      <c r="M14" s="591"/>
      <c r="N14" s="591"/>
      <c r="O14" s="591"/>
      <c r="P14" s="591"/>
      <c r="Q14" s="591"/>
      <c r="R14" s="591"/>
      <c r="S14" s="591"/>
      <c r="T14" s="591"/>
      <c r="U14" s="591"/>
      <c r="V14" s="591"/>
      <c r="W14" s="591"/>
      <c r="X14" s="591"/>
      <c r="Y14" s="591"/>
    </row>
    <row r="15" spans="1:25">
      <c r="A15" s="591"/>
      <c r="B15" s="653" t="s">
        <v>25</v>
      </c>
      <c r="C15" s="654"/>
      <c r="D15" s="296">
        <v>60</v>
      </c>
      <c r="E15" s="591"/>
      <c r="F15" s="591"/>
      <c r="G15" s="591"/>
      <c r="H15" s="591"/>
      <c r="I15" s="591"/>
      <c r="J15" s="591"/>
      <c r="K15" s="591"/>
      <c r="L15" s="591"/>
      <c r="M15" s="591"/>
      <c r="N15" s="591"/>
      <c r="O15" s="591"/>
      <c r="P15" s="591"/>
      <c r="Q15" s="591"/>
      <c r="R15" s="591"/>
      <c r="S15" s="591"/>
      <c r="T15" s="591"/>
      <c r="U15" s="591"/>
      <c r="V15" s="591"/>
      <c r="W15" s="591"/>
      <c r="X15" s="591"/>
      <c r="Y15" s="591"/>
    </row>
    <row r="16" spans="1:25">
      <c r="A16" s="591"/>
      <c r="B16" s="653" t="s">
        <v>26</v>
      </c>
      <c r="C16" s="654"/>
      <c r="D16" s="296">
        <v>10000</v>
      </c>
      <c r="E16" s="591"/>
      <c r="F16" s="591"/>
      <c r="G16" s="591"/>
      <c r="H16" s="591"/>
      <c r="I16" s="591"/>
      <c r="J16" s="591"/>
      <c r="K16" s="591"/>
      <c r="L16" s="591"/>
      <c r="M16" s="591"/>
      <c r="N16" s="591"/>
      <c r="O16" s="591"/>
      <c r="P16" s="591"/>
      <c r="Q16" s="591"/>
      <c r="R16" s="591"/>
      <c r="S16" s="591"/>
      <c r="T16" s="591"/>
      <c r="U16" s="591"/>
      <c r="V16" s="591"/>
      <c r="W16" s="591"/>
      <c r="X16" s="591"/>
      <c r="Y16" s="591"/>
    </row>
    <row r="17" spans="1:25">
      <c r="A17" s="591"/>
      <c r="B17" s="591"/>
      <c r="C17" s="591"/>
      <c r="D17" s="591"/>
      <c r="E17" s="591"/>
      <c r="F17" s="591"/>
      <c r="G17" s="591"/>
      <c r="H17" s="591"/>
      <c r="I17" s="591"/>
      <c r="J17" s="591"/>
      <c r="K17" s="591"/>
      <c r="L17" s="591"/>
      <c r="M17" s="591"/>
      <c r="N17" s="591"/>
      <c r="O17" s="591"/>
      <c r="P17" s="591"/>
      <c r="Q17" s="591"/>
      <c r="R17" s="591"/>
      <c r="S17" s="591"/>
      <c r="T17" s="591"/>
      <c r="U17" s="591"/>
      <c r="V17" s="591"/>
      <c r="W17" s="591"/>
      <c r="X17" s="591"/>
      <c r="Y17" s="591"/>
    </row>
    <row r="18" spans="1:25">
      <c r="A18" s="591"/>
      <c r="B18" s="591"/>
      <c r="C18" s="591"/>
      <c r="D18" s="591"/>
      <c r="E18" s="591"/>
      <c r="F18" s="591"/>
      <c r="G18" s="591"/>
      <c r="H18" s="591"/>
      <c r="I18" s="591"/>
      <c r="J18" s="591"/>
      <c r="K18" s="591"/>
      <c r="L18" s="591"/>
      <c r="M18" s="591"/>
      <c r="N18" s="591"/>
      <c r="O18" s="591"/>
      <c r="P18" s="591"/>
      <c r="Q18" s="591"/>
      <c r="R18" s="591"/>
      <c r="S18" s="591"/>
      <c r="T18" s="591"/>
      <c r="U18" s="591"/>
      <c r="V18" s="591"/>
      <c r="W18" s="591"/>
      <c r="X18" s="591"/>
      <c r="Y18" s="591"/>
    </row>
    <row r="19" spans="1:25">
      <c r="A19" s="591"/>
      <c r="B19" s="655" t="s">
        <v>740</v>
      </c>
      <c r="C19" s="656"/>
      <c r="D19" s="295" t="s">
        <v>741</v>
      </c>
      <c r="E19" s="295" t="s">
        <v>110</v>
      </c>
      <c r="F19" s="591"/>
      <c r="G19" s="591"/>
      <c r="H19" s="591"/>
      <c r="I19" s="591"/>
      <c r="J19" s="591"/>
      <c r="K19" s="591"/>
      <c r="L19" s="591"/>
      <c r="M19" s="591"/>
      <c r="N19" s="591"/>
      <c r="O19" s="591"/>
      <c r="P19" s="591"/>
      <c r="Q19" s="591"/>
      <c r="R19" s="591"/>
      <c r="S19" s="591"/>
      <c r="T19" s="591"/>
      <c r="U19" s="591"/>
      <c r="V19" s="591"/>
      <c r="W19" s="591"/>
      <c r="X19" s="591"/>
      <c r="Y19" s="591"/>
    </row>
    <row r="20" spans="1:25">
      <c r="A20" s="591"/>
      <c r="B20" s="653" t="s">
        <v>28</v>
      </c>
      <c r="C20" s="654"/>
      <c r="D20" s="503">
        <v>-0.1</v>
      </c>
      <c r="E20" s="504">
        <v>3</v>
      </c>
      <c r="F20" s="591"/>
      <c r="G20" s="591"/>
      <c r="H20" s="591"/>
      <c r="I20" s="591"/>
      <c r="J20" s="591"/>
      <c r="K20" s="591"/>
      <c r="L20" s="591"/>
      <c r="M20" s="591"/>
      <c r="N20" s="591"/>
      <c r="O20" s="591"/>
      <c r="P20" s="591"/>
      <c r="Q20" s="591"/>
      <c r="R20" s="591"/>
      <c r="S20" s="591"/>
      <c r="T20" s="591"/>
      <c r="U20" s="591"/>
      <c r="V20" s="591"/>
      <c r="W20" s="591"/>
      <c r="X20" s="591"/>
      <c r="Y20" s="591"/>
    </row>
    <row r="21" spans="1:25">
      <c r="A21" s="591"/>
      <c r="B21" s="653" t="s">
        <v>29</v>
      </c>
      <c r="C21" s="654"/>
      <c r="D21" s="503">
        <v>1E-3</v>
      </c>
      <c r="E21" s="504">
        <v>2</v>
      </c>
      <c r="F21" s="591"/>
      <c r="G21" s="591"/>
      <c r="H21" s="591"/>
      <c r="I21" s="591"/>
      <c r="J21" s="591"/>
      <c r="K21" s="591"/>
      <c r="L21" s="591"/>
      <c r="M21" s="591"/>
      <c r="N21" s="591"/>
      <c r="O21" s="591"/>
      <c r="P21" s="591"/>
      <c r="Q21" s="591"/>
      <c r="R21" s="591"/>
      <c r="S21" s="591"/>
      <c r="T21" s="591"/>
      <c r="U21" s="591"/>
      <c r="V21" s="591"/>
      <c r="W21" s="591"/>
      <c r="X21" s="591"/>
      <c r="Y21" s="591"/>
    </row>
    <row r="22" spans="1:25">
      <c r="A22" s="591"/>
      <c r="B22" s="653" t="s">
        <v>30</v>
      </c>
      <c r="C22" s="654"/>
      <c r="D22" s="503">
        <v>1E-3</v>
      </c>
      <c r="E22" s="504">
        <v>2</v>
      </c>
      <c r="F22" s="591"/>
      <c r="G22" s="591"/>
      <c r="H22" s="591"/>
      <c r="I22" s="591"/>
      <c r="J22" s="591"/>
      <c r="K22" s="591"/>
      <c r="L22" s="591"/>
      <c r="M22" s="591"/>
      <c r="N22" s="591"/>
      <c r="O22" s="591"/>
      <c r="P22" s="591"/>
      <c r="Q22" s="591"/>
      <c r="R22" s="591"/>
      <c r="S22" s="591"/>
      <c r="T22" s="591"/>
      <c r="U22" s="591"/>
      <c r="V22" s="591"/>
      <c r="W22" s="591"/>
      <c r="X22" s="591"/>
      <c r="Y22" s="591"/>
    </row>
    <row r="23" spans="1:25">
      <c r="A23" s="591"/>
      <c r="B23" s="653" t="s">
        <v>31</v>
      </c>
      <c r="C23" s="654"/>
      <c r="D23" s="505"/>
      <c r="E23" s="505"/>
      <c r="F23" s="591"/>
      <c r="G23" s="591"/>
      <c r="H23" s="591"/>
      <c r="I23" s="591"/>
      <c r="J23" s="591"/>
      <c r="K23" s="591"/>
      <c r="L23" s="591"/>
      <c r="M23" s="591"/>
      <c r="N23" s="591"/>
      <c r="O23" s="591"/>
      <c r="P23" s="591"/>
      <c r="Q23" s="591"/>
      <c r="R23" s="591"/>
      <c r="S23" s="591"/>
      <c r="T23" s="591"/>
      <c r="U23" s="591"/>
      <c r="V23" s="591"/>
      <c r="W23" s="591"/>
      <c r="X23" s="591"/>
      <c r="Y23" s="591"/>
    </row>
    <row r="24" spans="1:25">
      <c r="A24" s="591"/>
      <c r="B24" s="653" t="s">
        <v>32</v>
      </c>
      <c r="C24" s="654"/>
      <c r="D24" s="505"/>
      <c r="E24" s="505"/>
      <c r="F24" s="591"/>
      <c r="G24" s="591"/>
      <c r="H24" s="591"/>
      <c r="I24" s="591"/>
      <c r="J24" s="591"/>
      <c r="K24" s="591"/>
      <c r="L24" s="591"/>
      <c r="M24" s="591"/>
      <c r="N24" s="591"/>
      <c r="O24" s="591"/>
      <c r="P24" s="591"/>
      <c r="Q24" s="591"/>
      <c r="R24" s="591"/>
      <c r="S24" s="591"/>
      <c r="T24" s="591"/>
      <c r="U24" s="591"/>
      <c r="V24" s="591"/>
      <c r="W24" s="591"/>
      <c r="X24" s="591"/>
      <c r="Y24" s="591"/>
    </row>
    <row r="25" spans="1:25">
      <c r="I25" s="591"/>
      <c r="J25" s="591"/>
      <c r="K25" s="591"/>
      <c r="L25" s="591"/>
      <c r="M25" s="591"/>
      <c r="N25" s="591"/>
      <c r="O25" s="591"/>
      <c r="P25" s="591"/>
      <c r="Q25" s="591"/>
      <c r="R25" s="591"/>
      <c r="S25" s="591"/>
      <c r="T25" s="591"/>
      <c r="U25" s="591"/>
      <c r="V25" s="591"/>
      <c r="W25" s="591"/>
      <c r="X25" s="591"/>
      <c r="Y25" s="591"/>
    </row>
    <row r="26" spans="1:25">
      <c r="A26" s="591"/>
      <c r="B26" s="655" t="s">
        <v>744</v>
      </c>
      <c r="C26" s="656"/>
      <c r="D26" s="295" t="s">
        <v>92</v>
      </c>
      <c r="E26" s="295" t="s">
        <v>90</v>
      </c>
      <c r="F26" s="591"/>
      <c r="G26" s="591"/>
      <c r="H26" s="591"/>
      <c r="I26" s="591"/>
      <c r="J26" s="591"/>
      <c r="K26" s="591"/>
      <c r="L26" s="591"/>
      <c r="M26" s="591"/>
      <c r="N26" s="591"/>
      <c r="O26" s="591"/>
      <c r="P26" s="591"/>
      <c r="Q26" s="591"/>
      <c r="R26" s="591"/>
      <c r="S26" s="591"/>
      <c r="T26" s="591"/>
      <c r="U26" s="591"/>
      <c r="V26" s="591"/>
      <c r="W26" s="591"/>
      <c r="X26" s="591"/>
      <c r="Y26" s="591"/>
    </row>
    <row r="27" spans="1:25">
      <c r="A27" s="591"/>
      <c r="B27" s="653" t="s">
        <v>745</v>
      </c>
      <c r="C27" s="654"/>
      <c r="D27" s="592">
        <v>0.2</v>
      </c>
      <c r="E27" s="593">
        <v>-0.2</v>
      </c>
      <c r="F27" s="591"/>
      <c r="G27" s="591"/>
      <c r="H27" s="591"/>
      <c r="I27" s="591"/>
      <c r="J27" s="591"/>
      <c r="K27" s="591"/>
      <c r="L27" s="591"/>
      <c r="M27" s="591"/>
      <c r="N27" s="591"/>
      <c r="O27" s="591"/>
      <c r="P27" s="591"/>
      <c r="Q27" s="591"/>
      <c r="R27" s="591"/>
      <c r="S27" s="591"/>
      <c r="T27" s="591"/>
      <c r="U27" s="591"/>
      <c r="V27" s="591"/>
      <c r="W27" s="591"/>
      <c r="X27" s="591"/>
      <c r="Y27" s="591"/>
    </row>
    <row r="28" spans="1:25">
      <c r="A28" s="591"/>
      <c r="B28" s="653" t="s">
        <v>746</v>
      </c>
      <c r="C28" s="654"/>
      <c r="D28" s="594">
        <v>0.05</v>
      </c>
      <c r="E28" s="595">
        <v>-0.05</v>
      </c>
      <c r="F28" s="591"/>
      <c r="G28" s="591"/>
      <c r="H28" s="591"/>
      <c r="I28" s="591"/>
      <c r="J28" s="591"/>
      <c r="K28" s="591"/>
      <c r="L28" s="591"/>
      <c r="M28" s="591"/>
      <c r="N28" s="591"/>
      <c r="O28" s="591"/>
      <c r="P28" s="591"/>
      <c r="Q28" s="591"/>
      <c r="R28" s="591"/>
      <c r="S28" s="591"/>
      <c r="T28" s="591"/>
      <c r="U28" s="591"/>
      <c r="V28" s="591"/>
      <c r="W28" s="591"/>
      <c r="X28" s="591"/>
      <c r="Y28" s="591"/>
    </row>
    <row r="29" spans="1:25">
      <c r="A29" s="591"/>
      <c r="B29" s="591"/>
      <c r="C29" s="591"/>
      <c r="D29" s="591"/>
      <c r="E29" s="591"/>
      <c r="F29" s="591"/>
      <c r="G29" s="591"/>
      <c r="H29" s="591"/>
      <c r="I29" s="591"/>
      <c r="J29" s="591"/>
      <c r="K29" s="591"/>
      <c r="L29" s="591"/>
      <c r="M29" s="591"/>
      <c r="N29" s="591"/>
      <c r="O29" s="591"/>
      <c r="P29" s="591"/>
      <c r="Q29" s="591"/>
      <c r="R29" s="591"/>
      <c r="S29" s="591"/>
      <c r="T29" s="591"/>
      <c r="U29" s="591"/>
      <c r="V29" s="591"/>
      <c r="W29" s="591"/>
      <c r="X29" s="591"/>
      <c r="Y29" s="591"/>
    </row>
    <row r="30" spans="1:25">
      <c r="A30" s="591"/>
      <c r="B30" s="591"/>
      <c r="C30" s="591"/>
      <c r="D30" s="591"/>
      <c r="E30" s="591"/>
      <c r="F30" s="591"/>
      <c r="G30" s="591"/>
      <c r="H30" s="591"/>
      <c r="I30" s="591"/>
      <c r="J30" s="591"/>
      <c r="K30" s="591"/>
      <c r="L30" s="591"/>
      <c r="M30" s="591"/>
      <c r="N30" s="591"/>
      <c r="O30" s="591"/>
      <c r="P30" s="591"/>
      <c r="Q30" s="591"/>
      <c r="R30" s="591"/>
      <c r="S30" s="591"/>
      <c r="T30" s="591"/>
      <c r="U30" s="591"/>
      <c r="V30" s="591"/>
      <c r="W30" s="591"/>
      <c r="X30" s="591"/>
      <c r="Y30" s="591"/>
    </row>
    <row r="31" spans="1:25">
      <c r="A31" s="591"/>
      <c r="B31" s="591"/>
      <c r="C31" s="591"/>
      <c r="D31" s="591"/>
      <c r="E31" s="591"/>
      <c r="F31" s="591"/>
      <c r="G31" s="591"/>
      <c r="H31" s="591"/>
      <c r="I31" s="591"/>
      <c r="J31" s="591"/>
      <c r="K31" s="591"/>
      <c r="L31" s="591"/>
      <c r="M31" s="591"/>
      <c r="N31" s="591"/>
      <c r="O31" s="591"/>
      <c r="P31" s="591"/>
      <c r="Q31" s="591"/>
      <c r="R31" s="591"/>
      <c r="S31" s="591"/>
      <c r="T31" s="591"/>
      <c r="U31" s="591"/>
      <c r="V31" s="591"/>
      <c r="W31" s="591"/>
      <c r="X31" s="591"/>
      <c r="Y31" s="591"/>
    </row>
    <row r="32" spans="1:25">
      <c r="A32" s="591"/>
      <c r="B32" s="591"/>
      <c r="C32" s="591"/>
      <c r="D32" s="591"/>
      <c r="E32" s="591"/>
      <c r="F32" s="591"/>
      <c r="G32" s="591"/>
      <c r="H32" s="591"/>
      <c r="I32" s="591"/>
      <c r="J32" s="591"/>
      <c r="K32" s="591"/>
      <c r="L32" s="591"/>
      <c r="M32" s="591"/>
      <c r="N32" s="591"/>
      <c r="O32" s="591"/>
      <c r="P32" s="591"/>
      <c r="Q32" s="591"/>
      <c r="R32" s="591"/>
      <c r="S32" s="591"/>
      <c r="T32" s="591"/>
      <c r="U32" s="591"/>
      <c r="V32" s="591"/>
      <c r="W32" s="591"/>
      <c r="X32" s="591"/>
      <c r="Y32" s="591"/>
    </row>
    <row r="33" spans="1:25">
      <c r="A33" s="591"/>
      <c r="B33" s="591"/>
      <c r="C33" s="591"/>
      <c r="D33" s="591"/>
      <c r="E33" s="591"/>
      <c r="F33" s="591"/>
      <c r="G33" s="591"/>
      <c r="H33" s="591"/>
      <c r="I33" s="591"/>
      <c r="J33" s="591"/>
      <c r="K33" s="591"/>
      <c r="L33" s="591"/>
      <c r="M33" s="591"/>
      <c r="N33" s="591"/>
      <c r="O33" s="591"/>
      <c r="P33" s="591"/>
      <c r="Q33" s="591"/>
      <c r="R33" s="591"/>
      <c r="S33" s="591"/>
      <c r="T33" s="591"/>
      <c r="U33" s="591"/>
      <c r="V33" s="591"/>
      <c r="W33" s="591"/>
      <c r="X33" s="591"/>
      <c r="Y33" s="591"/>
    </row>
    <row r="34" spans="1:25">
      <c r="A34" s="591"/>
      <c r="B34" s="591"/>
      <c r="C34" s="591"/>
      <c r="D34" s="591"/>
      <c r="E34" s="591"/>
      <c r="F34" s="591"/>
      <c r="G34" s="591"/>
      <c r="H34" s="591"/>
      <c r="I34" s="591"/>
      <c r="J34" s="591"/>
      <c r="K34" s="591"/>
      <c r="L34" s="591"/>
      <c r="M34" s="591"/>
      <c r="N34" s="591"/>
      <c r="O34" s="591"/>
      <c r="P34" s="591"/>
      <c r="Q34" s="591"/>
      <c r="R34" s="591"/>
      <c r="S34" s="591"/>
      <c r="T34" s="591"/>
      <c r="U34" s="591"/>
      <c r="V34" s="591"/>
      <c r="W34" s="591"/>
      <c r="X34" s="591"/>
      <c r="Y34" s="591"/>
    </row>
    <row r="35" spans="1:25">
      <c r="A35" s="591"/>
      <c r="B35" s="591"/>
      <c r="C35" s="591"/>
      <c r="D35" s="591"/>
      <c r="E35" s="591"/>
      <c r="F35" s="591"/>
      <c r="G35" s="591"/>
      <c r="H35" s="591"/>
      <c r="I35" s="591"/>
      <c r="J35" s="591"/>
      <c r="K35" s="591"/>
      <c r="L35" s="591"/>
      <c r="M35" s="591"/>
      <c r="N35" s="591"/>
      <c r="O35" s="591"/>
      <c r="P35" s="591"/>
      <c r="Q35" s="591"/>
      <c r="R35" s="591"/>
      <c r="S35" s="591"/>
      <c r="T35" s="591"/>
      <c r="U35" s="591"/>
      <c r="V35" s="591"/>
      <c r="W35" s="591"/>
      <c r="X35" s="591"/>
      <c r="Y35" s="591"/>
    </row>
    <row r="36" spans="1:25">
      <c r="A36" s="591"/>
      <c r="B36" s="591"/>
      <c r="C36" s="591"/>
      <c r="D36" s="591"/>
      <c r="E36" s="591"/>
      <c r="F36" s="591"/>
      <c r="G36" s="591"/>
      <c r="H36" s="591"/>
      <c r="I36" s="591"/>
      <c r="J36" s="591"/>
      <c r="K36" s="591"/>
      <c r="L36" s="591"/>
      <c r="M36" s="591"/>
      <c r="N36" s="591"/>
      <c r="O36" s="591"/>
      <c r="P36" s="591"/>
      <c r="Q36" s="591"/>
      <c r="R36" s="591"/>
      <c r="S36" s="591"/>
      <c r="T36" s="591"/>
      <c r="U36" s="591"/>
      <c r="V36" s="591"/>
      <c r="W36" s="591"/>
      <c r="X36" s="591"/>
      <c r="Y36" s="591"/>
    </row>
    <row r="37" spans="1:25">
      <c r="A37" s="591"/>
      <c r="B37" s="591"/>
      <c r="C37" s="591"/>
      <c r="D37" s="591"/>
      <c r="E37" s="591"/>
      <c r="F37" s="591"/>
      <c r="G37" s="591"/>
      <c r="H37" s="591"/>
      <c r="I37" s="591"/>
      <c r="J37" s="591"/>
      <c r="K37" s="591"/>
      <c r="L37" s="591"/>
      <c r="M37" s="591"/>
      <c r="N37" s="591"/>
      <c r="O37" s="591"/>
      <c r="P37" s="591"/>
      <c r="Q37" s="591"/>
      <c r="R37" s="591"/>
      <c r="S37" s="591"/>
      <c r="T37" s="591"/>
      <c r="U37" s="591"/>
      <c r="V37" s="591"/>
      <c r="W37" s="591"/>
      <c r="X37" s="591"/>
      <c r="Y37" s="591"/>
    </row>
  </sheetData>
  <mergeCells count="21">
    <mergeCell ref="B5:C5"/>
    <mergeCell ref="B6:C6"/>
    <mergeCell ref="B3:C3"/>
    <mergeCell ref="B11:C11"/>
    <mergeCell ref="B24:C24"/>
    <mergeCell ref="B7:C7"/>
    <mergeCell ref="B8:C8"/>
    <mergeCell ref="B12:C12"/>
    <mergeCell ref="B13:C13"/>
    <mergeCell ref="B14:C14"/>
    <mergeCell ref="B15:C15"/>
    <mergeCell ref="B10:C10"/>
    <mergeCell ref="B26:C26"/>
    <mergeCell ref="B27:C27"/>
    <mergeCell ref="B28:C28"/>
    <mergeCell ref="B16:C16"/>
    <mergeCell ref="B19:C19"/>
    <mergeCell ref="B20:C20"/>
    <mergeCell ref="B21:C21"/>
    <mergeCell ref="B22:C22"/>
    <mergeCell ref="B23:C23"/>
  </mergeCells>
  <pageMargins left="0.7" right="0.7" top="0.75" bottom="0.75" header="0.3" footer="0.3"/>
  <pageSetup paperSize="9" orientation="portrait" r:id="rId1"/>
  <headerFooter>
    <oddFooter>&amp;L&amp;1#&amp;"Arial"&amp;11&amp;K000000SW Internal Personal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BP62"/>
  <sheetViews>
    <sheetView zoomScale="85" zoomScaleNormal="85" workbookViewId="0">
      <selection activeCell="L30" sqref="L30"/>
    </sheetView>
  </sheetViews>
  <sheetFormatPr defaultRowHeight="12.75"/>
  <cols>
    <col min="1" max="1" width="9.140625" customWidth="1"/>
    <col min="2" max="2" width="25.85546875" customWidth="1"/>
    <col min="6" max="6" width="14.5703125" customWidth="1"/>
  </cols>
  <sheetData>
    <row r="1" spans="1:68">
      <c r="A1" s="507"/>
      <c r="B1" s="507"/>
      <c r="C1" s="507"/>
      <c r="D1" s="507"/>
      <c r="E1" s="507"/>
      <c r="F1" s="507"/>
      <c r="G1" s="507"/>
      <c r="H1" s="507"/>
      <c r="I1" s="507"/>
      <c r="J1" s="507"/>
      <c r="K1" s="507"/>
      <c r="L1" s="507"/>
      <c r="M1" s="507"/>
      <c r="N1" s="507"/>
      <c r="O1" s="507"/>
      <c r="P1" s="507"/>
      <c r="Q1" s="507"/>
      <c r="R1" s="507"/>
      <c r="S1" s="507"/>
      <c r="T1" s="507"/>
      <c r="U1" s="507"/>
      <c r="V1" s="507"/>
      <c r="W1" s="507"/>
      <c r="X1" s="507"/>
      <c r="Y1" s="507"/>
      <c r="Z1" s="507"/>
      <c r="AA1" s="507"/>
      <c r="AB1" s="507"/>
      <c r="AC1" s="507"/>
      <c r="AD1" s="507"/>
      <c r="AE1" s="507"/>
      <c r="AF1" s="507"/>
      <c r="AG1" s="507"/>
      <c r="AH1" s="507"/>
      <c r="AI1" s="507"/>
      <c r="AJ1" s="507"/>
      <c r="AK1" s="507"/>
      <c r="AL1" s="507"/>
      <c r="AM1" s="507"/>
      <c r="AN1" s="507"/>
      <c r="AO1" s="507"/>
      <c r="AP1" s="507"/>
      <c r="AQ1" s="507"/>
      <c r="AR1" s="507"/>
      <c r="AS1" s="507"/>
      <c r="AT1" s="507"/>
      <c r="AU1" s="507"/>
      <c r="AV1" s="507"/>
      <c r="AW1" s="507"/>
      <c r="AX1" s="507"/>
      <c r="AY1" s="507"/>
      <c r="AZ1" s="507"/>
      <c r="BA1" s="507"/>
      <c r="BB1" s="507"/>
      <c r="BC1" s="507"/>
      <c r="BD1" s="507"/>
      <c r="BE1" s="507"/>
      <c r="BF1" s="507"/>
      <c r="BG1" s="507"/>
      <c r="BH1" s="507"/>
      <c r="BI1" s="507"/>
      <c r="BJ1" s="507"/>
      <c r="BK1" s="507"/>
      <c r="BL1" s="507"/>
      <c r="BM1" s="507"/>
      <c r="BN1" s="507"/>
      <c r="BO1" s="507"/>
      <c r="BP1" s="507"/>
    </row>
    <row r="2" spans="1:68">
      <c r="A2" s="507"/>
      <c r="B2" s="702" t="s">
        <v>35</v>
      </c>
      <c r="C2" s="703"/>
      <c r="D2" s="703"/>
      <c r="E2" s="703"/>
      <c r="F2" s="610"/>
      <c r="G2" s="507"/>
      <c r="H2" s="507"/>
      <c r="I2" s="507"/>
      <c r="J2" s="507"/>
      <c r="K2" s="507"/>
      <c r="L2" s="507"/>
      <c r="M2" s="507"/>
      <c r="N2" s="507"/>
      <c r="O2" s="507"/>
      <c r="P2" s="507"/>
      <c r="Q2" s="507"/>
      <c r="R2" s="507"/>
      <c r="S2" s="507"/>
      <c r="T2" s="507"/>
      <c r="U2" s="507"/>
      <c r="V2" s="507"/>
      <c r="W2" s="507"/>
      <c r="X2" s="507"/>
      <c r="Y2" s="507"/>
      <c r="Z2" s="507"/>
      <c r="AA2" s="507"/>
      <c r="AB2" s="507"/>
      <c r="AC2" s="507"/>
      <c r="AD2" s="507"/>
      <c r="AE2" s="507"/>
      <c r="AF2" s="507"/>
      <c r="AG2" s="507"/>
      <c r="AH2" s="507"/>
      <c r="AI2" s="507"/>
      <c r="AJ2" s="507"/>
      <c r="AK2" s="507"/>
      <c r="AL2" s="507"/>
      <c r="AM2" s="507"/>
      <c r="AN2" s="507"/>
      <c r="AO2" s="507"/>
      <c r="AP2" s="507"/>
      <c r="AQ2" s="507"/>
      <c r="AR2" s="507"/>
      <c r="AS2" s="507"/>
      <c r="AT2" s="507"/>
      <c r="AU2" s="507"/>
      <c r="AV2" s="507"/>
      <c r="AW2" s="507"/>
      <c r="AX2" s="507"/>
      <c r="AY2" s="507"/>
      <c r="AZ2" s="507"/>
      <c r="BA2" s="507"/>
      <c r="BB2" s="507"/>
      <c r="BC2" s="507"/>
      <c r="BD2" s="507"/>
      <c r="BE2" s="507"/>
      <c r="BF2" s="507"/>
      <c r="BG2" s="507"/>
      <c r="BH2" s="507"/>
      <c r="BI2" s="507"/>
      <c r="BJ2" s="507"/>
      <c r="BK2" s="507"/>
      <c r="BL2" s="507"/>
      <c r="BM2" s="507"/>
      <c r="BN2" s="507"/>
      <c r="BO2" s="507"/>
      <c r="BP2" s="507"/>
    </row>
    <row r="3" spans="1:68">
      <c r="A3" s="507"/>
      <c r="B3" s="132" t="s">
        <v>36</v>
      </c>
      <c r="C3" s="707" t="s">
        <v>37</v>
      </c>
      <c r="D3" s="707"/>
      <c r="E3" s="707"/>
      <c r="F3" s="302"/>
      <c r="G3" s="164">
        <v>2020.9467540044222</v>
      </c>
      <c r="H3" s="164">
        <v>2021.9467540044222</v>
      </c>
      <c r="I3" s="164">
        <v>2022.9467540044222</v>
      </c>
      <c r="J3" s="164">
        <v>2023.9467540044222</v>
      </c>
      <c r="K3" s="164">
        <v>2024.9467540044222</v>
      </c>
      <c r="L3" s="164">
        <v>2025.9467540044222</v>
      </c>
      <c r="M3" s="164">
        <v>2026.9467540044222</v>
      </c>
      <c r="N3" s="164">
        <v>2027.9467540044222</v>
      </c>
      <c r="O3" s="164">
        <v>2028.9467540044222</v>
      </c>
      <c r="P3" s="164">
        <v>2029.9467540044222</v>
      </c>
      <c r="Q3" s="164">
        <v>2030.9467540044222</v>
      </c>
      <c r="R3" s="164">
        <v>2031.9467540044222</v>
      </c>
      <c r="S3" s="164">
        <v>2032.9467540044222</v>
      </c>
      <c r="T3" s="164">
        <v>2033.9467540044222</v>
      </c>
      <c r="U3" s="164">
        <v>2034.9467540044222</v>
      </c>
      <c r="V3" s="164">
        <v>2035.9467540044222</v>
      </c>
      <c r="W3" s="164">
        <v>2036.9467540044222</v>
      </c>
      <c r="X3" s="164">
        <v>2037.9467540044222</v>
      </c>
      <c r="Y3" s="164">
        <v>2038.9467540044222</v>
      </c>
      <c r="Z3" s="164">
        <v>2039.9467540044222</v>
      </c>
      <c r="AA3" s="164">
        <f t="shared" ref="AA3:BO3" si="0">+Z3+1</f>
        <v>2040.9467540044222</v>
      </c>
      <c r="AB3" s="164">
        <f t="shared" si="0"/>
        <v>2041.9467540044222</v>
      </c>
      <c r="AC3" s="164">
        <f t="shared" si="0"/>
        <v>2042.9467540044222</v>
      </c>
      <c r="AD3" s="164">
        <f t="shared" si="0"/>
        <v>2043.9467540044222</v>
      </c>
      <c r="AE3" s="164">
        <f t="shared" si="0"/>
        <v>2044.9467540044222</v>
      </c>
      <c r="AF3" s="164">
        <f t="shared" si="0"/>
        <v>2045.9467540044222</v>
      </c>
      <c r="AG3" s="164">
        <f t="shared" si="0"/>
        <v>2046.9467540044222</v>
      </c>
      <c r="AH3" s="164">
        <f t="shared" si="0"/>
        <v>2047.9467540044222</v>
      </c>
      <c r="AI3" s="164">
        <f t="shared" si="0"/>
        <v>2048.9467540044225</v>
      </c>
      <c r="AJ3" s="164">
        <f t="shared" si="0"/>
        <v>2049.9467540044225</v>
      </c>
      <c r="AK3" s="164">
        <f t="shared" si="0"/>
        <v>2050.9467540044225</v>
      </c>
      <c r="AL3" s="164">
        <f t="shared" si="0"/>
        <v>2051.9467540044225</v>
      </c>
      <c r="AM3" s="164">
        <f t="shared" si="0"/>
        <v>2052.9467540044225</v>
      </c>
      <c r="AN3" s="164">
        <f t="shared" si="0"/>
        <v>2053.9467540044225</v>
      </c>
      <c r="AO3" s="164">
        <f t="shared" si="0"/>
        <v>2054.9467540044225</v>
      </c>
      <c r="AP3" s="164">
        <f t="shared" si="0"/>
        <v>2055.9467540044225</v>
      </c>
      <c r="AQ3" s="164">
        <f t="shared" si="0"/>
        <v>2056.9467540044225</v>
      </c>
      <c r="AR3" s="164">
        <f t="shared" si="0"/>
        <v>2057.9467540044225</v>
      </c>
      <c r="AS3" s="164">
        <f t="shared" si="0"/>
        <v>2058.9467540044225</v>
      </c>
      <c r="AT3" s="164">
        <f t="shared" si="0"/>
        <v>2059.9467540044225</v>
      </c>
      <c r="AU3" s="164">
        <f t="shared" si="0"/>
        <v>2060.9467540044225</v>
      </c>
      <c r="AV3" s="164">
        <f t="shared" si="0"/>
        <v>2061.9467540044225</v>
      </c>
      <c r="AW3" s="164">
        <f t="shared" si="0"/>
        <v>2062.9467540044225</v>
      </c>
      <c r="AX3" s="164">
        <f t="shared" si="0"/>
        <v>2063.9467540044225</v>
      </c>
      <c r="AY3" s="164">
        <f t="shared" si="0"/>
        <v>2064.9467540044225</v>
      </c>
      <c r="AZ3" s="164">
        <f t="shared" si="0"/>
        <v>2065.9467540044225</v>
      </c>
      <c r="BA3" s="164">
        <f t="shared" si="0"/>
        <v>2066.9467540044225</v>
      </c>
      <c r="BB3" s="164">
        <f t="shared" si="0"/>
        <v>2067.9467540044225</v>
      </c>
      <c r="BC3" s="164">
        <f t="shared" si="0"/>
        <v>2068.9467540044225</v>
      </c>
      <c r="BD3" s="164">
        <f t="shared" si="0"/>
        <v>2069.9467540044225</v>
      </c>
      <c r="BE3" s="164">
        <f t="shared" si="0"/>
        <v>2070.9467540044225</v>
      </c>
      <c r="BF3" s="164">
        <f t="shared" si="0"/>
        <v>2071.9467540044225</v>
      </c>
      <c r="BG3" s="164">
        <f t="shared" si="0"/>
        <v>2072.9467540044225</v>
      </c>
      <c r="BH3" s="164">
        <f t="shared" si="0"/>
        <v>2073.9467540044225</v>
      </c>
      <c r="BI3" s="164">
        <f t="shared" si="0"/>
        <v>2074.9467540044225</v>
      </c>
      <c r="BJ3" s="164">
        <f t="shared" si="0"/>
        <v>2075.9467540044225</v>
      </c>
      <c r="BK3" s="164">
        <f t="shared" si="0"/>
        <v>2076.9467540044225</v>
      </c>
      <c r="BL3" s="164">
        <f t="shared" si="0"/>
        <v>2077.9467540044225</v>
      </c>
      <c r="BM3" s="164">
        <f t="shared" si="0"/>
        <v>2078.9467540044225</v>
      </c>
      <c r="BN3" s="164">
        <f t="shared" si="0"/>
        <v>2079.9467540044225</v>
      </c>
      <c r="BO3" s="164">
        <f t="shared" si="0"/>
        <v>2080.9467540044225</v>
      </c>
    </row>
    <row r="4" spans="1:68">
      <c r="A4" s="507"/>
      <c r="B4" s="464" t="s">
        <v>38</v>
      </c>
      <c r="C4" s="708"/>
      <c r="D4" s="709"/>
      <c r="E4" s="710"/>
      <c r="F4" s="638"/>
      <c r="G4" s="639">
        <v>-5.3245995577782868E-2</v>
      </c>
      <c r="H4" s="639">
        <v>-8.5559021830230564E-2</v>
      </c>
      <c r="I4" s="639">
        <v>-0.12170810132837206</v>
      </c>
      <c r="J4" s="639">
        <v>-0.15415546413302716</v>
      </c>
      <c r="K4" s="639">
        <v>-0.18374735866946668</v>
      </c>
      <c r="L4" s="639">
        <v>-0.21568752297400529</v>
      </c>
      <c r="M4" s="639">
        <v>-0.24566108141974941</v>
      </c>
      <c r="N4" s="639">
        <v>-0.27700214666491885</v>
      </c>
      <c r="O4" s="639">
        <v>-0.3054508156791873</v>
      </c>
      <c r="P4" s="639">
        <v>-0.3361810319480274</v>
      </c>
      <c r="Q4" s="639">
        <v>-0.36464746354685029</v>
      </c>
      <c r="R4" s="639">
        <v>-0.39315449243553613</v>
      </c>
      <c r="S4" s="639">
        <v>-0.42164823002762775</v>
      </c>
      <c r="T4" s="639">
        <v>-0.45027305505277049</v>
      </c>
      <c r="U4" s="639">
        <v>-0.4772520891823826</v>
      </c>
      <c r="V4" s="639">
        <v>-0.50463752464241007</v>
      </c>
      <c r="W4" s="639">
        <v>-0.53204058296809675</v>
      </c>
      <c r="X4" s="639">
        <v>-0.55751179047697552</v>
      </c>
      <c r="Y4" s="639">
        <v>-0.58278460123293696</v>
      </c>
      <c r="Z4" s="639">
        <v>-0.60785901523598107</v>
      </c>
      <c r="AA4" s="170">
        <f>+Z4</f>
        <v>-0.60785901523598107</v>
      </c>
      <c r="AB4" s="170">
        <f t="shared" ref="AB4:BP4" si="1">+AA4</f>
        <v>-0.60785901523598107</v>
      </c>
      <c r="AC4" s="170">
        <f t="shared" si="1"/>
        <v>-0.60785901523598107</v>
      </c>
      <c r="AD4" s="170">
        <f t="shared" si="1"/>
        <v>-0.60785901523598107</v>
      </c>
      <c r="AE4" s="170">
        <f t="shared" si="1"/>
        <v>-0.60785901523598107</v>
      </c>
      <c r="AF4" s="170">
        <f t="shared" si="1"/>
        <v>-0.60785901523598107</v>
      </c>
      <c r="AG4" s="170">
        <f t="shared" si="1"/>
        <v>-0.60785901523598107</v>
      </c>
      <c r="AH4" s="170">
        <f t="shared" si="1"/>
        <v>-0.60785901523598107</v>
      </c>
      <c r="AI4" s="170">
        <f t="shared" si="1"/>
        <v>-0.60785901523598107</v>
      </c>
      <c r="AJ4" s="170">
        <f t="shared" si="1"/>
        <v>-0.60785901523598107</v>
      </c>
      <c r="AK4" s="170">
        <f t="shared" si="1"/>
        <v>-0.60785901523598107</v>
      </c>
      <c r="AL4" s="170">
        <f t="shared" si="1"/>
        <v>-0.60785901523598107</v>
      </c>
      <c r="AM4" s="170">
        <f t="shared" si="1"/>
        <v>-0.60785901523598107</v>
      </c>
      <c r="AN4" s="170">
        <f t="shared" si="1"/>
        <v>-0.60785901523598107</v>
      </c>
      <c r="AO4" s="170">
        <f t="shared" si="1"/>
        <v>-0.60785901523598107</v>
      </c>
      <c r="AP4" s="170">
        <f t="shared" si="1"/>
        <v>-0.60785901523598107</v>
      </c>
      <c r="AQ4" s="170">
        <f t="shared" si="1"/>
        <v>-0.60785901523598107</v>
      </c>
      <c r="AR4" s="170">
        <f t="shared" si="1"/>
        <v>-0.60785901523598107</v>
      </c>
      <c r="AS4" s="170">
        <f t="shared" si="1"/>
        <v>-0.60785901523598107</v>
      </c>
      <c r="AT4" s="170">
        <f t="shared" si="1"/>
        <v>-0.60785901523598107</v>
      </c>
      <c r="AU4" s="170">
        <f t="shared" si="1"/>
        <v>-0.60785901523598107</v>
      </c>
      <c r="AV4" s="170">
        <f t="shared" si="1"/>
        <v>-0.60785901523598107</v>
      </c>
      <c r="AW4" s="170">
        <f t="shared" si="1"/>
        <v>-0.60785901523598107</v>
      </c>
      <c r="AX4" s="170">
        <f t="shared" si="1"/>
        <v>-0.60785901523598107</v>
      </c>
      <c r="AY4" s="170">
        <f t="shared" si="1"/>
        <v>-0.60785901523598107</v>
      </c>
      <c r="AZ4" s="170">
        <f t="shared" si="1"/>
        <v>-0.60785901523598107</v>
      </c>
      <c r="BA4" s="170">
        <f t="shared" si="1"/>
        <v>-0.60785901523598107</v>
      </c>
      <c r="BB4" s="170">
        <f t="shared" si="1"/>
        <v>-0.60785901523598107</v>
      </c>
      <c r="BC4" s="170">
        <f t="shared" si="1"/>
        <v>-0.60785901523598107</v>
      </c>
      <c r="BD4" s="170">
        <f t="shared" si="1"/>
        <v>-0.60785901523598107</v>
      </c>
      <c r="BE4" s="170">
        <f t="shared" si="1"/>
        <v>-0.60785901523598107</v>
      </c>
      <c r="BF4" s="170">
        <f t="shared" si="1"/>
        <v>-0.60785901523598107</v>
      </c>
      <c r="BG4" s="170">
        <f t="shared" si="1"/>
        <v>-0.60785901523598107</v>
      </c>
      <c r="BH4" s="170">
        <f t="shared" si="1"/>
        <v>-0.60785901523598107</v>
      </c>
      <c r="BI4" s="170">
        <f t="shared" si="1"/>
        <v>-0.60785901523598107</v>
      </c>
      <c r="BJ4" s="170">
        <f t="shared" si="1"/>
        <v>-0.60785901523598107</v>
      </c>
      <c r="BK4" s="170">
        <f t="shared" si="1"/>
        <v>-0.60785901523598107</v>
      </c>
      <c r="BL4" s="170">
        <f t="shared" si="1"/>
        <v>-0.60785901523598107</v>
      </c>
      <c r="BM4" s="170">
        <f t="shared" si="1"/>
        <v>-0.60785901523598107</v>
      </c>
      <c r="BN4" s="170">
        <f t="shared" si="1"/>
        <v>-0.60785901523598107</v>
      </c>
      <c r="BO4" s="170">
        <f t="shared" si="1"/>
        <v>-0.60785901523598107</v>
      </c>
      <c r="BP4" s="170">
        <f t="shared" si="1"/>
        <v>-0.60785901523598107</v>
      </c>
    </row>
    <row r="5" spans="1:68">
      <c r="A5" s="507"/>
      <c r="B5" s="313" t="s">
        <v>39</v>
      </c>
      <c r="C5" s="705" t="s">
        <v>21</v>
      </c>
      <c r="D5" s="705"/>
      <c r="E5" s="706"/>
      <c r="F5" s="461"/>
      <c r="G5" s="460">
        <f t="shared" ref="G5:P9" si="2">G$4</f>
        <v>-5.3245995577782868E-2</v>
      </c>
      <c r="H5" s="171">
        <f t="shared" si="2"/>
        <v>-8.5559021830230564E-2</v>
      </c>
      <c r="I5" s="171">
        <f t="shared" si="2"/>
        <v>-0.12170810132837206</v>
      </c>
      <c r="J5" s="171">
        <f t="shared" si="2"/>
        <v>-0.15415546413302716</v>
      </c>
      <c r="K5" s="171">
        <f t="shared" si="2"/>
        <v>-0.18374735866946668</v>
      </c>
      <c r="L5" s="171">
        <f t="shared" si="2"/>
        <v>-0.21568752297400529</v>
      </c>
      <c r="M5" s="171">
        <f t="shared" si="2"/>
        <v>-0.24566108141974941</v>
      </c>
      <c r="N5" s="171">
        <f t="shared" si="2"/>
        <v>-0.27700214666491885</v>
      </c>
      <c r="O5" s="171">
        <f t="shared" si="2"/>
        <v>-0.3054508156791873</v>
      </c>
      <c r="P5" s="171">
        <f t="shared" si="2"/>
        <v>-0.3361810319480274</v>
      </c>
      <c r="Q5" s="171">
        <f t="shared" ref="Q5:Z9" si="3">Q$4</f>
        <v>-0.36464746354685029</v>
      </c>
      <c r="R5" s="171">
        <f t="shared" si="3"/>
        <v>-0.39315449243553613</v>
      </c>
      <c r="S5" s="171">
        <f t="shared" si="3"/>
        <v>-0.42164823002762775</v>
      </c>
      <c r="T5" s="171">
        <f t="shared" si="3"/>
        <v>-0.45027305505277049</v>
      </c>
      <c r="U5" s="171">
        <f t="shared" si="3"/>
        <v>-0.4772520891823826</v>
      </c>
      <c r="V5" s="171">
        <f t="shared" si="3"/>
        <v>-0.50463752464241007</v>
      </c>
      <c r="W5" s="171">
        <f t="shared" si="3"/>
        <v>-0.53204058296809675</v>
      </c>
      <c r="X5" s="171">
        <f t="shared" si="3"/>
        <v>-0.55751179047697552</v>
      </c>
      <c r="Y5" s="171">
        <f t="shared" si="3"/>
        <v>-0.58278460123293696</v>
      </c>
      <c r="Z5" s="171">
        <f t="shared" si="3"/>
        <v>-0.60785901523598107</v>
      </c>
      <c r="AA5" s="171">
        <f t="shared" ref="AA5:AJ9" si="4">AA$4</f>
        <v>-0.60785901523598107</v>
      </c>
      <c r="AB5" s="171">
        <f t="shared" si="4"/>
        <v>-0.60785901523598107</v>
      </c>
      <c r="AC5" s="171">
        <f t="shared" si="4"/>
        <v>-0.60785901523598107</v>
      </c>
      <c r="AD5" s="171">
        <f t="shared" si="4"/>
        <v>-0.60785901523598107</v>
      </c>
      <c r="AE5" s="171">
        <f t="shared" si="4"/>
        <v>-0.60785901523598107</v>
      </c>
      <c r="AF5" s="171">
        <f t="shared" si="4"/>
        <v>-0.60785901523598107</v>
      </c>
      <c r="AG5" s="171">
        <f t="shared" si="4"/>
        <v>-0.60785901523598107</v>
      </c>
      <c r="AH5" s="171">
        <f t="shared" si="4"/>
        <v>-0.60785901523598107</v>
      </c>
      <c r="AI5" s="171">
        <f t="shared" si="4"/>
        <v>-0.60785901523598107</v>
      </c>
      <c r="AJ5" s="171">
        <f t="shared" si="4"/>
        <v>-0.60785901523598107</v>
      </c>
      <c r="AK5" s="171">
        <f t="shared" ref="AK5:AT9" si="5">AK$4</f>
        <v>-0.60785901523598107</v>
      </c>
      <c r="AL5" s="171">
        <f t="shared" si="5"/>
        <v>-0.60785901523598107</v>
      </c>
      <c r="AM5" s="171">
        <f t="shared" si="5"/>
        <v>-0.60785901523598107</v>
      </c>
      <c r="AN5" s="171">
        <f t="shared" si="5"/>
        <v>-0.60785901523598107</v>
      </c>
      <c r="AO5" s="171">
        <f t="shared" si="5"/>
        <v>-0.60785901523598107</v>
      </c>
      <c r="AP5" s="171">
        <f t="shared" si="5"/>
        <v>-0.60785901523598107</v>
      </c>
      <c r="AQ5" s="171">
        <f t="shared" si="5"/>
        <v>-0.60785901523598107</v>
      </c>
      <c r="AR5" s="171">
        <f t="shared" si="5"/>
        <v>-0.60785901523598107</v>
      </c>
      <c r="AS5" s="171">
        <f t="shared" si="5"/>
        <v>-0.60785901523598107</v>
      </c>
      <c r="AT5" s="171">
        <f t="shared" si="5"/>
        <v>-0.60785901523598107</v>
      </c>
      <c r="AU5" s="171">
        <f t="shared" ref="AU5:BD9" si="6">AU$4</f>
        <v>-0.60785901523598107</v>
      </c>
      <c r="AV5" s="171">
        <f t="shared" si="6"/>
        <v>-0.60785901523598107</v>
      </c>
      <c r="AW5" s="171">
        <f t="shared" si="6"/>
        <v>-0.60785901523598107</v>
      </c>
      <c r="AX5" s="171">
        <f t="shared" si="6"/>
        <v>-0.60785901523598107</v>
      </c>
      <c r="AY5" s="171">
        <f t="shared" si="6"/>
        <v>-0.60785901523598107</v>
      </c>
      <c r="AZ5" s="171">
        <f t="shared" si="6"/>
        <v>-0.60785901523598107</v>
      </c>
      <c r="BA5" s="171">
        <f t="shared" si="6"/>
        <v>-0.60785901523598107</v>
      </c>
      <c r="BB5" s="171">
        <f t="shared" si="6"/>
        <v>-0.60785901523598107</v>
      </c>
      <c r="BC5" s="171">
        <f t="shared" si="6"/>
        <v>-0.60785901523598107</v>
      </c>
      <c r="BD5" s="171">
        <f t="shared" si="6"/>
        <v>-0.60785901523598107</v>
      </c>
      <c r="BE5" s="171">
        <f t="shared" ref="BE5:BP9" si="7">BE$4</f>
        <v>-0.60785901523598107</v>
      </c>
      <c r="BF5" s="171">
        <f t="shared" si="7"/>
        <v>-0.60785901523598107</v>
      </c>
      <c r="BG5" s="171">
        <f t="shared" si="7"/>
        <v>-0.60785901523598107</v>
      </c>
      <c r="BH5" s="171">
        <f t="shared" si="7"/>
        <v>-0.60785901523598107</v>
      </c>
      <c r="BI5" s="171">
        <f t="shared" si="7"/>
        <v>-0.60785901523598107</v>
      </c>
      <c r="BJ5" s="171">
        <f t="shared" si="7"/>
        <v>-0.60785901523598107</v>
      </c>
      <c r="BK5" s="171">
        <f t="shared" si="7"/>
        <v>-0.60785901523598107</v>
      </c>
      <c r="BL5" s="171">
        <f t="shared" si="7"/>
        <v>-0.60785901523598107</v>
      </c>
      <c r="BM5" s="171">
        <f t="shared" si="7"/>
        <v>-0.60785901523598107</v>
      </c>
      <c r="BN5" s="171">
        <f t="shared" si="7"/>
        <v>-0.60785901523598107</v>
      </c>
      <c r="BO5" s="171">
        <f t="shared" si="7"/>
        <v>-0.60785901523598107</v>
      </c>
      <c r="BP5" s="171">
        <f t="shared" si="7"/>
        <v>-0.60785901523598107</v>
      </c>
    </row>
    <row r="6" spans="1:68">
      <c r="A6" s="507"/>
      <c r="B6" s="314" t="s">
        <v>39</v>
      </c>
      <c r="C6" s="696" t="s">
        <v>22</v>
      </c>
      <c r="D6" s="696"/>
      <c r="E6" s="697"/>
      <c r="F6" s="462"/>
      <c r="G6" s="460">
        <f t="shared" si="2"/>
        <v>-5.3245995577782868E-2</v>
      </c>
      <c r="H6" s="171">
        <f t="shared" si="2"/>
        <v>-8.5559021830230564E-2</v>
      </c>
      <c r="I6" s="171">
        <f t="shared" si="2"/>
        <v>-0.12170810132837206</v>
      </c>
      <c r="J6" s="171">
        <f t="shared" si="2"/>
        <v>-0.15415546413302716</v>
      </c>
      <c r="K6" s="171">
        <f t="shared" si="2"/>
        <v>-0.18374735866946668</v>
      </c>
      <c r="L6" s="171">
        <f t="shared" si="2"/>
        <v>-0.21568752297400529</v>
      </c>
      <c r="M6" s="171">
        <f t="shared" si="2"/>
        <v>-0.24566108141974941</v>
      </c>
      <c r="N6" s="171">
        <f t="shared" si="2"/>
        <v>-0.27700214666491885</v>
      </c>
      <c r="O6" s="171">
        <f t="shared" si="2"/>
        <v>-0.3054508156791873</v>
      </c>
      <c r="P6" s="171">
        <f t="shared" si="2"/>
        <v>-0.3361810319480274</v>
      </c>
      <c r="Q6" s="171">
        <f t="shared" si="3"/>
        <v>-0.36464746354685029</v>
      </c>
      <c r="R6" s="171">
        <f t="shared" si="3"/>
        <v>-0.39315449243553613</v>
      </c>
      <c r="S6" s="171">
        <f t="shared" si="3"/>
        <v>-0.42164823002762775</v>
      </c>
      <c r="T6" s="171">
        <f t="shared" si="3"/>
        <v>-0.45027305505277049</v>
      </c>
      <c r="U6" s="171">
        <f t="shared" si="3"/>
        <v>-0.4772520891823826</v>
      </c>
      <c r="V6" s="171">
        <f t="shared" si="3"/>
        <v>-0.50463752464241007</v>
      </c>
      <c r="W6" s="171">
        <f t="shared" si="3"/>
        <v>-0.53204058296809675</v>
      </c>
      <c r="X6" s="171">
        <f t="shared" si="3"/>
        <v>-0.55751179047697552</v>
      </c>
      <c r="Y6" s="171">
        <f t="shared" si="3"/>
        <v>-0.58278460123293696</v>
      </c>
      <c r="Z6" s="171">
        <f t="shared" si="3"/>
        <v>-0.60785901523598107</v>
      </c>
      <c r="AA6" s="171">
        <f t="shared" si="4"/>
        <v>-0.60785901523598107</v>
      </c>
      <c r="AB6" s="171">
        <f t="shared" si="4"/>
        <v>-0.60785901523598107</v>
      </c>
      <c r="AC6" s="171">
        <f t="shared" si="4"/>
        <v>-0.60785901523598107</v>
      </c>
      <c r="AD6" s="171">
        <f t="shared" si="4"/>
        <v>-0.60785901523598107</v>
      </c>
      <c r="AE6" s="171">
        <f t="shared" si="4"/>
        <v>-0.60785901523598107</v>
      </c>
      <c r="AF6" s="171">
        <f t="shared" si="4"/>
        <v>-0.60785901523598107</v>
      </c>
      <c r="AG6" s="171">
        <f t="shared" si="4"/>
        <v>-0.60785901523598107</v>
      </c>
      <c r="AH6" s="171">
        <f t="shared" si="4"/>
        <v>-0.60785901523598107</v>
      </c>
      <c r="AI6" s="171">
        <f t="shared" si="4"/>
        <v>-0.60785901523598107</v>
      </c>
      <c r="AJ6" s="171">
        <f t="shared" si="4"/>
        <v>-0.60785901523598107</v>
      </c>
      <c r="AK6" s="171">
        <f t="shared" si="5"/>
        <v>-0.60785901523598107</v>
      </c>
      <c r="AL6" s="171">
        <f t="shared" si="5"/>
        <v>-0.60785901523598107</v>
      </c>
      <c r="AM6" s="171">
        <f t="shared" si="5"/>
        <v>-0.60785901523598107</v>
      </c>
      <c r="AN6" s="171">
        <f t="shared" si="5"/>
        <v>-0.60785901523598107</v>
      </c>
      <c r="AO6" s="171">
        <f t="shared" si="5"/>
        <v>-0.60785901523598107</v>
      </c>
      <c r="AP6" s="171">
        <f t="shared" si="5"/>
        <v>-0.60785901523598107</v>
      </c>
      <c r="AQ6" s="171">
        <f t="shared" si="5"/>
        <v>-0.60785901523598107</v>
      </c>
      <c r="AR6" s="171">
        <f t="shared" si="5"/>
        <v>-0.60785901523598107</v>
      </c>
      <c r="AS6" s="171">
        <f t="shared" si="5"/>
        <v>-0.60785901523598107</v>
      </c>
      <c r="AT6" s="171">
        <f t="shared" si="5"/>
        <v>-0.60785901523598107</v>
      </c>
      <c r="AU6" s="171">
        <f t="shared" si="6"/>
        <v>-0.60785901523598107</v>
      </c>
      <c r="AV6" s="171">
        <f t="shared" si="6"/>
        <v>-0.60785901523598107</v>
      </c>
      <c r="AW6" s="171">
        <f t="shared" si="6"/>
        <v>-0.60785901523598107</v>
      </c>
      <c r="AX6" s="171">
        <f t="shared" si="6"/>
        <v>-0.60785901523598107</v>
      </c>
      <c r="AY6" s="171">
        <f t="shared" si="6"/>
        <v>-0.60785901523598107</v>
      </c>
      <c r="AZ6" s="171">
        <f t="shared" si="6"/>
        <v>-0.60785901523598107</v>
      </c>
      <c r="BA6" s="171">
        <f t="shared" si="6"/>
        <v>-0.60785901523598107</v>
      </c>
      <c r="BB6" s="171">
        <f t="shared" si="6"/>
        <v>-0.60785901523598107</v>
      </c>
      <c r="BC6" s="171">
        <f t="shared" si="6"/>
        <v>-0.60785901523598107</v>
      </c>
      <c r="BD6" s="171">
        <f t="shared" si="6"/>
        <v>-0.60785901523598107</v>
      </c>
      <c r="BE6" s="171">
        <f t="shared" si="7"/>
        <v>-0.60785901523598107</v>
      </c>
      <c r="BF6" s="171">
        <f t="shared" si="7"/>
        <v>-0.60785901523598107</v>
      </c>
      <c r="BG6" s="171">
        <f t="shared" si="7"/>
        <v>-0.60785901523598107</v>
      </c>
      <c r="BH6" s="171">
        <f t="shared" si="7"/>
        <v>-0.60785901523598107</v>
      </c>
      <c r="BI6" s="171">
        <f t="shared" si="7"/>
        <v>-0.60785901523598107</v>
      </c>
      <c r="BJ6" s="171">
        <f t="shared" si="7"/>
        <v>-0.60785901523598107</v>
      </c>
      <c r="BK6" s="171">
        <f t="shared" si="7"/>
        <v>-0.60785901523598107</v>
      </c>
      <c r="BL6" s="171">
        <f t="shared" si="7"/>
        <v>-0.60785901523598107</v>
      </c>
      <c r="BM6" s="171">
        <f t="shared" si="7"/>
        <v>-0.60785901523598107</v>
      </c>
      <c r="BN6" s="171">
        <f t="shared" si="7"/>
        <v>-0.60785901523598107</v>
      </c>
      <c r="BO6" s="171">
        <f t="shared" si="7"/>
        <v>-0.60785901523598107</v>
      </c>
      <c r="BP6" s="171">
        <f t="shared" si="7"/>
        <v>-0.60785901523598107</v>
      </c>
    </row>
    <row r="7" spans="1:68">
      <c r="A7" s="507"/>
      <c r="B7" s="314" t="s">
        <v>39</v>
      </c>
      <c r="C7" s="696" t="s">
        <v>23</v>
      </c>
      <c r="D7" s="696"/>
      <c r="E7" s="697"/>
      <c r="F7" s="462"/>
      <c r="G7" s="460">
        <f t="shared" si="2"/>
        <v>-5.3245995577782868E-2</v>
      </c>
      <c r="H7" s="171">
        <f t="shared" si="2"/>
        <v>-8.5559021830230564E-2</v>
      </c>
      <c r="I7" s="171">
        <f t="shared" si="2"/>
        <v>-0.12170810132837206</v>
      </c>
      <c r="J7" s="171">
        <f t="shared" si="2"/>
        <v>-0.15415546413302716</v>
      </c>
      <c r="K7" s="171">
        <f t="shared" si="2"/>
        <v>-0.18374735866946668</v>
      </c>
      <c r="L7" s="171">
        <f t="shared" si="2"/>
        <v>-0.21568752297400529</v>
      </c>
      <c r="M7" s="171">
        <f t="shared" si="2"/>
        <v>-0.24566108141974941</v>
      </c>
      <c r="N7" s="171">
        <f t="shared" si="2"/>
        <v>-0.27700214666491885</v>
      </c>
      <c r="O7" s="171">
        <f t="shared" si="2"/>
        <v>-0.3054508156791873</v>
      </c>
      <c r="P7" s="171">
        <f t="shared" si="2"/>
        <v>-0.3361810319480274</v>
      </c>
      <c r="Q7" s="171">
        <f t="shared" si="3"/>
        <v>-0.36464746354685029</v>
      </c>
      <c r="R7" s="171">
        <f t="shared" si="3"/>
        <v>-0.39315449243553613</v>
      </c>
      <c r="S7" s="171">
        <f t="shared" si="3"/>
        <v>-0.42164823002762775</v>
      </c>
      <c r="T7" s="171">
        <f t="shared" si="3"/>
        <v>-0.45027305505277049</v>
      </c>
      <c r="U7" s="171">
        <f t="shared" si="3"/>
        <v>-0.4772520891823826</v>
      </c>
      <c r="V7" s="171">
        <f t="shared" si="3"/>
        <v>-0.50463752464241007</v>
      </c>
      <c r="W7" s="171">
        <f t="shared" si="3"/>
        <v>-0.53204058296809675</v>
      </c>
      <c r="X7" s="171">
        <f t="shared" si="3"/>
        <v>-0.55751179047697552</v>
      </c>
      <c r="Y7" s="171">
        <f t="shared" si="3"/>
        <v>-0.58278460123293696</v>
      </c>
      <c r="Z7" s="171">
        <f t="shared" si="3"/>
        <v>-0.60785901523598107</v>
      </c>
      <c r="AA7" s="171">
        <f t="shared" si="4"/>
        <v>-0.60785901523598107</v>
      </c>
      <c r="AB7" s="171">
        <f t="shared" si="4"/>
        <v>-0.60785901523598107</v>
      </c>
      <c r="AC7" s="171">
        <f t="shared" si="4"/>
        <v>-0.60785901523598107</v>
      </c>
      <c r="AD7" s="171">
        <f t="shared" si="4"/>
        <v>-0.60785901523598107</v>
      </c>
      <c r="AE7" s="171">
        <f t="shared" si="4"/>
        <v>-0.60785901523598107</v>
      </c>
      <c r="AF7" s="171">
        <f t="shared" si="4"/>
        <v>-0.60785901523598107</v>
      </c>
      <c r="AG7" s="171">
        <f t="shared" si="4"/>
        <v>-0.60785901523598107</v>
      </c>
      <c r="AH7" s="171">
        <f t="shared" si="4"/>
        <v>-0.60785901523598107</v>
      </c>
      <c r="AI7" s="171">
        <f t="shared" si="4"/>
        <v>-0.60785901523598107</v>
      </c>
      <c r="AJ7" s="171">
        <f t="shared" si="4"/>
        <v>-0.60785901523598107</v>
      </c>
      <c r="AK7" s="171">
        <f t="shared" si="5"/>
        <v>-0.60785901523598107</v>
      </c>
      <c r="AL7" s="171">
        <f t="shared" si="5"/>
        <v>-0.60785901523598107</v>
      </c>
      <c r="AM7" s="171">
        <f t="shared" si="5"/>
        <v>-0.60785901523598107</v>
      </c>
      <c r="AN7" s="171">
        <f t="shared" si="5"/>
        <v>-0.60785901523598107</v>
      </c>
      <c r="AO7" s="171">
        <f t="shared" si="5"/>
        <v>-0.60785901523598107</v>
      </c>
      <c r="AP7" s="171">
        <f t="shared" si="5"/>
        <v>-0.60785901523598107</v>
      </c>
      <c r="AQ7" s="171">
        <f t="shared" si="5"/>
        <v>-0.60785901523598107</v>
      </c>
      <c r="AR7" s="171">
        <f t="shared" si="5"/>
        <v>-0.60785901523598107</v>
      </c>
      <c r="AS7" s="171">
        <f t="shared" si="5"/>
        <v>-0.60785901523598107</v>
      </c>
      <c r="AT7" s="171">
        <f t="shared" si="5"/>
        <v>-0.60785901523598107</v>
      </c>
      <c r="AU7" s="171">
        <f t="shared" si="6"/>
        <v>-0.60785901523598107</v>
      </c>
      <c r="AV7" s="171">
        <f t="shared" si="6"/>
        <v>-0.60785901523598107</v>
      </c>
      <c r="AW7" s="171">
        <f t="shared" si="6"/>
        <v>-0.60785901523598107</v>
      </c>
      <c r="AX7" s="171">
        <f t="shared" si="6"/>
        <v>-0.60785901523598107</v>
      </c>
      <c r="AY7" s="171">
        <f t="shared" si="6"/>
        <v>-0.60785901523598107</v>
      </c>
      <c r="AZ7" s="171">
        <f t="shared" si="6"/>
        <v>-0.60785901523598107</v>
      </c>
      <c r="BA7" s="171">
        <f t="shared" si="6"/>
        <v>-0.60785901523598107</v>
      </c>
      <c r="BB7" s="171">
        <f t="shared" si="6"/>
        <v>-0.60785901523598107</v>
      </c>
      <c r="BC7" s="171">
        <f t="shared" si="6"/>
        <v>-0.60785901523598107</v>
      </c>
      <c r="BD7" s="171">
        <f t="shared" si="6"/>
        <v>-0.60785901523598107</v>
      </c>
      <c r="BE7" s="171">
        <f t="shared" si="7"/>
        <v>-0.60785901523598107</v>
      </c>
      <c r="BF7" s="171">
        <f t="shared" si="7"/>
        <v>-0.60785901523598107</v>
      </c>
      <c r="BG7" s="171">
        <f t="shared" si="7"/>
        <v>-0.60785901523598107</v>
      </c>
      <c r="BH7" s="171">
        <f t="shared" si="7"/>
        <v>-0.60785901523598107</v>
      </c>
      <c r="BI7" s="171">
        <f t="shared" si="7"/>
        <v>-0.60785901523598107</v>
      </c>
      <c r="BJ7" s="171">
        <f t="shared" si="7"/>
        <v>-0.60785901523598107</v>
      </c>
      <c r="BK7" s="171">
        <f t="shared" si="7"/>
        <v>-0.60785901523598107</v>
      </c>
      <c r="BL7" s="171">
        <f t="shared" si="7"/>
        <v>-0.60785901523598107</v>
      </c>
      <c r="BM7" s="171">
        <f t="shared" si="7"/>
        <v>-0.60785901523598107</v>
      </c>
      <c r="BN7" s="171">
        <f t="shared" si="7"/>
        <v>-0.60785901523598107</v>
      </c>
      <c r="BO7" s="171">
        <f t="shared" si="7"/>
        <v>-0.60785901523598107</v>
      </c>
      <c r="BP7" s="171">
        <f t="shared" si="7"/>
        <v>-0.60785901523598107</v>
      </c>
    </row>
    <row r="8" spans="1:68">
      <c r="A8" s="507"/>
      <c r="B8" s="314" t="s">
        <v>39</v>
      </c>
      <c r="C8" s="696" t="s">
        <v>24</v>
      </c>
      <c r="D8" s="696"/>
      <c r="E8" s="697"/>
      <c r="F8" s="462"/>
      <c r="G8" s="460">
        <f t="shared" si="2"/>
        <v>-5.3245995577782868E-2</v>
      </c>
      <c r="H8" s="171">
        <f t="shared" si="2"/>
        <v>-8.5559021830230564E-2</v>
      </c>
      <c r="I8" s="171">
        <f t="shared" si="2"/>
        <v>-0.12170810132837206</v>
      </c>
      <c r="J8" s="171">
        <f t="shared" si="2"/>
        <v>-0.15415546413302716</v>
      </c>
      <c r="K8" s="171">
        <f t="shared" si="2"/>
        <v>-0.18374735866946668</v>
      </c>
      <c r="L8" s="171">
        <f t="shared" si="2"/>
        <v>-0.21568752297400529</v>
      </c>
      <c r="M8" s="171">
        <f t="shared" si="2"/>
        <v>-0.24566108141974941</v>
      </c>
      <c r="N8" s="171">
        <f t="shared" si="2"/>
        <v>-0.27700214666491885</v>
      </c>
      <c r="O8" s="171">
        <f t="shared" si="2"/>
        <v>-0.3054508156791873</v>
      </c>
      <c r="P8" s="171">
        <f t="shared" si="2"/>
        <v>-0.3361810319480274</v>
      </c>
      <c r="Q8" s="171">
        <f t="shared" si="3"/>
        <v>-0.36464746354685029</v>
      </c>
      <c r="R8" s="171">
        <f t="shared" si="3"/>
        <v>-0.39315449243553613</v>
      </c>
      <c r="S8" s="171">
        <f t="shared" si="3"/>
        <v>-0.42164823002762775</v>
      </c>
      <c r="T8" s="171">
        <f t="shared" si="3"/>
        <v>-0.45027305505277049</v>
      </c>
      <c r="U8" s="171">
        <f t="shared" si="3"/>
        <v>-0.4772520891823826</v>
      </c>
      <c r="V8" s="171">
        <f t="shared" si="3"/>
        <v>-0.50463752464241007</v>
      </c>
      <c r="W8" s="171">
        <f t="shared" si="3"/>
        <v>-0.53204058296809675</v>
      </c>
      <c r="X8" s="171">
        <f t="shared" si="3"/>
        <v>-0.55751179047697552</v>
      </c>
      <c r="Y8" s="171">
        <f t="shared" si="3"/>
        <v>-0.58278460123293696</v>
      </c>
      <c r="Z8" s="171">
        <f t="shared" si="3"/>
        <v>-0.60785901523598107</v>
      </c>
      <c r="AA8" s="171">
        <f t="shared" si="4"/>
        <v>-0.60785901523598107</v>
      </c>
      <c r="AB8" s="171">
        <f t="shared" si="4"/>
        <v>-0.60785901523598107</v>
      </c>
      <c r="AC8" s="171">
        <f t="shared" si="4"/>
        <v>-0.60785901523598107</v>
      </c>
      <c r="AD8" s="171">
        <f t="shared" si="4"/>
        <v>-0.60785901523598107</v>
      </c>
      <c r="AE8" s="171">
        <f t="shared" si="4"/>
        <v>-0.60785901523598107</v>
      </c>
      <c r="AF8" s="171">
        <f t="shared" si="4"/>
        <v>-0.60785901523598107</v>
      </c>
      <c r="AG8" s="171">
        <f t="shared" si="4"/>
        <v>-0.60785901523598107</v>
      </c>
      <c r="AH8" s="171">
        <f t="shared" si="4"/>
        <v>-0.60785901523598107</v>
      </c>
      <c r="AI8" s="171">
        <f t="shared" si="4"/>
        <v>-0.60785901523598107</v>
      </c>
      <c r="AJ8" s="171">
        <f t="shared" si="4"/>
        <v>-0.60785901523598107</v>
      </c>
      <c r="AK8" s="171">
        <f t="shared" si="5"/>
        <v>-0.60785901523598107</v>
      </c>
      <c r="AL8" s="171">
        <f t="shared" si="5"/>
        <v>-0.60785901523598107</v>
      </c>
      <c r="AM8" s="171">
        <f t="shared" si="5"/>
        <v>-0.60785901523598107</v>
      </c>
      <c r="AN8" s="171">
        <f t="shared" si="5"/>
        <v>-0.60785901523598107</v>
      </c>
      <c r="AO8" s="171">
        <f t="shared" si="5"/>
        <v>-0.60785901523598107</v>
      </c>
      <c r="AP8" s="171">
        <f t="shared" si="5"/>
        <v>-0.60785901523598107</v>
      </c>
      <c r="AQ8" s="171">
        <f t="shared" si="5"/>
        <v>-0.60785901523598107</v>
      </c>
      <c r="AR8" s="171">
        <f t="shared" si="5"/>
        <v>-0.60785901523598107</v>
      </c>
      <c r="AS8" s="171">
        <f t="shared" si="5"/>
        <v>-0.60785901523598107</v>
      </c>
      <c r="AT8" s="171">
        <f t="shared" si="5"/>
        <v>-0.60785901523598107</v>
      </c>
      <c r="AU8" s="171">
        <f t="shared" si="6"/>
        <v>-0.60785901523598107</v>
      </c>
      <c r="AV8" s="171">
        <f t="shared" si="6"/>
        <v>-0.60785901523598107</v>
      </c>
      <c r="AW8" s="171">
        <f t="shared" si="6"/>
        <v>-0.60785901523598107</v>
      </c>
      <c r="AX8" s="171">
        <f t="shared" si="6"/>
        <v>-0.60785901523598107</v>
      </c>
      <c r="AY8" s="171">
        <f t="shared" si="6"/>
        <v>-0.60785901523598107</v>
      </c>
      <c r="AZ8" s="171">
        <f t="shared" si="6"/>
        <v>-0.60785901523598107</v>
      </c>
      <c r="BA8" s="171">
        <f t="shared" si="6"/>
        <v>-0.60785901523598107</v>
      </c>
      <c r="BB8" s="171">
        <f t="shared" si="6"/>
        <v>-0.60785901523598107</v>
      </c>
      <c r="BC8" s="171">
        <f t="shared" si="6"/>
        <v>-0.60785901523598107</v>
      </c>
      <c r="BD8" s="171">
        <f t="shared" si="6"/>
        <v>-0.60785901523598107</v>
      </c>
      <c r="BE8" s="171">
        <f t="shared" si="7"/>
        <v>-0.60785901523598107</v>
      </c>
      <c r="BF8" s="171">
        <f t="shared" si="7"/>
        <v>-0.60785901523598107</v>
      </c>
      <c r="BG8" s="171">
        <f t="shared" si="7"/>
        <v>-0.60785901523598107</v>
      </c>
      <c r="BH8" s="171">
        <f t="shared" si="7"/>
        <v>-0.60785901523598107</v>
      </c>
      <c r="BI8" s="171">
        <f t="shared" si="7"/>
        <v>-0.60785901523598107</v>
      </c>
      <c r="BJ8" s="171">
        <f t="shared" si="7"/>
        <v>-0.60785901523598107</v>
      </c>
      <c r="BK8" s="171">
        <f t="shared" si="7"/>
        <v>-0.60785901523598107</v>
      </c>
      <c r="BL8" s="171">
        <f t="shared" si="7"/>
        <v>-0.60785901523598107</v>
      </c>
      <c r="BM8" s="171">
        <f t="shared" si="7"/>
        <v>-0.60785901523598107</v>
      </c>
      <c r="BN8" s="171">
        <f t="shared" si="7"/>
        <v>-0.60785901523598107</v>
      </c>
      <c r="BO8" s="171">
        <f t="shared" si="7"/>
        <v>-0.60785901523598107</v>
      </c>
      <c r="BP8" s="171">
        <f t="shared" si="7"/>
        <v>-0.60785901523598107</v>
      </c>
    </row>
    <row r="9" spans="1:68">
      <c r="A9" s="507"/>
      <c r="B9" s="449" t="s">
        <v>25</v>
      </c>
      <c r="C9" s="700" t="s">
        <v>25</v>
      </c>
      <c r="D9" s="700"/>
      <c r="E9" s="701"/>
      <c r="F9" s="463"/>
      <c r="G9" s="460">
        <f t="shared" si="2"/>
        <v>-5.3245995577782868E-2</v>
      </c>
      <c r="H9" s="171">
        <f t="shared" si="2"/>
        <v>-8.5559021830230564E-2</v>
      </c>
      <c r="I9" s="171">
        <f t="shared" si="2"/>
        <v>-0.12170810132837206</v>
      </c>
      <c r="J9" s="171">
        <f t="shared" si="2"/>
        <v>-0.15415546413302716</v>
      </c>
      <c r="K9" s="171">
        <f t="shared" si="2"/>
        <v>-0.18374735866946668</v>
      </c>
      <c r="L9" s="171">
        <f t="shared" si="2"/>
        <v>-0.21568752297400529</v>
      </c>
      <c r="M9" s="171">
        <f t="shared" si="2"/>
        <v>-0.24566108141974941</v>
      </c>
      <c r="N9" s="171">
        <f t="shared" si="2"/>
        <v>-0.27700214666491885</v>
      </c>
      <c r="O9" s="171">
        <f t="shared" si="2"/>
        <v>-0.3054508156791873</v>
      </c>
      <c r="P9" s="171">
        <f t="shared" si="2"/>
        <v>-0.3361810319480274</v>
      </c>
      <c r="Q9" s="171">
        <f t="shared" si="3"/>
        <v>-0.36464746354685029</v>
      </c>
      <c r="R9" s="171">
        <f t="shared" si="3"/>
        <v>-0.39315449243553613</v>
      </c>
      <c r="S9" s="171">
        <f t="shared" si="3"/>
        <v>-0.42164823002762775</v>
      </c>
      <c r="T9" s="171">
        <f t="shared" si="3"/>
        <v>-0.45027305505277049</v>
      </c>
      <c r="U9" s="171">
        <f t="shared" si="3"/>
        <v>-0.4772520891823826</v>
      </c>
      <c r="V9" s="171">
        <f t="shared" si="3"/>
        <v>-0.50463752464241007</v>
      </c>
      <c r="W9" s="171">
        <f t="shared" si="3"/>
        <v>-0.53204058296809675</v>
      </c>
      <c r="X9" s="171">
        <f t="shared" si="3"/>
        <v>-0.55751179047697552</v>
      </c>
      <c r="Y9" s="171">
        <f t="shared" si="3"/>
        <v>-0.58278460123293696</v>
      </c>
      <c r="Z9" s="171">
        <f t="shared" si="3"/>
        <v>-0.60785901523598107</v>
      </c>
      <c r="AA9" s="171">
        <f t="shared" si="4"/>
        <v>-0.60785901523598107</v>
      </c>
      <c r="AB9" s="171">
        <f t="shared" si="4"/>
        <v>-0.60785901523598107</v>
      </c>
      <c r="AC9" s="171">
        <f t="shared" si="4"/>
        <v>-0.60785901523598107</v>
      </c>
      <c r="AD9" s="171">
        <f t="shared" si="4"/>
        <v>-0.60785901523598107</v>
      </c>
      <c r="AE9" s="171">
        <f t="shared" si="4"/>
        <v>-0.60785901523598107</v>
      </c>
      <c r="AF9" s="171">
        <f t="shared" si="4"/>
        <v>-0.60785901523598107</v>
      </c>
      <c r="AG9" s="171">
        <f t="shared" si="4"/>
        <v>-0.60785901523598107</v>
      </c>
      <c r="AH9" s="171">
        <f t="shared" si="4"/>
        <v>-0.60785901523598107</v>
      </c>
      <c r="AI9" s="171">
        <f t="shared" si="4"/>
        <v>-0.60785901523598107</v>
      </c>
      <c r="AJ9" s="171">
        <f t="shared" si="4"/>
        <v>-0.60785901523598107</v>
      </c>
      <c r="AK9" s="171">
        <f t="shared" si="5"/>
        <v>-0.60785901523598107</v>
      </c>
      <c r="AL9" s="171">
        <f t="shared" si="5"/>
        <v>-0.60785901523598107</v>
      </c>
      <c r="AM9" s="171">
        <f t="shared" si="5"/>
        <v>-0.60785901523598107</v>
      </c>
      <c r="AN9" s="171">
        <f t="shared" si="5"/>
        <v>-0.60785901523598107</v>
      </c>
      <c r="AO9" s="171">
        <f t="shared" si="5"/>
        <v>-0.60785901523598107</v>
      </c>
      <c r="AP9" s="171">
        <f t="shared" si="5"/>
        <v>-0.60785901523598107</v>
      </c>
      <c r="AQ9" s="171">
        <f t="shared" si="5"/>
        <v>-0.60785901523598107</v>
      </c>
      <c r="AR9" s="171">
        <f t="shared" si="5"/>
        <v>-0.60785901523598107</v>
      </c>
      <c r="AS9" s="171">
        <f t="shared" si="5"/>
        <v>-0.60785901523598107</v>
      </c>
      <c r="AT9" s="171">
        <f t="shared" si="5"/>
        <v>-0.60785901523598107</v>
      </c>
      <c r="AU9" s="171">
        <f t="shared" si="6"/>
        <v>-0.60785901523598107</v>
      </c>
      <c r="AV9" s="171">
        <f t="shared" si="6"/>
        <v>-0.60785901523598107</v>
      </c>
      <c r="AW9" s="171">
        <f t="shared" si="6"/>
        <v>-0.60785901523598107</v>
      </c>
      <c r="AX9" s="171">
        <f t="shared" si="6"/>
        <v>-0.60785901523598107</v>
      </c>
      <c r="AY9" s="171">
        <f t="shared" si="6"/>
        <v>-0.60785901523598107</v>
      </c>
      <c r="AZ9" s="171">
        <f t="shared" si="6"/>
        <v>-0.60785901523598107</v>
      </c>
      <c r="BA9" s="171">
        <f t="shared" si="6"/>
        <v>-0.60785901523598107</v>
      </c>
      <c r="BB9" s="171">
        <f t="shared" si="6"/>
        <v>-0.60785901523598107</v>
      </c>
      <c r="BC9" s="171">
        <f t="shared" si="6"/>
        <v>-0.60785901523598107</v>
      </c>
      <c r="BD9" s="171">
        <f t="shared" si="6"/>
        <v>-0.60785901523598107</v>
      </c>
      <c r="BE9" s="171">
        <f t="shared" si="7"/>
        <v>-0.60785901523598107</v>
      </c>
      <c r="BF9" s="171">
        <f t="shared" si="7"/>
        <v>-0.60785901523598107</v>
      </c>
      <c r="BG9" s="171">
        <f t="shared" si="7"/>
        <v>-0.60785901523598107</v>
      </c>
      <c r="BH9" s="171">
        <f t="shared" si="7"/>
        <v>-0.60785901523598107</v>
      </c>
      <c r="BI9" s="171">
        <f t="shared" si="7"/>
        <v>-0.60785901523598107</v>
      </c>
      <c r="BJ9" s="171">
        <f t="shared" si="7"/>
        <v>-0.60785901523598107</v>
      </c>
      <c r="BK9" s="171">
        <f t="shared" si="7"/>
        <v>-0.60785901523598107</v>
      </c>
      <c r="BL9" s="171">
        <f t="shared" si="7"/>
        <v>-0.60785901523598107</v>
      </c>
      <c r="BM9" s="171">
        <f t="shared" si="7"/>
        <v>-0.60785901523598107</v>
      </c>
      <c r="BN9" s="171">
        <f t="shared" si="7"/>
        <v>-0.60785901523598107</v>
      </c>
      <c r="BO9" s="171">
        <f t="shared" si="7"/>
        <v>-0.60785901523598107</v>
      </c>
      <c r="BP9" s="171">
        <f t="shared" si="7"/>
        <v>-0.60785901523598107</v>
      </c>
    </row>
    <row r="10" spans="1:68">
      <c r="A10" s="507"/>
      <c r="B10" s="507"/>
      <c r="C10" s="507"/>
      <c r="D10" s="507"/>
      <c r="E10" s="507"/>
      <c r="F10" s="507"/>
      <c r="G10" s="507"/>
      <c r="H10" s="507"/>
      <c r="I10" s="507"/>
      <c r="J10" s="507"/>
      <c r="K10" s="507"/>
      <c r="L10" s="507"/>
      <c r="M10" s="507"/>
      <c r="N10" s="507"/>
      <c r="O10" s="507"/>
      <c r="P10" s="507"/>
      <c r="Q10" s="507"/>
      <c r="R10" s="507"/>
      <c r="S10" s="507"/>
      <c r="T10" s="507"/>
      <c r="U10" s="507"/>
      <c r="V10" s="507"/>
      <c r="W10" s="507"/>
      <c r="X10" s="507"/>
      <c r="Y10" s="507"/>
      <c r="Z10" s="507"/>
      <c r="AA10" s="507"/>
      <c r="AB10" s="507"/>
      <c r="AC10" s="507"/>
      <c r="AD10" s="507"/>
      <c r="AE10" s="507"/>
      <c r="AF10" s="507"/>
      <c r="AG10" s="507"/>
      <c r="AH10" s="507"/>
      <c r="AI10" s="507"/>
      <c r="AJ10" s="507"/>
      <c r="AK10" s="507"/>
      <c r="AL10" s="507"/>
      <c r="AM10" s="507"/>
      <c r="AN10" s="507"/>
      <c r="AO10" s="507"/>
      <c r="AP10" s="507"/>
      <c r="AQ10" s="507"/>
      <c r="AR10" s="507"/>
      <c r="AS10" s="507"/>
      <c r="AT10" s="507"/>
      <c r="AU10" s="507"/>
      <c r="AV10" s="507"/>
      <c r="AW10" s="507"/>
      <c r="AX10" s="507"/>
      <c r="AY10" s="507"/>
      <c r="AZ10" s="507"/>
      <c r="BA10" s="507"/>
      <c r="BB10" s="507"/>
      <c r="BC10" s="507"/>
      <c r="BD10" s="507"/>
      <c r="BE10" s="507"/>
      <c r="BF10" s="507"/>
      <c r="BG10" s="507"/>
      <c r="BH10" s="507"/>
      <c r="BI10" s="507"/>
      <c r="BJ10" s="507"/>
      <c r="BK10" s="507"/>
      <c r="BL10" s="507"/>
      <c r="BM10" s="507"/>
      <c r="BN10" s="507"/>
      <c r="BO10" s="507"/>
      <c r="BP10" s="507"/>
    </row>
    <row r="11" spans="1:68">
      <c r="A11" s="507"/>
      <c r="B11" s="711" t="s">
        <v>44</v>
      </c>
      <c r="C11" s="712"/>
      <c r="D11" s="712"/>
      <c r="E11" s="712"/>
      <c r="F11" s="713"/>
      <c r="G11" s="507"/>
      <c r="H11" s="507"/>
      <c r="I11" s="507"/>
      <c r="J11" s="507"/>
      <c r="K11" s="507"/>
      <c r="L11" s="507"/>
      <c r="M11" s="507"/>
      <c r="N11" s="507"/>
      <c r="O11" s="507"/>
      <c r="P11" s="507"/>
      <c r="Q11" s="507"/>
      <c r="R11" s="507"/>
      <c r="S11" s="507"/>
      <c r="T11" s="507"/>
      <c r="U11" s="507"/>
      <c r="V11" s="507"/>
      <c r="W11" s="507"/>
      <c r="X11" s="507"/>
      <c r="Y11" s="507"/>
      <c r="Z11" s="507"/>
      <c r="AA11" s="507"/>
      <c r="AB11" s="507"/>
      <c r="AC11" s="507"/>
      <c r="AD11" s="507"/>
      <c r="AE11" s="507"/>
      <c r="AF11" s="507"/>
      <c r="AG11" s="507"/>
      <c r="AH11" s="507"/>
      <c r="AI11" s="507"/>
      <c r="AJ11" s="507"/>
      <c r="AK11" s="507"/>
      <c r="AL11" s="507"/>
      <c r="AM11" s="507"/>
      <c r="AN11" s="507"/>
      <c r="AO11" s="507"/>
      <c r="AP11" s="507"/>
      <c r="AQ11" s="507"/>
      <c r="AR11" s="507"/>
      <c r="AS11" s="507"/>
      <c r="AT11" s="507"/>
      <c r="AU11" s="507"/>
      <c r="AV11" s="507"/>
      <c r="AW11" s="507"/>
      <c r="AX11" s="507"/>
      <c r="AY11" s="507"/>
      <c r="AZ11" s="507"/>
      <c r="BA11" s="507"/>
      <c r="BB11" s="507"/>
      <c r="BC11" s="507"/>
      <c r="BD11" s="507"/>
      <c r="BE11" s="507"/>
      <c r="BF11" s="507"/>
      <c r="BG11" s="507"/>
      <c r="BH11" s="507"/>
      <c r="BI11" s="507"/>
      <c r="BJ11" s="507"/>
      <c r="BK11" s="507"/>
      <c r="BL11" s="507"/>
      <c r="BM11" s="507"/>
      <c r="BN11" s="507"/>
      <c r="BO11" s="507"/>
      <c r="BP11" s="507"/>
    </row>
    <row r="12" spans="1:68">
      <c r="A12" s="507"/>
      <c r="B12" s="165" t="s">
        <v>45</v>
      </c>
      <c r="C12" s="704" t="s">
        <v>46</v>
      </c>
      <c r="D12" s="705"/>
      <c r="E12" s="706"/>
      <c r="F12" s="613" t="s">
        <v>824</v>
      </c>
      <c r="G12" s="611">
        <v>0.21291456339522599</v>
      </c>
      <c r="H12" s="612">
        <v>0.19785652060564873</v>
      </c>
      <c r="I12" s="612">
        <v>0.18690229223385482</v>
      </c>
      <c r="J12" s="612">
        <v>0.16167515988808992</v>
      </c>
      <c r="K12" s="612">
        <v>0.15779009754008852</v>
      </c>
      <c r="L12" s="612">
        <v>0.16418004053293994</v>
      </c>
      <c r="M12" s="612">
        <v>0.15399522552785314</v>
      </c>
      <c r="N12" s="612">
        <v>0.12492866773662784</v>
      </c>
      <c r="O12" s="612">
        <v>0.13056338614629578</v>
      </c>
      <c r="P12" s="612">
        <v>0.118550838391084</v>
      </c>
      <c r="Q12" s="612">
        <v>0.10507235824375322</v>
      </c>
      <c r="R12" s="612">
        <v>0.11401233548528379</v>
      </c>
      <c r="S12" s="612">
        <v>0.10445116030145599</v>
      </c>
      <c r="T12" s="612">
        <v>8.4945638264880496E-2</v>
      </c>
      <c r="U12" s="612">
        <v>8.1451627315075839E-2</v>
      </c>
      <c r="V12" s="612">
        <v>7.2762894705668074E-2</v>
      </c>
      <c r="W12" s="612">
        <v>6.0103476910638526E-2</v>
      </c>
      <c r="X12" s="612">
        <v>5.9570500038772026E-2</v>
      </c>
      <c r="Y12" s="612">
        <v>5.4787521419138008E-2</v>
      </c>
      <c r="Z12" s="612">
        <v>5.0571544420233962E-2</v>
      </c>
      <c r="AA12" s="612">
        <v>5.27595285979666E-2</v>
      </c>
      <c r="AB12" s="612">
        <v>5.3508057939852652E-2</v>
      </c>
      <c r="AC12" s="612">
        <v>5.0913906364366331E-2</v>
      </c>
      <c r="AD12" s="612">
        <v>4.8319754788880016E-2</v>
      </c>
      <c r="AE12" s="612">
        <v>4.5725603213393702E-2</v>
      </c>
      <c r="AF12" s="612">
        <v>4.3131451637907388E-2</v>
      </c>
      <c r="AG12" s="612">
        <v>4.0537300062421067E-2</v>
      </c>
      <c r="AH12" s="612">
        <v>3.7943148486934752E-2</v>
      </c>
      <c r="AI12" s="612">
        <v>3.5348996911448438E-2</v>
      </c>
      <c r="AJ12" s="612">
        <v>3.2754845335962117E-2</v>
      </c>
      <c r="AK12" s="612">
        <v>3.0160693760475803E-2</v>
      </c>
      <c r="AL12" s="612">
        <v>2.7566542184989478E-2</v>
      </c>
      <c r="AM12" s="612">
        <v>2.7566542184989478E-2</v>
      </c>
      <c r="AN12" s="612">
        <v>2.7566542184989499E-2</v>
      </c>
      <c r="AO12" s="612">
        <v>2.7566542184989499E-2</v>
      </c>
      <c r="AP12" s="612">
        <v>2.7566542184989499E-2</v>
      </c>
      <c r="AQ12" s="612">
        <v>2.7566542184989499E-2</v>
      </c>
      <c r="AR12" s="612">
        <v>2.7566542184989499E-2</v>
      </c>
      <c r="AS12" s="612">
        <v>2.7566542184989499E-2</v>
      </c>
      <c r="AT12" s="612">
        <v>2.7566542184989499E-2</v>
      </c>
      <c r="AU12" s="612">
        <v>2.7566542184989499E-2</v>
      </c>
      <c r="AV12" s="612">
        <v>2.7566542184989499E-2</v>
      </c>
      <c r="AW12" s="612">
        <v>2.7566542184989499E-2</v>
      </c>
      <c r="AX12" s="612">
        <v>2.7566542184989499E-2</v>
      </c>
      <c r="AY12" s="612">
        <v>2.7566542184989499E-2</v>
      </c>
      <c r="AZ12" s="612">
        <v>2.7566542184989499E-2</v>
      </c>
      <c r="BA12" s="612">
        <v>2.7566542184989499E-2</v>
      </c>
      <c r="BB12" s="612">
        <v>2.7566542184989499E-2</v>
      </c>
      <c r="BC12" s="612">
        <v>2.7566542184989499E-2</v>
      </c>
      <c r="BD12" s="612">
        <v>2.7566542184989499E-2</v>
      </c>
      <c r="BE12" s="612">
        <v>2.7566542184989499E-2</v>
      </c>
      <c r="BF12" s="612">
        <v>2.7566542184989499E-2</v>
      </c>
      <c r="BG12" s="612">
        <v>2.7566542184989499E-2</v>
      </c>
      <c r="BH12" s="612">
        <v>2.7566542184989499E-2</v>
      </c>
      <c r="BI12" s="612">
        <v>2.7566542184989499E-2</v>
      </c>
      <c r="BJ12" s="612">
        <v>2.7566542184989499E-2</v>
      </c>
      <c r="BK12" s="612">
        <v>2.7566542184989499E-2</v>
      </c>
      <c r="BL12" s="612">
        <v>2.7566542184989499E-2</v>
      </c>
      <c r="BM12" s="612">
        <v>2.7566542184989499E-2</v>
      </c>
      <c r="BN12" s="612">
        <v>2.7566542184989499E-2</v>
      </c>
      <c r="BO12" s="612">
        <v>2.7566542184989499E-2</v>
      </c>
      <c r="BP12" s="612">
        <v>2.7566542184989499E-2</v>
      </c>
    </row>
    <row r="13" spans="1:68">
      <c r="A13" s="507"/>
      <c r="B13" s="315"/>
      <c r="C13" s="698" t="s">
        <v>47</v>
      </c>
      <c r="D13" s="696"/>
      <c r="E13" s="697"/>
      <c r="F13" s="462"/>
      <c r="G13" s="465">
        <f t="shared" ref="G13:AL13" si="8">(G12-$G$12)/$G$12</f>
        <v>0</v>
      </c>
      <c r="H13" s="170">
        <f t="shared" si="8"/>
        <v>-7.0723404493592726E-2</v>
      </c>
      <c r="I13" s="170">
        <f t="shared" si="8"/>
        <v>-0.12217234343470194</v>
      </c>
      <c r="J13" s="170">
        <f t="shared" si="8"/>
        <v>-0.24065711001657564</v>
      </c>
      <c r="K13" s="170">
        <f t="shared" si="8"/>
        <v>-0.25890415843848041</v>
      </c>
      <c r="L13" s="170">
        <f t="shared" si="8"/>
        <v>-0.22889238803182207</v>
      </c>
      <c r="M13" s="170">
        <f t="shared" si="8"/>
        <v>-0.2767276081439432</v>
      </c>
      <c r="N13" s="170">
        <f t="shared" si="8"/>
        <v>-0.41324507941372218</v>
      </c>
      <c r="O13" s="170">
        <f t="shared" si="8"/>
        <v>-0.38678038709857787</v>
      </c>
      <c r="P13" s="170">
        <f t="shared" si="8"/>
        <v>-0.44319995541581553</v>
      </c>
      <c r="Q13" s="170">
        <f t="shared" si="8"/>
        <v>-0.50650459711057427</v>
      </c>
      <c r="R13" s="170">
        <f t="shared" si="8"/>
        <v>-0.46451603090368876</v>
      </c>
      <c r="S13" s="170">
        <f t="shared" si="8"/>
        <v>-0.50942218965281916</v>
      </c>
      <c r="T13" s="170">
        <f t="shared" si="8"/>
        <v>-0.60103415703321883</v>
      </c>
      <c r="U13" s="170">
        <f t="shared" si="8"/>
        <v>-0.61744454669415927</v>
      </c>
      <c r="V13" s="170">
        <f t="shared" si="8"/>
        <v>-0.65825308731652699</v>
      </c>
      <c r="W13" s="170">
        <f t="shared" si="8"/>
        <v>-0.7177108228192427</v>
      </c>
      <c r="X13" s="170">
        <f t="shared" si="8"/>
        <v>-0.72021406573211544</v>
      </c>
      <c r="Y13" s="170">
        <f t="shared" si="8"/>
        <v>-0.74267837509340395</v>
      </c>
      <c r="Z13" s="170">
        <f t="shared" si="8"/>
        <v>-0.7624796368374307</v>
      </c>
      <c r="AA13" s="170">
        <f t="shared" si="8"/>
        <v>-0.75220328869645758</v>
      </c>
      <c r="AB13" s="170">
        <f t="shared" si="8"/>
        <v>-0.74868765627587675</v>
      </c>
      <c r="AC13" s="170">
        <f t="shared" si="8"/>
        <v>-0.76087165878899232</v>
      </c>
      <c r="AD13" s="170">
        <f t="shared" si="8"/>
        <v>-0.77305566130210779</v>
      </c>
      <c r="AE13" s="170">
        <f t="shared" si="8"/>
        <v>-0.78523966381522325</v>
      </c>
      <c r="AF13" s="170">
        <f t="shared" si="8"/>
        <v>-0.79742366632833872</v>
      </c>
      <c r="AG13" s="170">
        <f t="shared" si="8"/>
        <v>-0.80960766884145419</v>
      </c>
      <c r="AH13" s="170">
        <f t="shared" si="8"/>
        <v>-0.82179167135456965</v>
      </c>
      <c r="AI13" s="170">
        <f t="shared" si="8"/>
        <v>-0.83397567386768512</v>
      </c>
      <c r="AJ13" s="170">
        <f t="shared" si="8"/>
        <v>-0.84615967638080058</v>
      </c>
      <c r="AK13" s="170">
        <f t="shared" si="8"/>
        <v>-0.85834367889391605</v>
      </c>
      <c r="AL13" s="171">
        <f t="shared" si="8"/>
        <v>-0.87052768140703163</v>
      </c>
      <c r="AM13" s="171">
        <f t="shared" ref="AM13:BP13" si="9">(AM12-$G$12)/$G$12</f>
        <v>-0.87052768140703163</v>
      </c>
      <c r="AN13" s="171">
        <f t="shared" si="9"/>
        <v>-0.87052768140703152</v>
      </c>
      <c r="AO13" s="171">
        <f t="shared" si="9"/>
        <v>-0.87052768140703152</v>
      </c>
      <c r="AP13" s="171">
        <f t="shared" si="9"/>
        <v>-0.87052768140703152</v>
      </c>
      <c r="AQ13" s="171">
        <f t="shared" si="9"/>
        <v>-0.87052768140703152</v>
      </c>
      <c r="AR13" s="171">
        <f t="shared" si="9"/>
        <v>-0.87052768140703152</v>
      </c>
      <c r="AS13" s="171">
        <f t="shared" si="9"/>
        <v>-0.87052768140703152</v>
      </c>
      <c r="AT13" s="171">
        <f t="shared" si="9"/>
        <v>-0.87052768140703152</v>
      </c>
      <c r="AU13" s="171">
        <f t="shared" si="9"/>
        <v>-0.87052768140703152</v>
      </c>
      <c r="AV13" s="171">
        <f t="shared" si="9"/>
        <v>-0.87052768140703152</v>
      </c>
      <c r="AW13" s="171">
        <f t="shared" si="9"/>
        <v>-0.87052768140703152</v>
      </c>
      <c r="AX13" s="171">
        <f t="shared" si="9"/>
        <v>-0.87052768140703152</v>
      </c>
      <c r="AY13" s="171">
        <f t="shared" si="9"/>
        <v>-0.87052768140703152</v>
      </c>
      <c r="AZ13" s="171">
        <f t="shared" si="9"/>
        <v>-0.87052768140703152</v>
      </c>
      <c r="BA13" s="171">
        <f t="shared" si="9"/>
        <v>-0.87052768140703152</v>
      </c>
      <c r="BB13" s="171">
        <f t="shared" si="9"/>
        <v>-0.87052768140703152</v>
      </c>
      <c r="BC13" s="171">
        <f t="shared" si="9"/>
        <v>-0.87052768140703152</v>
      </c>
      <c r="BD13" s="171">
        <f t="shared" si="9"/>
        <v>-0.87052768140703152</v>
      </c>
      <c r="BE13" s="171">
        <f t="shared" si="9"/>
        <v>-0.87052768140703152</v>
      </c>
      <c r="BF13" s="171">
        <f t="shared" si="9"/>
        <v>-0.87052768140703152</v>
      </c>
      <c r="BG13" s="171">
        <f t="shared" si="9"/>
        <v>-0.87052768140703152</v>
      </c>
      <c r="BH13" s="171">
        <f t="shared" si="9"/>
        <v>-0.87052768140703152</v>
      </c>
      <c r="BI13" s="171">
        <f t="shared" si="9"/>
        <v>-0.87052768140703152</v>
      </c>
      <c r="BJ13" s="171">
        <f t="shared" si="9"/>
        <v>-0.87052768140703152</v>
      </c>
      <c r="BK13" s="171">
        <f t="shared" si="9"/>
        <v>-0.87052768140703152</v>
      </c>
      <c r="BL13" s="171">
        <f t="shared" si="9"/>
        <v>-0.87052768140703152</v>
      </c>
      <c r="BM13" s="171">
        <f t="shared" si="9"/>
        <v>-0.87052768140703152</v>
      </c>
      <c r="BN13" s="171">
        <f t="shared" si="9"/>
        <v>-0.87052768140703152</v>
      </c>
      <c r="BO13" s="171">
        <f t="shared" si="9"/>
        <v>-0.87052768140703152</v>
      </c>
      <c r="BP13" s="171">
        <f t="shared" si="9"/>
        <v>-0.87052768140703152</v>
      </c>
    </row>
    <row r="14" spans="1:68">
      <c r="A14" s="507"/>
      <c r="B14" s="315" t="s">
        <v>48</v>
      </c>
      <c r="C14" s="698" t="s">
        <v>29</v>
      </c>
      <c r="D14" s="696"/>
      <c r="E14" s="697"/>
      <c r="F14" s="462"/>
      <c r="G14" s="599">
        <v>0</v>
      </c>
      <c r="H14" s="600">
        <v>0</v>
      </c>
      <c r="I14" s="600">
        <v>0</v>
      </c>
      <c r="J14" s="600">
        <v>0</v>
      </c>
      <c r="K14" s="600">
        <v>0</v>
      </c>
      <c r="L14" s="600">
        <v>0</v>
      </c>
      <c r="M14" s="600">
        <v>0</v>
      </c>
      <c r="N14" s="600">
        <v>0</v>
      </c>
      <c r="O14" s="600">
        <v>0</v>
      </c>
      <c r="P14" s="600">
        <v>0</v>
      </c>
      <c r="Q14" s="600">
        <v>0</v>
      </c>
      <c r="R14" s="600">
        <v>0</v>
      </c>
      <c r="S14" s="600">
        <v>0</v>
      </c>
      <c r="T14" s="600">
        <v>0</v>
      </c>
      <c r="U14" s="600">
        <v>0</v>
      </c>
      <c r="V14" s="600">
        <v>0</v>
      </c>
      <c r="W14" s="600">
        <v>0</v>
      </c>
      <c r="X14" s="600">
        <v>0</v>
      </c>
      <c r="Y14" s="600">
        <v>0</v>
      </c>
      <c r="Z14" s="600">
        <v>0</v>
      </c>
      <c r="AA14" s="600">
        <v>0</v>
      </c>
      <c r="AB14" s="600">
        <v>0</v>
      </c>
      <c r="AC14" s="600">
        <v>0</v>
      </c>
      <c r="AD14" s="600">
        <v>0</v>
      </c>
      <c r="AE14" s="600">
        <v>0</v>
      </c>
      <c r="AF14" s="600">
        <v>0</v>
      </c>
      <c r="AG14" s="600">
        <v>0</v>
      </c>
      <c r="AH14" s="600">
        <v>0</v>
      </c>
      <c r="AI14" s="600">
        <v>0</v>
      </c>
      <c r="AJ14" s="600">
        <v>0</v>
      </c>
      <c r="AK14" s="600">
        <v>0</v>
      </c>
      <c r="AL14" s="600">
        <v>0</v>
      </c>
      <c r="AM14" s="600">
        <v>0</v>
      </c>
      <c r="AN14" s="600">
        <v>0</v>
      </c>
      <c r="AO14" s="600">
        <v>0</v>
      </c>
      <c r="AP14" s="600">
        <v>0</v>
      </c>
      <c r="AQ14" s="600">
        <v>0</v>
      </c>
      <c r="AR14" s="600">
        <v>0</v>
      </c>
      <c r="AS14" s="600">
        <v>0</v>
      </c>
      <c r="AT14" s="600">
        <v>0</v>
      </c>
      <c r="AU14" s="600">
        <v>0</v>
      </c>
      <c r="AV14" s="600">
        <v>0</v>
      </c>
      <c r="AW14" s="600">
        <v>0</v>
      </c>
      <c r="AX14" s="600">
        <v>0</v>
      </c>
      <c r="AY14" s="600">
        <v>0</v>
      </c>
      <c r="AZ14" s="600">
        <v>0</v>
      </c>
      <c r="BA14" s="600">
        <v>0</v>
      </c>
      <c r="BB14" s="600">
        <v>0</v>
      </c>
      <c r="BC14" s="600">
        <v>0</v>
      </c>
      <c r="BD14" s="600">
        <v>0</v>
      </c>
      <c r="BE14" s="600">
        <v>0</v>
      </c>
      <c r="BF14" s="600">
        <v>0</v>
      </c>
      <c r="BG14" s="600">
        <v>0</v>
      </c>
      <c r="BH14" s="600">
        <v>0</v>
      </c>
      <c r="BI14" s="600">
        <v>0</v>
      </c>
      <c r="BJ14" s="600">
        <v>0</v>
      </c>
      <c r="BK14" s="600">
        <v>0</v>
      </c>
      <c r="BL14" s="600">
        <v>0</v>
      </c>
      <c r="BM14" s="600">
        <v>0</v>
      </c>
      <c r="BN14" s="600">
        <v>0</v>
      </c>
      <c r="BO14" s="600">
        <v>0</v>
      </c>
      <c r="BP14" s="600">
        <v>0</v>
      </c>
    </row>
    <row r="15" spans="1:68">
      <c r="A15" s="507"/>
      <c r="B15" s="315" t="s">
        <v>49</v>
      </c>
      <c r="C15" s="698" t="s">
        <v>32</v>
      </c>
      <c r="D15" s="696"/>
      <c r="E15" s="697"/>
      <c r="F15" s="462"/>
      <c r="G15" s="599">
        <v>0</v>
      </c>
      <c r="H15" s="600">
        <v>0</v>
      </c>
      <c r="I15" s="600">
        <v>0</v>
      </c>
      <c r="J15" s="600">
        <v>0</v>
      </c>
      <c r="K15" s="600">
        <v>0</v>
      </c>
      <c r="L15" s="600">
        <v>0</v>
      </c>
      <c r="M15" s="600">
        <v>0</v>
      </c>
      <c r="N15" s="600">
        <v>0</v>
      </c>
      <c r="O15" s="600">
        <v>0</v>
      </c>
      <c r="P15" s="600">
        <v>0</v>
      </c>
      <c r="Q15" s="600">
        <v>0</v>
      </c>
      <c r="R15" s="600">
        <v>0</v>
      </c>
      <c r="S15" s="600">
        <v>0</v>
      </c>
      <c r="T15" s="600">
        <v>0</v>
      </c>
      <c r="U15" s="600">
        <v>0</v>
      </c>
      <c r="V15" s="600">
        <v>0</v>
      </c>
      <c r="W15" s="600">
        <v>0</v>
      </c>
      <c r="X15" s="600">
        <v>0</v>
      </c>
      <c r="Y15" s="600">
        <v>0</v>
      </c>
      <c r="Z15" s="600">
        <v>0</v>
      </c>
      <c r="AA15" s="600">
        <v>0</v>
      </c>
      <c r="AB15" s="600">
        <v>0</v>
      </c>
      <c r="AC15" s="600">
        <v>0</v>
      </c>
      <c r="AD15" s="600">
        <v>0</v>
      </c>
      <c r="AE15" s="600">
        <v>0</v>
      </c>
      <c r="AF15" s="600">
        <v>0</v>
      </c>
      <c r="AG15" s="600">
        <v>0</v>
      </c>
      <c r="AH15" s="600">
        <v>0</v>
      </c>
      <c r="AI15" s="600">
        <v>0</v>
      </c>
      <c r="AJ15" s="600">
        <v>0</v>
      </c>
      <c r="AK15" s="600">
        <v>0</v>
      </c>
      <c r="AL15" s="600">
        <v>0</v>
      </c>
      <c r="AM15" s="600">
        <v>0</v>
      </c>
      <c r="AN15" s="600">
        <v>0</v>
      </c>
      <c r="AO15" s="600">
        <v>0</v>
      </c>
      <c r="AP15" s="600">
        <v>0</v>
      </c>
      <c r="AQ15" s="600">
        <v>0</v>
      </c>
      <c r="AR15" s="600">
        <v>0</v>
      </c>
      <c r="AS15" s="600">
        <v>0</v>
      </c>
      <c r="AT15" s="600">
        <v>0</v>
      </c>
      <c r="AU15" s="600">
        <v>0</v>
      </c>
      <c r="AV15" s="600">
        <v>0</v>
      </c>
      <c r="AW15" s="600">
        <v>0</v>
      </c>
      <c r="AX15" s="600">
        <v>0</v>
      </c>
      <c r="AY15" s="600">
        <v>0</v>
      </c>
      <c r="AZ15" s="600">
        <v>0</v>
      </c>
      <c r="BA15" s="600">
        <v>0</v>
      </c>
      <c r="BB15" s="600">
        <v>0</v>
      </c>
      <c r="BC15" s="600">
        <v>0</v>
      </c>
      <c r="BD15" s="600">
        <v>0</v>
      </c>
      <c r="BE15" s="600">
        <v>0</v>
      </c>
      <c r="BF15" s="600">
        <v>0</v>
      </c>
      <c r="BG15" s="600">
        <v>0</v>
      </c>
      <c r="BH15" s="600">
        <v>0</v>
      </c>
      <c r="BI15" s="600">
        <v>0</v>
      </c>
      <c r="BJ15" s="600">
        <v>0</v>
      </c>
      <c r="BK15" s="600">
        <v>0</v>
      </c>
      <c r="BL15" s="600">
        <v>0</v>
      </c>
      <c r="BM15" s="600">
        <v>0</v>
      </c>
      <c r="BN15" s="600">
        <v>0</v>
      </c>
      <c r="BO15" s="600">
        <v>0</v>
      </c>
      <c r="BP15" s="600">
        <v>0</v>
      </c>
    </row>
    <row r="16" spans="1:68">
      <c r="A16" s="507"/>
      <c r="B16" s="315" t="s">
        <v>30</v>
      </c>
      <c r="C16" s="698" t="s">
        <v>30</v>
      </c>
      <c r="D16" s="696"/>
      <c r="E16" s="697"/>
      <c r="F16" s="598">
        <v>0.5</v>
      </c>
      <c r="G16" s="465">
        <f>$F16*G13</f>
        <v>0</v>
      </c>
      <c r="H16" s="465">
        <f t="shared" ref="H16:BP16" si="10">$F16*H13</f>
        <v>-3.5361702246796363E-2</v>
      </c>
      <c r="I16" s="465">
        <f t="shared" si="10"/>
        <v>-6.1086171717350972E-2</v>
      </c>
      <c r="J16" s="465">
        <f t="shared" si="10"/>
        <v>-0.12032855500828782</v>
      </c>
      <c r="K16" s="465">
        <f t="shared" si="10"/>
        <v>-0.12945207921924021</v>
      </c>
      <c r="L16" s="465">
        <f t="shared" si="10"/>
        <v>-0.11444619401591104</v>
      </c>
      <c r="M16" s="465">
        <f t="shared" si="10"/>
        <v>-0.1383638040719716</v>
      </c>
      <c r="N16" s="465">
        <f t="shared" si="10"/>
        <v>-0.20662253970686109</v>
      </c>
      <c r="O16" s="465">
        <f t="shared" si="10"/>
        <v>-0.19339019354928894</v>
      </c>
      <c r="P16" s="465">
        <f t="shared" si="10"/>
        <v>-0.22159997770790776</v>
      </c>
      <c r="Q16" s="465">
        <f t="shared" si="10"/>
        <v>-0.25325229855528714</v>
      </c>
      <c r="R16" s="465">
        <f t="shared" si="10"/>
        <v>-0.23225801545184438</v>
      </c>
      <c r="S16" s="465">
        <f t="shared" si="10"/>
        <v>-0.25471109482640958</v>
      </c>
      <c r="T16" s="465">
        <f t="shared" si="10"/>
        <v>-0.30051707851660941</v>
      </c>
      <c r="U16" s="465">
        <f t="shared" si="10"/>
        <v>-0.30872227334707963</v>
      </c>
      <c r="V16" s="465">
        <f t="shared" si="10"/>
        <v>-0.32912654365826349</v>
      </c>
      <c r="W16" s="465">
        <f t="shared" si="10"/>
        <v>-0.35885541140962135</v>
      </c>
      <c r="X16" s="465">
        <f t="shared" si="10"/>
        <v>-0.36010703286605772</v>
      </c>
      <c r="Y16" s="465">
        <f t="shared" si="10"/>
        <v>-0.37133918754670198</v>
      </c>
      <c r="Z16" s="465">
        <f t="shared" si="10"/>
        <v>-0.38123981841871535</v>
      </c>
      <c r="AA16" s="465">
        <f t="shared" si="10"/>
        <v>-0.37610164434822879</v>
      </c>
      <c r="AB16" s="465">
        <f t="shared" si="10"/>
        <v>-0.37434382813793837</v>
      </c>
      <c r="AC16" s="465">
        <f t="shared" si="10"/>
        <v>-0.38043582939449616</v>
      </c>
      <c r="AD16" s="465">
        <f t="shared" si="10"/>
        <v>-0.38652783065105389</v>
      </c>
      <c r="AE16" s="465">
        <f t="shared" si="10"/>
        <v>-0.39261983190761163</v>
      </c>
      <c r="AF16" s="465">
        <f t="shared" si="10"/>
        <v>-0.39871183316416936</v>
      </c>
      <c r="AG16" s="465">
        <f t="shared" si="10"/>
        <v>-0.40480383442072709</v>
      </c>
      <c r="AH16" s="465">
        <f t="shared" si="10"/>
        <v>-0.41089583567728483</v>
      </c>
      <c r="AI16" s="465">
        <f t="shared" si="10"/>
        <v>-0.41698783693384256</v>
      </c>
      <c r="AJ16" s="465">
        <f t="shared" si="10"/>
        <v>-0.42307983819040029</v>
      </c>
      <c r="AK16" s="465">
        <f t="shared" si="10"/>
        <v>-0.42917183944695803</v>
      </c>
      <c r="AL16" s="465">
        <f t="shared" si="10"/>
        <v>-0.43526384070351581</v>
      </c>
      <c r="AM16" s="465">
        <f t="shared" si="10"/>
        <v>-0.43526384070351581</v>
      </c>
      <c r="AN16" s="465">
        <f t="shared" si="10"/>
        <v>-0.43526384070351576</v>
      </c>
      <c r="AO16" s="465">
        <f t="shared" si="10"/>
        <v>-0.43526384070351576</v>
      </c>
      <c r="AP16" s="465">
        <f t="shared" si="10"/>
        <v>-0.43526384070351576</v>
      </c>
      <c r="AQ16" s="465">
        <f t="shared" si="10"/>
        <v>-0.43526384070351576</v>
      </c>
      <c r="AR16" s="465">
        <f t="shared" si="10"/>
        <v>-0.43526384070351576</v>
      </c>
      <c r="AS16" s="465">
        <f t="shared" si="10"/>
        <v>-0.43526384070351576</v>
      </c>
      <c r="AT16" s="465">
        <f t="shared" si="10"/>
        <v>-0.43526384070351576</v>
      </c>
      <c r="AU16" s="465">
        <f t="shared" si="10"/>
        <v>-0.43526384070351576</v>
      </c>
      <c r="AV16" s="465">
        <f t="shared" si="10"/>
        <v>-0.43526384070351576</v>
      </c>
      <c r="AW16" s="465">
        <f t="shared" si="10"/>
        <v>-0.43526384070351576</v>
      </c>
      <c r="AX16" s="465">
        <f t="shared" si="10"/>
        <v>-0.43526384070351576</v>
      </c>
      <c r="AY16" s="465">
        <f t="shared" si="10"/>
        <v>-0.43526384070351576</v>
      </c>
      <c r="AZ16" s="465">
        <f t="shared" si="10"/>
        <v>-0.43526384070351576</v>
      </c>
      <c r="BA16" s="465">
        <f t="shared" si="10"/>
        <v>-0.43526384070351576</v>
      </c>
      <c r="BB16" s="465">
        <f t="shared" si="10"/>
        <v>-0.43526384070351576</v>
      </c>
      <c r="BC16" s="465">
        <f t="shared" si="10"/>
        <v>-0.43526384070351576</v>
      </c>
      <c r="BD16" s="465">
        <f t="shared" si="10"/>
        <v>-0.43526384070351576</v>
      </c>
      <c r="BE16" s="465">
        <f t="shared" si="10"/>
        <v>-0.43526384070351576</v>
      </c>
      <c r="BF16" s="465">
        <f t="shared" si="10"/>
        <v>-0.43526384070351576</v>
      </c>
      <c r="BG16" s="465">
        <f t="shared" si="10"/>
        <v>-0.43526384070351576</v>
      </c>
      <c r="BH16" s="465">
        <f t="shared" si="10"/>
        <v>-0.43526384070351576</v>
      </c>
      <c r="BI16" s="465">
        <f t="shared" si="10"/>
        <v>-0.43526384070351576</v>
      </c>
      <c r="BJ16" s="465">
        <f t="shared" si="10"/>
        <v>-0.43526384070351576</v>
      </c>
      <c r="BK16" s="465">
        <f t="shared" si="10"/>
        <v>-0.43526384070351576</v>
      </c>
      <c r="BL16" s="465">
        <f t="shared" si="10"/>
        <v>-0.43526384070351576</v>
      </c>
      <c r="BM16" s="465">
        <f t="shared" si="10"/>
        <v>-0.43526384070351576</v>
      </c>
      <c r="BN16" s="465">
        <f t="shared" si="10"/>
        <v>-0.43526384070351576</v>
      </c>
      <c r="BO16" s="465">
        <f t="shared" si="10"/>
        <v>-0.43526384070351576</v>
      </c>
      <c r="BP16" s="465">
        <f t="shared" si="10"/>
        <v>-0.43526384070351576</v>
      </c>
    </row>
    <row r="17" spans="1:68">
      <c r="A17" s="507"/>
      <c r="B17" s="315" t="s">
        <v>31</v>
      </c>
      <c r="C17" s="698" t="s">
        <v>32</v>
      </c>
      <c r="D17" s="696"/>
      <c r="E17" s="697"/>
      <c r="F17" s="462"/>
      <c r="G17" s="465">
        <f t="shared" ref="G17:AL17" si="11">G18</f>
        <v>0</v>
      </c>
      <c r="H17" s="170">
        <f t="shared" si="11"/>
        <v>0</v>
      </c>
      <c r="I17" s="170">
        <f t="shared" si="11"/>
        <v>-1.2217234343470194E-3</v>
      </c>
      <c r="J17" s="170">
        <f t="shared" si="11"/>
        <v>-4.813142200331513E-3</v>
      </c>
      <c r="K17" s="170">
        <f t="shared" si="11"/>
        <v>-7.7671247531544124E-3</v>
      </c>
      <c r="L17" s="170">
        <f t="shared" si="11"/>
        <v>-9.1556955212728827E-3</v>
      </c>
      <c r="M17" s="170">
        <f t="shared" si="11"/>
        <v>-1.6603656488636591E-2</v>
      </c>
      <c r="N17" s="170">
        <f t="shared" si="11"/>
        <v>-3.3059606353097779E-2</v>
      </c>
      <c r="O17" s="170">
        <f t="shared" si="11"/>
        <v>-4.6413646451829341E-2</v>
      </c>
      <c r="P17" s="170">
        <f t="shared" si="11"/>
        <v>-7.9775991974846791E-2</v>
      </c>
      <c r="Q17" s="170">
        <f t="shared" si="11"/>
        <v>-0.12662614927764357</v>
      </c>
      <c r="R17" s="170">
        <f t="shared" si="11"/>
        <v>-0.14864512988918041</v>
      </c>
      <c r="S17" s="170">
        <f t="shared" si="11"/>
        <v>-0.20376887586112769</v>
      </c>
      <c r="T17" s="170">
        <f t="shared" si="11"/>
        <v>-0.28849639537594501</v>
      </c>
      <c r="U17" s="170">
        <f t="shared" si="11"/>
        <v>-0.32107116428096283</v>
      </c>
      <c r="V17" s="170">
        <f t="shared" si="11"/>
        <v>-0.37520425977042032</v>
      </c>
      <c r="W17" s="170">
        <f t="shared" si="11"/>
        <v>-0.43780360191973805</v>
      </c>
      <c r="X17" s="170">
        <f t="shared" si="11"/>
        <v>-0.46813914272587503</v>
      </c>
      <c r="Y17" s="170">
        <f t="shared" si="11"/>
        <v>-0.50502129506351467</v>
      </c>
      <c r="Z17" s="170">
        <f t="shared" si="11"/>
        <v>-0.53373574578620142</v>
      </c>
      <c r="AA17" s="170">
        <f t="shared" si="11"/>
        <v>-0.54910840074841405</v>
      </c>
      <c r="AB17" s="170">
        <f t="shared" si="11"/>
        <v>-0.57648949533242511</v>
      </c>
      <c r="AC17" s="170">
        <f t="shared" si="11"/>
        <v>-0.60869732703119395</v>
      </c>
      <c r="AD17" s="170">
        <f t="shared" si="11"/>
        <v>-0.64936675549377054</v>
      </c>
      <c r="AE17" s="170">
        <f t="shared" si="11"/>
        <v>-0.68315850751924423</v>
      </c>
      <c r="AF17" s="170">
        <f t="shared" si="11"/>
        <v>-0.71768129969550487</v>
      </c>
      <c r="AG17" s="170">
        <f t="shared" si="11"/>
        <v>-0.75293513202255247</v>
      </c>
      <c r="AH17" s="170">
        <f t="shared" si="11"/>
        <v>-0.78070208778684114</v>
      </c>
      <c r="AI17" s="170">
        <f t="shared" si="11"/>
        <v>-0.80895640365165455</v>
      </c>
      <c r="AJ17" s="170">
        <f t="shared" si="11"/>
        <v>-0.84615967638080058</v>
      </c>
      <c r="AK17" s="170">
        <f t="shared" si="11"/>
        <v>-0.85834367889391605</v>
      </c>
      <c r="AL17" s="170">
        <f t="shared" si="11"/>
        <v>-0.87052768140703163</v>
      </c>
      <c r="AM17" s="170">
        <f t="shared" ref="AM17:BP17" si="12">AM18</f>
        <v>-0.87052768140703163</v>
      </c>
      <c r="AN17" s="170">
        <f t="shared" si="12"/>
        <v>-0.87052768140703152</v>
      </c>
      <c r="AO17" s="170">
        <f t="shared" si="12"/>
        <v>-0.87052768140703152</v>
      </c>
      <c r="AP17" s="170">
        <f t="shared" si="12"/>
        <v>-0.87052768140703152</v>
      </c>
      <c r="AQ17" s="170">
        <f t="shared" si="12"/>
        <v>-0.87052768140703152</v>
      </c>
      <c r="AR17" s="170">
        <f t="shared" si="12"/>
        <v>-0.87052768140703152</v>
      </c>
      <c r="AS17" s="170">
        <f t="shared" si="12"/>
        <v>-0.87052768140703152</v>
      </c>
      <c r="AT17" s="170">
        <f t="shared" si="12"/>
        <v>-0.87052768140703152</v>
      </c>
      <c r="AU17" s="170">
        <f t="shared" si="12"/>
        <v>-0.87052768140703152</v>
      </c>
      <c r="AV17" s="170">
        <f t="shared" si="12"/>
        <v>-0.87052768140703152</v>
      </c>
      <c r="AW17" s="170">
        <f t="shared" si="12"/>
        <v>-0.87052768140703152</v>
      </c>
      <c r="AX17" s="170">
        <f t="shared" si="12"/>
        <v>-0.87052768140703152</v>
      </c>
      <c r="AY17" s="170">
        <f t="shared" si="12"/>
        <v>-0.87052768140703152</v>
      </c>
      <c r="AZ17" s="170">
        <f t="shared" si="12"/>
        <v>-0.87052768140703152</v>
      </c>
      <c r="BA17" s="170">
        <f t="shared" si="12"/>
        <v>-0.87052768140703152</v>
      </c>
      <c r="BB17" s="170">
        <f t="shared" si="12"/>
        <v>-0.87052768140703152</v>
      </c>
      <c r="BC17" s="170">
        <f t="shared" si="12"/>
        <v>-0.87052768140703152</v>
      </c>
      <c r="BD17" s="170">
        <f t="shared" si="12"/>
        <v>-0.87052768140703152</v>
      </c>
      <c r="BE17" s="170">
        <f t="shared" si="12"/>
        <v>-0.87052768140703152</v>
      </c>
      <c r="BF17" s="170">
        <f t="shared" si="12"/>
        <v>-0.87052768140703152</v>
      </c>
      <c r="BG17" s="170">
        <f t="shared" si="12"/>
        <v>-0.87052768140703152</v>
      </c>
      <c r="BH17" s="170">
        <f t="shared" si="12"/>
        <v>-0.87052768140703152</v>
      </c>
      <c r="BI17" s="170">
        <f t="shared" si="12"/>
        <v>-0.87052768140703152</v>
      </c>
      <c r="BJ17" s="170">
        <f t="shared" si="12"/>
        <v>-0.87052768140703152</v>
      </c>
      <c r="BK17" s="170">
        <f t="shared" si="12"/>
        <v>-0.87052768140703152</v>
      </c>
      <c r="BL17" s="170">
        <f t="shared" si="12"/>
        <v>-0.87052768140703152</v>
      </c>
      <c r="BM17" s="170">
        <f t="shared" si="12"/>
        <v>-0.87052768140703152</v>
      </c>
      <c r="BN17" s="170">
        <f t="shared" si="12"/>
        <v>-0.87052768140703152</v>
      </c>
      <c r="BO17" s="170">
        <f t="shared" si="12"/>
        <v>-0.87052768140703152</v>
      </c>
      <c r="BP17" s="170">
        <f t="shared" si="12"/>
        <v>-0.87052768140703152</v>
      </c>
    </row>
    <row r="18" spans="1:68">
      <c r="A18" s="507"/>
      <c r="B18" s="315" t="s">
        <v>50</v>
      </c>
      <c r="C18" s="698" t="s">
        <v>32</v>
      </c>
      <c r="D18" s="696"/>
      <c r="E18" s="697"/>
      <c r="F18" s="462"/>
      <c r="G18" s="465">
        <f t="shared" ref="G18:AJ18" si="13">G19*G13</f>
        <v>0</v>
      </c>
      <c r="H18" s="170">
        <f t="shared" si="13"/>
        <v>0</v>
      </c>
      <c r="I18" s="170">
        <f t="shared" si="13"/>
        <v>-1.2217234343470194E-3</v>
      </c>
      <c r="J18" s="170">
        <f t="shared" si="13"/>
        <v>-4.813142200331513E-3</v>
      </c>
      <c r="K18" s="170">
        <f t="shared" si="13"/>
        <v>-7.7671247531544124E-3</v>
      </c>
      <c r="L18" s="170">
        <f t="shared" si="13"/>
        <v>-9.1556955212728827E-3</v>
      </c>
      <c r="M18" s="170">
        <f t="shared" si="13"/>
        <v>-1.6603656488636591E-2</v>
      </c>
      <c r="N18" s="170">
        <f t="shared" si="13"/>
        <v>-3.3059606353097779E-2</v>
      </c>
      <c r="O18" s="170">
        <f t="shared" si="13"/>
        <v>-4.6413646451829341E-2</v>
      </c>
      <c r="P18" s="170">
        <f t="shared" si="13"/>
        <v>-7.9775991974846791E-2</v>
      </c>
      <c r="Q18" s="170">
        <f t="shared" si="13"/>
        <v>-0.12662614927764357</v>
      </c>
      <c r="R18" s="170">
        <f t="shared" si="13"/>
        <v>-0.14864512988918041</v>
      </c>
      <c r="S18" s="170">
        <f t="shared" si="13"/>
        <v>-0.20376887586112769</v>
      </c>
      <c r="T18" s="170">
        <f t="shared" si="13"/>
        <v>-0.28849639537594501</v>
      </c>
      <c r="U18" s="170">
        <f t="shared" si="13"/>
        <v>-0.32107116428096283</v>
      </c>
      <c r="V18" s="170">
        <f t="shared" si="13"/>
        <v>-0.37520425977042032</v>
      </c>
      <c r="W18" s="170">
        <f t="shared" si="13"/>
        <v>-0.43780360191973805</v>
      </c>
      <c r="X18" s="170">
        <f t="shared" si="13"/>
        <v>-0.46813914272587503</v>
      </c>
      <c r="Y18" s="170">
        <f t="shared" si="13"/>
        <v>-0.50502129506351467</v>
      </c>
      <c r="Z18" s="170">
        <f t="shared" si="13"/>
        <v>-0.53373574578620142</v>
      </c>
      <c r="AA18" s="170">
        <f t="shared" si="13"/>
        <v>-0.54910840074841405</v>
      </c>
      <c r="AB18" s="170">
        <f t="shared" si="13"/>
        <v>-0.57648949533242511</v>
      </c>
      <c r="AC18" s="170">
        <f t="shared" si="13"/>
        <v>-0.60869732703119395</v>
      </c>
      <c r="AD18" s="170">
        <f t="shared" si="13"/>
        <v>-0.64936675549377054</v>
      </c>
      <c r="AE18" s="170">
        <f t="shared" si="13"/>
        <v>-0.68315850751924423</v>
      </c>
      <c r="AF18" s="170">
        <f t="shared" si="13"/>
        <v>-0.71768129969550487</v>
      </c>
      <c r="AG18" s="170">
        <f t="shared" si="13"/>
        <v>-0.75293513202255247</v>
      </c>
      <c r="AH18" s="170">
        <f t="shared" si="13"/>
        <v>-0.78070208778684114</v>
      </c>
      <c r="AI18" s="170">
        <f t="shared" si="13"/>
        <v>-0.80895640365165455</v>
      </c>
      <c r="AJ18" s="170">
        <f t="shared" si="13"/>
        <v>-0.84615967638080058</v>
      </c>
      <c r="AK18" s="170">
        <f t="shared" ref="AK18:BP18" si="14">AK13</f>
        <v>-0.85834367889391605</v>
      </c>
      <c r="AL18" s="171">
        <f t="shared" si="14"/>
        <v>-0.87052768140703163</v>
      </c>
      <c r="AM18" s="171">
        <f t="shared" si="14"/>
        <v>-0.87052768140703163</v>
      </c>
      <c r="AN18" s="171">
        <f t="shared" si="14"/>
        <v>-0.87052768140703152</v>
      </c>
      <c r="AO18" s="171">
        <f t="shared" si="14"/>
        <v>-0.87052768140703152</v>
      </c>
      <c r="AP18" s="171">
        <f t="shared" si="14"/>
        <v>-0.87052768140703152</v>
      </c>
      <c r="AQ18" s="171">
        <f t="shared" si="14"/>
        <v>-0.87052768140703152</v>
      </c>
      <c r="AR18" s="171">
        <f t="shared" si="14"/>
        <v>-0.87052768140703152</v>
      </c>
      <c r="AS18" s="171">
        <f t="shared" si="14"/>
        <v>-0.87052768140703152</v>
      </c>
      <c r="AT18" s="171">
        <f t="shared" si="14"/>
        <v>-0.87052768140703152</v>
      </c>
      <c r="AU18" s="171">
        <f t="shared" si="14"/>
        <v>-0.87052768140703152</v>
      </c>
      <c r="AV18" s="171">
        <f t="shared" si="14"/>
        <v>-0.87052768140703152</v>
      </c>
      <c r="AW18" s="171">
        <f t="shared" si="14"/>
        <v>-0.87052768140703152</v>
      </c>
      <c r="AX18" s="171">
        <f t="shared" si="14"/>
        <v>-0.87052768140703152</v>
      </c>
      <c r="AY18" s="171">
        <f t="shared" si="14"/>
        <v>-0.87052768140703152</v>
      </c>
      <c r="AZ18" s="171">
        <f t="shared" si="14"/>
        <v>-0.87052768140703152</v>
      </c>
      <c r="BA18" s="171">
        <f t="shared" si="14"/>
        <v>-0.87052768140703152</v>
      </c>
      <c r="BB18" s="171">
        <f t="shared" si="14"/>
        <v>-0.87052768140703152</v>
      </c>
      <c r="BC18" s="171">
        <f t="shared" si="14"/>
        <v>-0.87052768140703152</v>
      </c>
      <c r="BD18" s="171">
        <f t="shared" si="14"/>
        <v>-0.87052768140703152</v>
      </c>
      <c r="BE18" s="171">
        <f t="shared" si="14"/>
        <v>-0.87052768140703152</v>
      </c>
      <c r="BF18" s="171">
        <f t="shared" si="14"/>
        <v>-0.87052768140703152</v>
      </c>
      <c r="BG18" s="171">
        <f t="shared" si="14"/>
        <v>-0.87052768140703152</v>
      </c>
      <c r="BH18" s="171">
        <f t="shared" si="14"/>
        <v>-0.87052768140703152</v>
      </c>
      <c r="BI18" s="171">
        <f t="shared" si="14"/>
        <v>-0.87052768140703152</v>
      </c>
      <c r="BJ18" s="171">
        <f t="shared" si="14"/>
        <v>-0.87052768140703152</v>
      </c>
      <c r="BK18" s="171">
        <f t="shared" si="14"/>
        <v>-0.87052768140703152</v>
      </c>
      <c r="BL18" s="171">
        <f t="shared" si="14"/>
        <v>-0.87052768140703152</v>
      </c>
      <c r="BM18" s="171">
        <f t="shared" si="14"/>
        <v>-0.87052768140703152</v>
      </c>
      <c r="BN18" s="171">
        <f t="shared" si="14"/>
        <v>-0.87052768140703152</v>
      </c>
      <c r="BO18" s="171">
        <f t="shared" si="14"/>
        <v>-0.87052768140703152</v>
      </c>
      <c r="BP18" s="171">
        <f t="shared" si="14"/>
        <v>-0.87052768140703152</v>
      </c>
    </row>
    <row r="19" spans="1:68">
      <c r="A19" s="507"/>
      <c r="B19" s="149" t="s">
        <v>50</v>
      </c>
      <c r="C19" s="699" t="s">
        <v>51</v>
      </c>
      <c r="D19" s="700"/>
      <c r="E19" s="701"/>
      <c r="F19" s="463"/>
      <c r="G19" s="599">
        <v>0</v>
      </c>
      <c r="H19" s="600">
        <v>0</v>
      </c>
      <c r="I19" s="600">
        <v>0.01</v>
      </c>
      <c r="J19" s="600">
        <v>0.02</v>
      </c>
      <c r="K19" s="600">
        <v>0.03</v>
      </c>
      <c r="L19" s="600">
        <v>0.04</v>
      </c>
      <c r="M19" s="600">
        <v>0.06</v>
      </c>
      <c r="N19" s="600">
        <v>0.08</v>
      </c>
      <c r="O19" s="600">
        <v>0.12</v>
      </c>
      <c r="P19" s="600">
        <v>0.18</v>
      </c>
      <c r="Q19" s="600">
        <v>0.25</v>
      </c>
      <c r="R19" s="600">
        <v>0.32</v>
      </c>
      <c r="S19" s="600">
        <v>0.4</v>
      </c>
      <c r="T19" s="600">
        <v>0.48</v>
      </c>
      <c r="U19" s="600">
        <v>0.52</v>
      </c>
      <c r="V19" s="600">
        <v>0.56999999999999995</v>
      </c>
      <c r="W19" s="600">
        <v>0.61</v>
      </c>
      <c r="X19" s="600">
        <v>0.65</v>
      </c>
      <c r="Y19" s="600">
        <v>0.68</v>
      </c>
      <c r="Z19" s="600">
        <v>0.7</v>
      </c>
      <c r="AA19" s="600">
        <v>0.73</v>
      </c>
      <c r="AB19" s="600">
        <v>0.77</v>
      </c>
      <c r="AC19" s="600">
        <v>0.8</v>
      </c>
      <c r="AD19" s="600">
        <v>0.84</v>
      </c>
      <c r="AE19" s="600">
        <v>0.87</v>
      </c>
      <c r="AF19" s="600">
        <v>0.9</v>
      </c>
      <c r="AG19" s="600">
        <v>0.93</v>
      </c>
      <c r="AH19" s="600">
        <v>0.95</v>
      </c>
      <c r="AI19" s="600">
        <v>0.97</v>
      </c>
      <c r="AJ19" s="600">
        <v>1</v>
      </c>
      <c r="AK19" s="600">
        <f>AJ19</f>
        <v>1</v>
      </c>
      <c r="AL19" s="600">
        <v>1</v>
      </c>
      <c r="AM19" s="600">
        <v>1</v>
      </c>
      <c r="AN19" s="600">
        <f>AM19</f>
        <v>1</v>
      </c>
      <c r="AO19" s="600">
        <v>1</v>
      </c>
      <c r="AP19" s="600">
        <v>1</v>
      </c>
      <c r="AQ19" s="600">
        <v>1</v>
      </c>
      <c r="AR19" s="600">
        <v>1</v>
      </c>
      <c r="AS19" s="600">
        <v>1</v>
      </c>
      <c r="AT19" s="600">
        <v>1</v>
      </c>
      <c r="AU19" s="600">
        <v>1</v>
      </c>
      <c r="AV19" s="600">
        <v>1</v>
      </c>
      <c r="AW19" s="600">
        <v>1</v>
      </c>
      <c r="AX19" s="600">
        <v>1</v>
      </c>
      <c r="AY19" s="600">
        <v>1</v>
      </c>
      <c r="AZ19" s="600">
        <v>1</v>
      </c>
      <c r="BA19" s="600">
        <v>1</v>
      </c>
      <c r="BB19" s="600">
        <v>1</v>
      </c>
      <c r="BC19" s="600">
        <v>1</v>
      </c>
      <c r="BD19" s="600">
        <v>1</v>
      </c>
      <c r="BE19" s="600">
        <v>1</v>
      </c>
      <c r="BF19" s="600">
        <v>1</v>
      </c>
      <c r="BG19" s="600">
        <v>1</v>
      </c>
      <c r="BH19" s="600">
        <v>1</v>
      </c>
      <c r="BI19" s="600">
        <v>1</v>
      </c>
      <c r="BJ19" s="600">
        <v>1</v>
      </c>
      <c r="BK19" s="600">
        <v>1</v>
      </c>
      <c r="BL19" s="600">
        <v>1</v>
      </c>
      <c r="BM19" s="600">
        <v>1</v>
      </c>
      <c r="BN19" s="600">
        <v>1</v>
      </c>
      <c r="BO19" s="600">
        <v>1</v>
      </c>
      <c r="BP19" s="600">
        <v>1</v>
      </c>
    </row>
    <row r="20" spans="1:68">
      <c r="A20" s="507"/>
      <c r="B20" s="507"/>
      <c r="C20" s="507"/>
      <c r="D20" s="507"/>
      <c r="E20" s="507"/>
      <c r="F20" s="507"/>
      <c r="G20" s="507"/>
      <c r="H20" s="507"/>
      <c r="I20" s="507"/>
      <c r="J20" s="507"/>
      <c r="K20" s="507"/>
      <c r="L20" s="507"/>
      <c r="M20" s="507"/>
      <c r="N20" s="507"/>
      <c r="O20" s="507"/>
      <c r="P20" s="507"/>
      <c r="Q20" s="507"/>
      <c r="R20" s="507"/>
      <c r="S20" s="507"/>
      <c r="T20" s="507"/>
      <c r="U20" s="507"/>
      <c r="V20" s="507"/>
      <c r="W20" s="507"/>
      <c r="X20" s="507"/>
      <c r="Y20" s="507"/>
      <c r="Z20" s="507"/>
      <c r="AA20" s="507"/>
      <c r="AB20" s="507"/>
      <c r="AC20" s="507"/>
      <c r="AD20" s="507"/>
      <c r="AE20" s="507"/>
      <c r="AF20" s="507"/>
      <c r="AG20" s="507"/>
      <c r="AH20" s="507"/>
      <c r="AI20" s="507"/>
      <c r="AJ20" s="507"/>
      <c r="AK20" s="507"/>
      <c r="AL20" s="507"/>
      <c r="AM20" s="507"/>
      <c r="AN20" s="507"/>
      <c r="AO20" s="507"/>
      <c r="AP20" s="507"/>
      <c r="AQ20" s="507"/>
      <c r="AR20" s="507"/>
      <c r="AS20" s="507"/>
      <c r="AT20" s="507"/>
      <c r="AU20" s="507"/>
      <c r="AV20" s="507"/>
      <c r="AW20" s="507"/>
      <c r="AX20" s="507"/>
      <c r="AY20" s="507"/>
      <c r="AZ20" s="507"/>
      <c r="BA20" s="507"/>
      <c r="BB20" s="507"/>
      <c r="BC20" s="507"/>
      <c r="BD20" s="507"/>
      <c r="BE20" s="507"/>
      <c r="BF20" s="507"/>
      <c r="BG20" s="507"/>
      <c r="BH20" s="507"/>
      <c r="BI20" s="507"/>
      <c r="BJ20" s="507"/>
      <c r="BK20" s="507"/>
      <c r="BL20" s="507"/>
      <c r="BM20" s="507"/>
      <c r="BN20" s="507"/>
      <c r="BO20" s="507"/>
      <c r="BP20" s="507"/>
    </row>
    <row r="21" spans="1:68">
      <c r="A21" s="507"/>
      <c r="B21" s="507"/>
      <c r="C21" s="507"/>
      <c r="D21" s="507"/>
      <c r="E21" s="507"/>
      <c r="F21" s="507"/>
      <c r="G21" s="507"/>
      <c r="H21" s="507"/>
      <c r="I21" s="507"/>
      <c r="J21" s="507"/>
      <c r="K21" s="507"/>
      <c r="L21" s="507"/>
      <c r="M21" s="507"/>
      <c r="N21" s="507"/>
      <c r="O21" s="507"/>
      <c r="P21" s="507"/>
      <c r="Q21" s="507"/>
      <c r="R21" s="507"/>
      <c r="S21" s="507"/>
      <c r="T21" s="507"/>
      <c r="U21" s="507"/>
      <c r="V21" s="507"/>
      <c r="W21" s="507"/>
      <c r="X21" s="507"/>
      <c r="Y21" s="507"/>
      <c r="Z21" s="507"/>
      <c r="AA21" s="507"/>
      <c r="AB21" s="507"/>
      <c r="AC21" s="507"/>
      <c r="AD21" s="507"/>
      <c r="AE21" s="507"/>
      <c r="AF21" s="507"/>
      <c r="AG21" s="507"/>
      <c r="AH21" s="507"/>
      <c r="AI21" s="507"/>
      <c r="AJ21" s="507"/>
      <c r="AK21" s="507"/>
      <c r="AL21" s="507"/>
      <c r="AM21" s="507"/>
      <c r="AN21" s="507"/>
      <c r="AO21" s="507"/>
      <c r="AP21" s="507"/>
      <c r="AQ21" s="507"/>
      <c r="AR21" s="507"/>
      <c r="AS21" s="507"/>
      <c r="AT21" s="507"/>
      <c r="AU21" s="507"/>
      <c r="AV21" s="507"/>
      <c r="AW21" s="507"/>
      <c r="AX21" s="507"/>
      <c r="AY21" s="507"/>
      <c r="AZ21" s="507"/>
      <c r="BA21" s="507"/>
      <c r="BB21" s="507"/>
      <c r="BC21" s="507"/>
      <c r="BD21" s="507"/>
      <c r="BE21" s="507"/>
      <c r="BF21" s="507"/>
      <c r="BG21" s="507"/>
      <c r="BH21" s="507"/>
      <c r="BI21" s="507"/>
      <c r="BJ21" s="507"/>
      <c r="BK21" s="507"/>
      <c r="BL21" s="507"/>
      <c r="BM21" s="507"/>
      <c r="BN21" s="507"/>
      <c r="BO21" s="507"/>
      <c r="BP21" s="507"/>
    </row>
    <row r="22" spans="1:68">
      <c r="A22" s="507"/>
      <c r="B22" s="142" t="s">
        <v>854</v>
      </c>
      <c r="C22" s="596">
        <v>701280</v>
      </c>
      <c r="D22" s="507"/>
      <c r="E22" s="507"/>
      <c r="F22" s="507"/>
      <c r="G22" s="507"/>
      <c r="H22" s="507"/>
      <c r="I22" s="507"/>
      <c r="J22" s="507"/>
      <c r="K22" s="507"/>
      <c r="L22" s="507"/>
      <c r="M22" s="507"/>
      <c r="N22" s="507"/>
      <c r="O22" s="507"/>
      <c r="P22" s="507"/>
      <c r="Q22" s="507"/>
      <c r="R22" s="507"/>
      <c r="S22" s="507"/>
      <c r="T22" s="507"/>
      <c r="U22" s="507"/>
      <c r="V22" s="507"/>
      <c r="W22" s="507"/>
      <c r="X22" s="507"/>
      <c r="Y22" s="507"/>
      <c r="Z22" s="507"/>
      <c r="AA22" s="507"/>
      <c r="AB22" s="507"/>
      <c r="AC22" s="507"/>
      <c r="AD22" s="507"/>
      <c r="AE22" s="507"/>
      <c r="AF22" s="507"/>
      <c r="AG22" s="507"/>
      <c r="AH22" s="507"/>
      <c r="AI22" s="507"/>
      <c r="AJ22" s="507"/>
      <c r="AK22" s="507"/>
      <c r="AL22" s="507"/>
      <c r="AM22" s="507"/>
      <c r="AN22" s="507"/>
      <c r="AO22" s="507"/>
      <c r="AP22" s="507"/>
      <c r="AQ22" s="507"/>
      <c r="AR22" s="507"/>
      <c r="AS22" s="507"/>
      <c r="AT22" s="507"/>
      <c r="AU22" s="507"/>
      <c r="AV22" s="507"/>
      <c r="AW22" s="507"/>
      <c r="AX22" s="507"/>
      <c r="AY22" s="507"/>
      <c r="AZ22" s="507"/>
      <c r="BA22" s="507"/>
      <c r="BB22" s="507"/>
      <c r="BC22" s="507"/>
      <c r="BD22" s="507"/>
      <c r="BE22" s="507"/>
      <c r="BF22" s="507"/>
      <c r="BG22" s="507"/>
      <c r="BH22" s="507"/>
      <c r="BI22" s="507"/>
      <c r="BJ22" s="507"/>
      <c r="BK22" s="507"/>
      <c r="BL22" s="507"/>
      <c r="BM22" s="507"/>
      <c r="BN22" s="507"/>
      <c r="BO22" s="507"/>
      <c r="BP22" s="507"/>
    </row>
    <row r="23" spans="1:68">
      <c r="A23" s="507"/>
      <c r="B23" s="469" t="s">
        <v>56</v>
      </c>
      <c r="C23" s="597"/>
      <c r="D23" s="507"/>
      <c r="E23" s="507"/>
      <c r="F23" s="507"/>
      <c r="G23" s="507"/>
      <c r="H23" s="507"/>
      <c r="I23" s="507"/>
      <c r="J23" s="507"/>
      <c r="K23" s="507"/>
      <c r="L23" s="507"/>
      <c r="M23" s="507"/>
      <c r="N23" s="507"/>
      <c r="O23" s="507"/>
      <c r="P23" s="507"/>
      <c r="Q23" s="507"/>
      <c r="R23" s="507"/>
      <c r="S23" s="507"/>
      <c r="T23" s="507"/>
      <c r="U23" s="507"/>
      <c r="V23" s="507"/>
      <c r="W23" s="507"/>
      <c r="X23" s="507"/>
      <c r="Y23" s="507"/>
      <c r="Z23" s="507"/>
      <c r="AA23" s="507"/>
      <c r="AB23" s="507"/>
      <c r="AC23" s="507"/>
      <c r="AD23" s="507"/>
      <c r="AE23" s="507"/>
      <c r="AF23" s="507"/>
      <c r="AG23" s="507"/>
      <c r="AH23" s="507"/>
      <c r="AI23" s="507"/>
      <c r="AJ23" s="507"/>
      <c r="AK23" s="507"/>
      <c r="AL23" s="507"/>
      <c r="AM23" s="507"/>
      <c r="AN23" s="507"/>
      <c r="AO23" s="507"/>
      <c r="AP23" s="507"/>
      <c r="AQ23" s="507"/>
      <c r="AR23" s="507"/>
      <c r="AS23" s="507"/>
      <c r="AT23" s="507"/>
      <c r="AU23" s="507"/>
      <c r="AV23" s="507"/>
      <c r="AW23" s="507"/>
      <c r="AX23" s="507"/>
      <c r="AY23" s="507"/>
      <c r="AZ23" s="507"/>
      <c r="BA23" s="507"/>
      <c r="BB23" s="507"/>
      <c r="BC23" s="507"/>
      <c r="BD23" s="507"/>
      <c r="BE23" s="507"/>
      <c r="BF23" s="507"/>
      <c r="BG23" s="507"/>
      <c r="BH23" s="507"/>
      <c r="BI23" s="507"/>
      <c r="BJ23" s="507"/>
      <c r="BK23" s="507"/>
      <c r="BL23" s="507"/>
      <c r="BM23" s="507"/>
      <c r="BN23" s="507"/>
      <c r="BO23" s="507"/>
      <c r="BP23" s="507"/>
    </row>
    <row r="24" spans="1:68">
      <c r="A24" s="507"/>
      <c r="B24" s="469" t="s">
        <v>30</v>
      </c>
      <c r="C24" s="597">
        <v>29.3</v>
      </c>
      <c r="D24" s="507"/>
      <c r="E24" s="507"/>
      <c r="F24" s="507"/>
      <c r="G24" s="507"/>
      <c r="H24" s="507"/>
      <c r="I24" s="507"/>
      <c r="J24" s="507"/>
      <c r="K24" s="507"/>
      <c r="L24" s="507"/>
      <c r="M24" s="507"/>
      <c r="N24" s="507"/>
      <c r="O24" s="507"/>
      <c r="P24" s="507"/>
      <c r="Q24" s="507"/>
      <c r="R24" s="507"/>
      <c r="S24" s="507"/>
      <c r="T24" s="507"/>
      <c r="U24" s="507"/>
      <c r="V24" s="507"/>
      <c r="W24" s="507"/>
      <c r="X24" s="507"/>
      <c r="Y24" s="507"/>
      <c r="Z24" s="507"/>
      <c r="AA24" s="507"/>
      <c r="AB24" s="507"/>
      <c r="AC24" s="507"/>
      <c r="AD24" s="507"/>
      <c r="AE24" s="507"/>
      <c r="AF24" s="507"/>
      <c r="AG24" s="507"/>
      <c r="AH24" s="507"/>
      <c r="AI24" s="507"/>
      <c r="AJ24" s="507"/>
      <c r="AK24" s="507"/>
      <c r="AL24" s="507"/>
      <c r="AM24" s="507"/>
      <c r="AN24" s="507"/>
      <c r="AO24" s="507"/>
      <c r="AP24" s="507"/>
      <c r="AQ24" s="507"/>
      <c r="AR24" s="507"/>
      <c r="AS24" s="507"/>
      <c r="AT24" s="507"/>
      <c r="AU24" s="507"/>
      <c r="AV24" s="507"/>
      <c r="AW24" s="507"/>
      <c r="AX24" s="507"/>
      <c r="AY24" s="507"/>
      <c r="AZ24" s="507"/>
      <c r="BA24" s="507"/>
      <c r="BB24" s="507"/>
      <c r="BC24" s="507"/>
      <c r="BD24" s="507"/>
      <c r="BE24" s="507"/>
      <c r="BF24" s="507"/>
      <c r="BG24" s="507"/>
      <c r="BH24" s="507"/>
      <c r="BI24" s="507"/>
      <c r="BJ24" s="507"/>
      <c r="BK24" s="507"/>
      <c r="BL24" s="507"/>
      <c r="BM24" s="507"/>
      <c r="BN24" s="507"/>
      <c r="BO24" s="507"/>
      <c r="BP24" s="507"/>
    </row>
    <row r="25" spans="1:68">
      <c r="A25" s="507"/>
      <c r="B25" s="469" t="s">
        <v>31</v>
      </c>
      <c r="C25" s="597"/>
      <c r="D25" s="507"/>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7"/>
      <c r="AJ25" s="507"/>
      <c r="AK25" s="507"/>
      <c r="AL25" s="507"/>
      <c r="AM25" s="507"/>
      <c r="AN25" s="507"/>
      <c r="AO25" s="507"/>
      <c r="AP25" s="507"/>
      <c r="AQ25" s="507"/>
      <c r="AR25" s="507"/>
      <c r="AS25" s="507"/>
      <c r="AT25" s="507"/>
      <c r="AU25" s="507"/>
      <c r="AV25" s="507"/>
      <c r="AW25" s="507"/>
      <c r="AX25" s="507"/>
      <c r="AY25" s="507"/>
      <c r="AZ25" s="507"/>
      <c r="BA25" s="507"/>
      <c r="BB25" s="507"/>
      <c r="BC25" s="507"/>
      <c r="BD25" s="507"/>
      <c r="BE25" s="507"/>
      <c r="BF25" s="507"/>
      <c r="BG25" s="507"/>
      <c r="BH25" s="507"/>
      <c r="BI25" s="507"/>
      <c r="BJ25" s="507"/>
      <c r="BK25" s="507"/>
      <c r="BL25" s="507"/>
      <c r="BM25" s="507"/>
      <c r="BN25" s="507"/>
      <c r="BO25" s="507"/>
      <c r="BP25" s="507"/>
    </row>
    <row r="26" spans="1:68">
      <c r="A26" s="507"/>
      <c r="B26" s="469" t="s">
        <v>57</v>
      </c>
      <c r="C26" s="597">
        <v>65</v>
      </c>
      <c r="D26" s="507"/>
      <c r="E26" s="507"/>
      <c r="F26" s="507"/>
      <c r="G26" s="507"/>
      <c r="H26" s="507"/>
      <c r="I26" s="507"/>
      <c r="J26" s="507"/>
      <c r="K26" s="507"/>
      <c r="L26" s="507"/>
      <c r="M26" s="507"/>
      <c r="N26" s="507"/>
      <c r="O26" s="507"/>
      <c r="P26" s="507"/>
      <c r="Q26" s="507"/>
      <c r="R26" s="507"/>
      <c r="S26" s="507"/>
      <c r="T26" s="507"/>
      <c r="U26" s="507"/>
      <c r="V26" s="507"/>
      <c r="W26" s="507"/>
      <c r="X26" s="507"/>
      <c r="Y26" s="507"/>
      <c r="Z26" s="507"/>
      <c r="AA26" s="507"/>
      <c r="AB26" s="507"/>
      <c r="AC26" s="507"/>
      <c r="AD26" s="507"/>
      <c r="AE26" s="507"/>
      <c r="AF26" s="507"/>
      <c r="AG26" s="507"/>
      <c r="AH26" s="507"/>
      <c r="AI26" s="507"/>
      <c r="AJ26" s="507"/>
      <c r="AK26" s="507"/>
      <c r="AL26" s="507"/>
      <c r="AM26" s="507"/>
      <c r="AN26" s="507"/>
      <c r="AO26" s="507"/>
      <c r="AP26" s="507"/>
      <c r="AQ26" s="507"/>
      <c r="AR26" s="507"/>
      <c r="AS26" s="507"/>
      <c r="AT26" s="507"/>
      <c r="AU26" s="507"/>
      <c r="AV26" s="507"/>
      <c r="AW26" s="507"/>
      <c r="AX26" s="507"/>
      <c r="AY26" s="507"/>
      <c r="AZ26" s="507"/>
      <c r="BA26" s="507"/>
      <c r="BB26" s="507"/>
      <c r="BC26" s="507"/>
      <c r="BD26" s="507"/>
      <c r="BE26" s="507"/>
      <c r="BF26" s="507"/>
      <c r="BG26" s="507"/>
      <c r="BH26" s="507"/>
      <c r="BI26" s="507"/>
      <c r="BJ26" s="507"/>
      <c r="BK26" s="507"/>
      <c r="BL26" s="507"/>
      <c r="BM26" s="507"/>
      <c r="BN26" s="507"/>
      <c r="BO26" s="507"/>
      <c r="BP26" s="507"/>
    </row>
    <row r="27" spans="1:68">
      <c r="A27" s="507"/>
      <c r="B27" s="469" t="s">
        <v>58</v>
      </c>
      <c r="C27" s="597"/>
      <c r="D27" s="507"/>
      <c r="E27" s="507"/>
      <c r="F27" s="507"/>
      <c r="G27" s="507"/>
      <c r="H27" s="507"/>
      <c r="I27" s="507"/>
      <c r="J27" s="507"/>
      <c r="K27" s="507"/>
      <c r="L27" s="507"/>
      <c r="M27" s="507"/>
      <c r="N27" s="507"/>
      <c r="O27" s="507"/>
      <c r="P27" s="507"/>
      <c r="Q27" s="507"/>
      <c r="R27" s="507"/>
      <c r="S27" s="507"/>
      <c r="T27" s="507"/>
      <c r="U27" s="507"/>
      <c r="V27" s="507"/>
      <c r="W27" s="507"/>
      <c r="X27" s="507"/>
      <c r="Y27" s="507"/>
      <c r="Z27" s="507"/>
      <c r="AA27" s="507"/>
      <c r="AB27" s="507"/>
      <c r="AC27" s="507"/>
      <c r="AD27" s="507"/>
      <c r="AE27" s="507"/>
      <c r="AF27" s="507"/>
      <c r="AG27" s="507"/>
      <c r="AH27" s="507"/>
      <c r="AI27" s="507"/>
      <c r="AJ27" s="507"/>
      <c r="AK27" s="507"/>
      <c r="AL27" s="507"/>
      <c r="AM27" s="507"/>
      <c r="AN27" s="507"/>
      <c r="AO27" s="507"/>
      <c r="AP27" s="507"/>
      <c r="AQ27" s="507"/>
      <c r="AR27" s="507"/>
      <c r="AS27" s="507"/>
      <c r="AT27" s="507"/>
      <c r="AU27" s="507"/>
      <c r="AV27" s="507"/>
      <c r="AW27" s="507"/>
      <c r="AX27" s="507"/>
      <c r="AY27" s="507"/>
      <c r="AZ27" s="507"/>
      <c r="BA27" s="507"/>
      <c r="BB27" s="507"/>
      <c r="BC27" s="507"/>
      <c r="BD27" s="507"/>
      <c r="BE27" s="507"/>
      <c r="BF27" s="507"/>
      <c r="BG27" s="507"/>
      <c r="BH27" s="507"/>
      <c r="BI27" s="507"/>
      <c r="BJ27" s="507"/>
      <c r="BK27" s="507"/>
      <c r="BL27" s="507"/>
      <c r="BM27" s="507"/>
      <c r="BN27" s="507"/>
      <c r="BO27" s="507"/>
      <c r="BP27" s="507"/>
    </row>
    <row r="28" spans="1:68">
      <c r="A28" s="507"/>
      <c r="B28" s="470" t="s">
        <v>772</v>
      </c>
      <c r="C28" s="450"/>
      <c r="D28" s="507"/>
      <c r="E28" s="507"/>
      <c r="F28" s="507"/>
      <c r="G28" s="507"/>
      <c r="H28" s="507"/>
      <c r="I28" s="507"/>
      <c r="J28" s="507"/>
      <c r="K28" s="507"/>
      <c r="L28" s="507"/>
      <c r="M28" s="507"/>
      <c r="N28" s="507"/>
      <c r="O28" s="507"/>
      <c r="P28" s="507"/>
      <c r="Q28" s="507"/>
      <c r="R28" s="507"/>
      <c r="S28" s="507"/>
      <c r="T28" s="507"/>
      <c r="U28" s="507"/>
      <c r="V28" s="507"/>
      <c r="W28" s="507"/>
      <c r="X28" s="507"/>
      <c r="Y28" s="507"/>
      <c r="Z28" s="507"/>
      <c r="AA28" s="507"/>
      <c r="AB28" s="507"/>
      <c r="AC28" s="507"/>
      <c r="AD28" s="507"/>
      <c r="AE28" s="507"/>
      <c r="AF28" s="507"/>
      <c r="AG28" s="507"/>
      <c r="AH28" s="507"/>
      <c r="AI28" s="507"/>
      <c r="AJ28" s="507"/>
      <c r="AK28" s="507"/>
      <c r="AL28" s="507"/>
      <c r="AM28" s="507"/>
      <c r="AN28" s="507"/>
      <c r="AO28" s="507"/>
      <c r="AP28" s="507"/>
      <c r="AQ28" s="507"/>
      <c r="AR28" s="507"/>
      <c r="AS28" s="507"/>
      <c r="AT28" s="507"/>
      <c r="AU28" s="507"/>
      <c r="AV28" s="507"/>
      <c r="AW28" s="507"/>
      <c r="AX28" s="507"/>
      <c r="AY28" s="507"/>
      <c r="AZ28" s="507"/>
      <c r="BA28" s="507"/>
      <c r="BB28" s="507"/>
      <c r="BC28" s="507"/>
      <c r="BD28" s="507"/>
      <c r="BE28" s="507"/>
      <c r="BF28" s="507"/>
      <c r="BG28" s="507"/>
      <c r="BH28" s="507"/>
      <c r="BI28" s="507"/>
      <c r="BJ28" s="507"/>
      <c r="BK28" s="507"/>
      <c r="BL28" s="507"/>
      <c r="BM28" s="507"/>
      <c r="BN28" s="507"/>
      <c r="BO28" s="507"/>
      <c r="BP28" s="507"/>
    </row>
    <row r="29" spans="1:68">
      <c r="A29" s="507"/>
      <c r="B29" s="507"/>
      <c r="C29" s="507"/>
      <c r="D29" s="507"/>
      <c r="E29" s="507"/>
      <c r="F29" s="507"/>
      <c r="G29" s="507"/>
      <c r="H29" s="507"/>
      <c r="I29" s="507"/>
      <c r="J29" s="507"/>
      <c r="K29" s="507"/>
      <c r="L29" s="507"/>
      <c r="M29" s="507"/>
      <c r="N29" s="507"/>
      <c r="O29" s="507"/>
      <c r="P29" s="507"/>
      <c r="Q29" s="507"/>
      <c r="R29" s="507"/>
      <c r="S29" s="507"/>
      <c r="T29" s="507"/>
      <c r="U29" s="507"/>
      <c r="V29" s="507"/>
      <c r="W29" s="507"/>
      <c r="X29" s="507"/>
      <c r="Y29" s="507"/>
      <c r="Z29" s="507"/>
      <c r="AA29" s="507"/>
      <c r="AB29" s="507"/>
      <c r="AC29" s="507"/>
      <c r="AD29" s="507"/>
      <c r="AE29" s="507"/>
      <c r="AF29" s="507"/>
      <c r="AG29" s="507"/>
      <c r="AH29" s="507"/>
      <c r="AI29" s="507"/>
      <c r="AJ29" s="507"/>
      <c r="AK29" s="507"/>
      <c r="AL29" s="507"/>
      <c r="AM29" s="507"/>
      <c r="AN29" s="507"/>
      <c r="AO29" s="507"/>
      <c r="AP29" s="507"/>
      <c r="AQ29" s="507"/>
      <c r="AR29" s="507"/>
      <c r="AS29" s="507"/>
      <c r="AT29" s="507"/>
      <c r="AU29" s="507"/>
      <c r="AV29" s="507"/>
      <c r="AW29" s="507"/>
      <c r="AX29" s="507"/>
      <c r="AY29" s="507"/>
      <c r="AZ29" s="507"/>
      <c r="BA29" s="507"/>
      <c r="BB29" s="507"/>
      <c r="BC29" s="507"/>
      <c r="BD29" s="507"/>
      <c r="BE29" s="507"/>
      <c r="BF29" s="507"/>
      <c r="BG29" s="507"/>
      <c r="BH29" s="507"/>
      <c r="BI29" s="507"/>
      <c r="BJ29" s="507"/>
      <c r="BK29" s="507"/>
      <c r="BL29" s="507"/>
      <c r="BM29" s="507"/>
      <c r="BN29" s="507"/>
      <c r="BO29" s="507"/>
      <c r="BP29" s="507"/>
    </row>
    <row r="30" spans="1:68">
      <c r="A30" s="507"/>
      <c r="B30" s="142" t="s">
        <v>848</v>
      </c>
      <c r="C30" s="785"/>
      <c r="D30" s="780" t="s">
        <v>850</v>
      </c>
      <c r="E30" s="781" t="s">
        <v>849</v>
      </c>
      <c r="F30" s="507"/>
      <c r="G30" s="507"/>
      <c r="H30" s="507"/>
      <c r="I30" s="507"/>
      <c r="J30" s="507"/>
      <c r="K30" s="507"/>
      <c r="L30" s="507"/>
      <c r="M30" s="507"/>
      <c r="N30" s="507"/>
      <c r="O30" s="507"/>
      <c r="P30" s="507"/>
      <c r="Q30" s="507"/>
      <c r="R30" s="507"/>
      <c r="S30" s="507"/>
      <c r="T30" s="507"/>
      <c r="U30" s="507"/>
      <c r="V30" s="507"/>
      <c r="W30" s="507"/>
      <c r="X30" s="507"/>
      <c r="Y30" s="507"/>
      <c r="Z30" s="507"/>
      <c r="AA30" s="507"/>
      <c r="AB30" s="507"/>
      <c r="AC30" s="507"/>
      <c r="AD30" s="507"/>
      <c r="AE30" s="507"/>
      <c r="AF30" s="507"/>
      <c r="AG30" s="507"/>
      <c r="AH30" s="507"/>
      <c r="AI30" s="507"/>
      <c r="AJ30" s="507"/>
      <c r="AK30" s="507"/>
      <c r="AL30" s="507"/>
      <c r="AM30" s="507"/>
      <c r="AN30" s="507"/>
      <c r="AO30" s="507"/>
      <c r="AP30" s="507"/>
      <c r="AQ30" s="507"/>
      <c r="AR30" s="507"/>
      <c r="AS30" s="507"/>
      <c r="AT30" s="507"/>
      <c r="AU30" s="507"/>
      <c r="AV30" s="507"/>
      <c r="AW30" s="507"/>
      <c r="AX30" s="507"/>
      <c r="AY30" s="507"/>
      <c r="AZ30" s="507"/>
      <c r="BA30" s="507"/>
      <c r="BB30" s="507"/>
      <c r="BC30" s="507"/>
      <c r="BD30" s="507"/>
      <c r="BE30" s="507"/>
      <c r="BF30" s="507"/>
      <c r="BG30" s="507"/>
      <c r="BH30" s="507"/>
      <c r="BI30" s="507"/>
      <c r="BJ30" s="507"/>
      <c r="BK30" s="507"/>
      <c r="BL30" s="507"/>
      <c r="BM30" s="507"/>
      <c r="BN30" s="507"/>
      <c r="BO30" s="507"/>
      <c r="BP30" s="507"/>
    </row>
    <row r="31" spans="1:68">
      <c r="A31" s="507"/>
      <c r="B31" s="784" t="s">
        <v>861</v>
      </c>
      <c r="C31" s="786"/>
      <c r="D31" s="787"/>
      <c r="E31" s="786"/>
      <c r="F31" s="507"/>
      <c r="G31" s="507"/>
      <c r="H31" s="507"/>
      <c r="I31" s="507"/>
      <c r="J31" s="507"/>
      <c r="K31" s="507"/>
      <c r="L31" s="507"/>
      <c r="M31" s="507"/>
      <c r="N31" s="507"/>
      <c r="O31" s="507"/>
      <c r="P31" s="507"/>
      <c r="Q31" s="507"/>
      <c r="R31" s="507"/>
      <c r="S31" s="507"/>
      <c r="T31" s="507"/>
      <c r="U31" s="507"/>
      <c r="V31" s="507"/>
      <c r="W31" s="507"/>
      <c r="X31" s="507"/>
      <c r="Y31" s="507"/>
      <c r="Z31" s="507"/>
      <c r="AA31" s="507"/>
      <c r="AB31" s="507"/>
      <c r="AC31" s="507"/>
      <c r="AD31" s="507"/>
      <c r="AE31" s="507"/>
      <c r="AF31" s="507"/>
      <c r="AG31" s="507"/>
      <c r="AH31" s="507"/>
      <c r="AI31" s="507"/>
      <c r="AJ31" s="507"/>
      <c r="AK31" s="507"/>
      <c r="AL31" s="507"/>
      <c r="AM31" s="507"/>
      <c r="AN31" s="507"/>
      <c r="AO31" s="507"/>
      <c r="AP31" s="507"/>
      <c r="AQ31" s="507"/>
      <c r="AR31" s="507"/>
      <c r="AS31" s="507"/>
      <c r="AT31" s="507"/>
      <c r="AU31" s="507"/>
      <c r="AV31" s="507"/>
      <c r="AW31" s="507"/>
      <c r="AX31" s="507"/>
      <c r="AY31" s="507"/>
      <c r="AZ31" s="507"/>
      <c r="BA31" s="507"/>
      <c r="BB31" s="507"/>
      <c r="BC31" s="507"/>
      <c r="BD31" s="507"/>
      <c r="BE31" s="507"/>
      <c r="BF31" s="507"/>
      <c r="BG31" s="507"/>
      <c r="BH31" s="507"/>
      <c r="BI31" s="507"/>
      <c r="BJ31" s="507"/>
      <c r="BK31" s="507"/>
      <c r="BL31" s="507"/>
      <c r="BM31" s="507"/>
      <c r="BN31" s="507"/>
      <c r="BO31" s="507"/>
      <c r="BP31" s="507"/>
    </row>
    <row r="32" spans="1:68">
      <c r="A32" s="507"/>
      <c r="B32" s="782" t="s">
        <v>423</v>
      </c>
      <c r="C32" s="788"/>
      <c r="D32" s="596">
        <v>264</v>
      </c>
      <c r="E32" s="596">
        <v>264</v>
      </c>
      <c r="F32" s="812" t="s">
        <v>860</v>
      </c>
      <c r="G32" s="507"/>
      <c r="H32" s="507"/>
      <c r="I32" s="507"/>
      <c r="J32" s="507"/>
      <c r="K32" s="507"/>
      <c r="L32" s="507"/>
      <c r="M32" s="507"/>
      <c r="N32" s="507"/>
      <c r="O32" s="507"/>
      <c r="P32" s="507"/>
      <c r="Q32" s="507"/>
      <c r="R32" s="507"/>
      <c r="S32" s="507"/>
      <c r="T32" s="507"/>
      <c r="U32" s="507"/>
      <c r="V32" s="507"/>
      <c r="W32" s="507"/>
      <c r="X32" s="507"/>
      <c r="Y32" s="507"/>
      <c r="Z32" s="507"/>
      <c r="AA32" s="507"/>
      <c r="AB32" s="507"/>
      <c r="AC32" s="507"/>
      <c r="AD32" s="507"/>
      <c r="AE32" s="507"/>
      <c r="AF32" s="507"/>
      <c r="AG32" s="507"/>
      <c r="AH32" s="507"/>
      <c r="AI32" s="507"/>
      <c r="AJ32" s="507"/>
      <c r="AK32" s="507"/>
      <c r="AL32" s="507"/>
      <c r="AM32" s="507"/>
      <c r="AN32" s="507"/>
      <c r="AO32" s="507"/>
      <c r="AP32" s="507"/>
      <c r="AQ32" s="507"/>
      <c r="AR32" s="507"/>
      <c r="AS32" s="507"/>
      <c r="AT32" s="507"/>
      <c r="AU32" s="507"/>
      <c r="AV32" s="507"/>
      <c r="AW32" s="507"/>
      <c r="AX32" s="507"/>
      <c r="AY32" s="507"/>
      <c r="AZ32" s="507"/>
      <c r="BA32" s="507"/>
      <c r="BB32" s="507"/>
      <c r="BC32" s="507"/>
      <c r="BD32" s="507"/>
      <c r="BE32" s="507"/>
      <c r="BF32" s="507"/>
      <c r="BG32" s="507"/>
      <c r="BH32" s="507"/>
      <c r="BI32" s="507"/>
      <c r="BJ32" s="507"/>
      <c r="BK32" s="507"/>
      <c r="BL32" s="507"/>
      <c r="BM32" s="507"/>
      <c r="BN32" s="507"/>
      <c r="BO32" s="507"/>
      <c r="BP32" s="507"/>
    </row>
    <row r="33" spans="1:68">
      <c r="A33" s="507"/>
      <c r="B33" s="783" t="s">
        <v>25</v>
      </c>
      <c r="C33" s="789"/>
      <c r="D33" s="811">
        <v>200</v>
      </c>
      <c r="E33" s="811">
        <v>200</v>
      </c>
      <c r="F33" s="813"/>
      <c r="G33" s="507"/>
      <c r="H33" s="507"/>
      <c r="I33" s="507"/>
      <c r="J33" s="507"/>
      <c r="K33" s="507"/>
      <c r="L33" s="507"/>
      <c r="M33" s="507"/>
      <c r="N33" s="507"/>
      <c r="O33" s="507"/>
      <c r="P33" s="507"/>
      <c r="Q33" s="507"/>
      <c r="R33" s="507"/>
      <c r="S33" s="507"/>
      <c r="T33" s="507"/>
      <c r="U33" s="507"/>
      <c r="V33" s="507"/>
      <c r="W33" s="507"/>
      <c r="X33" s="507"/>
      <c r="Y33" s="507"/>
      <c r="Z33" s="507"/>
      <c r="AA33" s="507"/>
      <c r="AB33" s="507"/>
      <c r="AC33" s="507"/>
      <c r="AD33" s="507"/>
      <c r="AE33" s="507"/>
      <c r="AF33" s="507"/>
      <c r="AG33" s="507"/>
      <c r="AH33" s="507"/>
      <c r="AI33" s="507"/>
      <c r="AJ33" s="507"/>
      <c r="AK33" s="507"/>
      <c r="AL33" s="507"/>
      <c r="AM33" s="507"/>
      <c r="AN33" s="507"/>
      <c r="AO33" s="507"/>
      <c r="AP33" s="507"/>
      <c r="AQ33" s="507"/>
      <c r="AR33" s="507"/>
      <c r="AS33" s="507"/>
      <c r="AT33" s="507"/>
      <c r="AU33" s="507"/>
      <c r="AV33" s="507"/>
      <c r="AW33" s="507"/>
      <c r="AX33" s="507"/>
      <c r="AY33" s="507"/>
      <c r="AZ33" s="507"/>
      <c r="BA33" s="507"/>
      <c r="BB33" s="507"/>
      <c r="BC33" s="507"/>
      <c r="BD33" s="507"/>
      <c r="BE33" s="507"/>
      <c r="BF33" s="507"/>
      <c r="BG33" s="507"/>
      <c r="BH33" s="507"/>
      <c r="BI33" s="507"/>
      <c r="BJ33" s="507"/>
      <c r="BK33" s="507"/>
      <c r="BL33" s="507"/>
      <c r="BM33" s="507"/>
      <c r="BN33" s="507"/>
      <c r="BO33" s="507"/>
      <c r="BP33" s="507"/>
    </row>
    <row r="34" spans="1:68">
      <c r="A34" s="507"/>
      <c r="B34" s="507"/>
      <c r="C34" s="507"/>
      <c r="D34" s="507"/>
      <c r="E34" s="507"/>
      <c r="F34" s="507"/>
      <c r="G34" s="507"/>
      <c r="H34" s="507"/>
      <c r="I34" s="507"/>
      <c r="J34" s="507"/>
      <c r="K34" s="507"/>
      <c r="L34" s="507"/>
      <c r="M34" s="507"/>
      <c r="N34" s="507"/>
      <c r="O34" s="507"/>
      <c r="P34" s="507"/>
      <c r="Q34" s="507"/>
      <c r="R34" s="507"/>
      <c r="S34" s="507"/>
      <c r="T34" s="507"/>
      <c r="U34" s="507"/>
      <c r="V34" s="507"/>
      <c r="W34" s="507"/>
      <c r="X34" s="507"/>
      <c r="Y34" s="507"/>
      <c r="Z34" s="507"/>
      <c r="AA34" s="507"/>
      <c r="AB34" s="507"/>
      <c r="AC34" s="507"/>
      <c r="AD34" s="507"/>
      <c r="AE34" s="507"/>
      <c r="AF34" s="507"/>
      <c r="AG34" s="507"/>
      <c r="AH34" s="507"/>
      <c r="AI34" s="507"/>
      <c r="AJ34" s="507"/>
      <c r="AK34" s="507"/>
      <c r="AL34" s="507"/>
      <c r="AM34" s="507"/>
      <c r="AN34" s="507"/>
      <c r="AO34" s="507"/>
      <c r="AP34" s="507"/>
      <c r="AQ34" s="507"/>
      <c r="AR34" s="507"/>
      <c r="AS34" s="507"/>
      <c r="AT34" s="507"/>
      <c r="AU34" s="507"/>
      <c r="AV34" s="507"/>
      <c r="AW34" s="507"/>
      <c r="AX34" s="507"/>
      <c r="AY34" s="507"/>
      <c r="AZ34" s="507"/>
      <c r="BA34" s="507"/>
      <c r="BB34" s="507"/>
      <c r="BC34" s="507"/>
      <c r="BD34" s="507"/>
      <c r="BE34" s="507"/>
      <c r="BF34" s="507"/>
      <c r="BG34" s="507"/>
      <c r="BH34" s="507"/>
      <c r="BI34" s="507"/>
      <c r="BJ34" s="507"/>
      <c r="BK34" s="507"/>
      <c r="BL34" s="507"/>
      <c r="BM34" s="507"/>
      <c r="BN34" s="507"/>
      <c r="BO34" s="507"/>
      <c r="BP34" s="507"/>
    </row>
    <row r="35" spans="1:68">
      <c r="A35" s="507"/>
      <c r="B35" s="655" t="s">
        <v>744</v>
      </c>
      <c r="C35" s="656"/>
      <c r="D35" s="295" t="s">
        <v>92</v>
      </c>
      <c r="E35" s="295" t="s">
        <v>90</v>
      </c>
      <c r="F35" s="507"/>
      <c r="G35" s="507"/>
      <c r="H35" s="507"/>
      <c r="I35" s="507"/>
      <c r="J35" s="507"/>
      <c r="K35" s="507"/>
      <c r="L35" s="507"/>
      <c r="M35" s="507"/>
      <c r="N35" s="507"/>
      <c r="O35" s="507"/>
      <c r="P35" s="507"/>
      <c r="Q35" s="507"/>
      <c r="R35" s="507"/>
      <c r="S35" s="507"/>
      <c r="T35" s="507"/>
      <c r="U35" s="507"/>
      <c r="V35" s="507"/>
      <c r="W35" s="507"/>
      <c r="X35" s="507"/>
      <c r="Y35" s="507"/>
      <c r="Z35" s="507"/>
      <c r="AA35" s="507"/>
      <c r="AB35" s="507"/>
      <c r="AC35" s="507"/>
      <c r="AD35" s="507"/>
      <c r="AE35" s="507"/>
      <c r="AF35" s="507"/>
      <c r="AG35" s="507"/>
      <c r="AH35" s="507"/>
      <c r="AI35" s="507"/>
      <c r="AJ35" s="507"/>
      <c r="AK35" s="507"/>
      <c r="AL35" s="507"/>
      <c r="AM35" s="507"/>
      <c r="AN35" s="507"/>
      <c r="AO35" s="507"/>
      <c r="AP35" s="507"/>
      <c r="AQ35" s="507"/>
      <c r="AR35" s="507"/>
      <c r="AS35" s="507"/>
      <c r="AT35" s="507"/>
      <c r="AU35" s="507"/>
      <c r="AV35" s="507"/>
      <c r="AW35" s="507"/>
      <c r="AX35" s="507"/>
      <c r="AY35" s="507"/>
      <c r="AZ35" s="507"/>
      <c r="BA35" s="507"/>
      <c r="BB35" s="507"/>
      <c r="BC35" s="507"/>
      <c r="BD35" s="507"/>
      <c r="BE35" s="507"/>
      <c r="BF35" s="507"/>
      <c r="BG35" s="507"/>
      <c r="BH35" s="507"/>
      <c r="BI35" s="507"/>
      <c r="BJ35" s="507"/>
      <c r="BK35" s="507"/>
      <c r="BL35" s="507"/>
      <c r="BM35" s="507"/>
      <c r="BN35" s="507"/>
      <c r="BO35" s="507"/>
      <c r="BP35" s="507"/>
    </row>
    <row r="36" spans="1:68">
      <c r="A36" s="507"/>
      <c r="B36" s="653" t="s">
        <v>38</v>
      </c>
      <c r="C36" s="654"/>
      <c r="D36" s="592">
        <v>0.2</v>
      </c>
      <c r="E36" s="593">
        <v>-0.2</v>
      </c>
      <c r="F36" s="507"/>
      <c r="G36" s="507"/>
      <c r="H36" s="507"/>
      <c r="I36" s="507"/>
      <c r="J36" s="507"/>
      <c r="K36" s="507"/>
      <c r="L36" s="507"/>
      <c r="M36" s="507"/>
      <c r="N36" s="507"/>
      <c r="O36" s="507"/>
      <c r="P36" s="507"/>
      <c r="Q36" s="507"/>
      <c r="R36" s="507"/>
      <c r="S36" s="507"/>
      <c r="T36" s="507"/>
      <c r="U36" s="507"/>
      <c r="V36" s="507"/>
      <c r="W36" s="507"/>
      <c r="X36" s="507"/>
      <c r="Y36" s="507"/>
      <c r="Z36" s="507"/>
      <c r="AA36" s="507"/>
      <c r="AB36" s="507"/>
      <c r="AC36" s="507"/>
      <c r="AD36" s="507"/>
      <c r="AE36" s="507"/>
      <c r="AF36" s="507"/>
      <c r="AG36" s="507"/>
      <c r="AH36" s="507"/>
      <c r="AI36" s="507"/>
      <c r="AJ36" s="507"/>
      <c r="AK36" s="507"/>
      <c r="AL36" s="507"/>
      <c r="AM36" s="507"/>
      <c r="AN36" s="507"/>
      <c r="AO36" s="507"/>
      <c r="AP36" s="507"/>
      <c r="AQ36" s="507"/>
      <c r="AR36" s="507"/>
      <c r="AS36" s="507"/>
      <c r="AT36" s="507"/>
      <c r="AU36" s="507"/>
      <c r="AV36" s="507"/>
      <c r="AW36" s="507"/>
      <c r="AX36" s="507"/>
      <c r="AY36" s="507"/>
      <c r="AZ36" s="507"/>
      <c r="BA36" s="507"/>
      <c r="BB36" s="507"/>
      <c r="BC36" s="507"/>
      <c r="BD36" s="507"/>
      <c r="BE36" s="507"/>
      <c r="BF36" s="507"/>
      <c r="BG36" s="507"/>
      <c r="BH36" s="507"/>
      <c r="BI36" s="507"/>
      <c r="BJ36" s="507"/>
      <c r="BK36" s="507"/>
      <c r="BL36" s="507"/>
      <c r="BM36" s="507"/>
      <c r="BN36" s="507"/>
      <c r="BO36" s="507"/>
      <c r="BP36" s="507"/>
    </row>
    <row r="37" spans="1:68">
      <c r="A37" s="507"/>
      <c r="B37" s="653" t="s">
        <v>44</v>
      </c>
      <c r="C37" s="654"/>
      <c r="D37" s="594">
        <v>0.05</v>
      </c>
      <c r="E37" s="595">
        <v>-0.05</v>
      </c>
      <c r="F37" s="507"/>
      <c r="G37" s="507"/>
      <c r="H37" s="507"/>
      <c r="I37" s="507"/>
      <c r="J37" s="507"/>
      <c r="K37" s="507"/>
      <c r="L37" s="507"/>
      <c r="M37" s="507"/>
      <c r="N37" s="507"/>
      <c r="O37" s="507"/>
      <c r="P37" s="507"/>
      <c r="Q37" s="507"/>
      <c r="R37" s="507"/>
      <c r="S37" s="507"/>
      <c r="T37" s="507"/>
      <c r="U37" s="507"/>
      <c r="V37" s="507"/>
      <c r="W37" s="507"/>
      <c r="X37" s="507"/>
      <c r="Y37" s="507"/>
      <c r="Z37" s="507"/>
      <c r="AA37" s="507"/>
      <c r="AB37" s="507"/>
      <c r="AC37" s="507"/>
      <c r="AD37" s="507"/>
      <c r="AE37" s="507"/>
      <c r="AF37" s="507"/>
      <c r="AG37" s="507"/>
      <c r="AH37" s="507"/>
      <c r="AI37" s="507"/>
      <c r="AJ37" s="507"/>
      <c r="AK37" s="507"/>
      <c r="AL37" s="507"/>
      <c r="AM37" s="507"/>
      <c r="AN37" s="507"/>
      <c r="AO37" s="507"/>
      <c r="AP37" s="507"/>
      <c r="AQ37" s="507"/>
      <c r="AR37" s="507"/>
      <c r="AS37" s="507"/>
      <c r="AT37" s="507"/>
      <c r="AU37" s="507"/>
      <c r="AV37" s="507"/>
      <c r="AW37" s="507"/>
      <c r="AX37" s="507"/>
      <c r="AY37" s="507"/>
      <c r="AZ37" s="507"/>
      <c r="BA37" s="507"/>
      <c r="BB37" s="507"/>
      <c r="BC37" s="507"/>
      <c r="BD37" s="507"/>
      <c r="BE37" s="507"/>
      <c r="BF37" s="507"/>
      <c r="BG37" s="507"/>
      <c r="BH37" s="507"/>
      <c r="BI37" s="507"/>
      <c r="BJ37" s="507"/>
      <c r="BK37" s="507"/>
      <c r="BL37" s="507"/>
      <c r="BM37" s="507"/>
      <c r="BN37" s="507"/>
      <c r="BO37" s="507"/>
      <c r="BP37" s="507"/>
    </row>
    <row r="38" spans="1:68">
      <c r="A38" s="507"/>
      <c r="B38" s="507"/>
      <c r="C38" s="507"/>
      <c r="D38" s="507"/>
      <c r="E38" s="507"/>
      <c r="F38" s="507"/>
      <c r="G38" s="507"/>
      <c r="H38" s="507"/>
      <c r="I38" s="507"/>
      <c r="J38" s="507"/>
      <c r="K38" s="507"/>
      <c r="L38" s="507"/>
      <c r="M38" s="507"/>
      <c r="N38" s="507"/>
      <c r="O38" s="507"/>
      <c r="P38" s="507"/>
      <c r="Q38" s="507"/>
      <c r="R38" s="507"/>
      <c r="S38" s="507"/>
      <c r="T38" s="507"/>
      <c r="U38" s="507"/>
      <c r="V38" s="507"/>
      <c r="W38" s="507"/>
      <c r="X38" s="507"/>
      <c r="Y38" s="507"/>
      <c r="Z38" s="507"/>
      <c r="AA38" s="507"/>
      <c r="AB38" s="507"/>
      <c r="AC38" s="507"/>
      <c r="AD38" s="507"/>
      <c r="AE38" s="507"/>
      <c r="AF38" s="507"/>
      <c r="AG38" s="507"/>
      <c r="AH38" s="507"/>
      <c r="AI38" s="507"/>
      <c r="AJ38" s="507"/>
      <c r="AK38" s="507"/>
      <c r="AL38" s="507"/>
      <c r="AM38" s="507"/>
      <c r="AN38" s="507"/>
      <c r="AO38" s="507"/>
      <c r="AP38" s="507"/>
      <c r="AQ38" s="507"/>
      <c r="AR38" s="507"/>
      <c r="AS38" s="507"/>
      <c r="AT38" s="507"/>
      <c r="AU38" s="507"/>
      <c r="AV38" s="507"/>
      <c r="AW38" s="507"/>
      <c r="AX38" s="507"/>
      <c r="AY38" s="507"/>
      <c r="AZ38" s="507"/>
      <c r="BA38" s="507"/>
      <c r="BB38" s="507"/>
      <c r="BC38" s="507"/>
      <c r="BD38" s="507"/>
      <c r="BE38" s="507"/>
      <c r="BF38" s="507"/>
      <c r="BG38" s="507"/>
      <c r="BH38" s="507"/>
      <c r="BI38" s="507"/>
      <c r="BJ38" s="507"/>
      <c r="BK38" s="507"/>
      <c r="BL38" s="507"/>
      <c r="BM38" s="507"/>
      <c r="BN38" s="507"/>
      <c r="BO38" s="507"/>
      <c r="BP38" s="507"/>
    </row>
    <row r="39" spans="1:68">
      <c r="A39" s="507"/>
      <c r="B39" s="507"/>
      <c r="C39" s="507"/>
      <c r="D39" s="507"/>
      <c r="E39" s="507"/>
      <c r="F39" s="507"/>
      <c r="G39" s="507"/>
      <c r="H39" s="507"/>
      <c r="I39" s="507"/>
      <c r="J39" s="507"/>
      <c r="K39" s="507"/>
      <c r="L39" s="507"/>
      <c r="M39" s="507"/>
      <c r="N39" s="507"/>
      <c r="O39" s="507"/>
      <c r="P39" s="507"/>
      <c r="Q39" s="507"/>
      <c r="R39" s="507"/>
      <c r="S39" s="507"/>
      <c r="T39" s="507"/>
      <c r="U39" s="507"/>
      <c r="V39" s="507"/>
      <c r="W39" s="507"/>
      <c r="X39" s="507"/>
      <c r="Y39" s="507"/>
      <c r="Z39" s="507"/>
      <c r="AA39" s="507"/>
      <c r="AB39" s="507"/>
      <c r="AC39" s="507"/>
      <c r="AD39" s="507"/>
      <c r="AE39" s="507"/>
      <c r="AF39" s="507"/>
      <c r="AG39" s="507"/>
      <c r="AH39" s="507"/>
      <c r="AI39" s="507"/>
      <c r="AJ39" s="507"/>
      <c r="AK39" s="507"/>
      <c r="AL39" s="507"/>
      <c r="AM39" s="507"/>
      <c r="AN39" s="507"/>
      <c r="AO39" s="507"/>
      <c r="AP39" s="507"/>
      <c r="AQ39" s="507"/>
      <c r="AR39" s="507"/>
      <c r="AS39" s="507"/>
      <c r="AT39" s="507"/>
      <c r="AU39" s="507"/>
      <c r="AV39" s="507"/>
      <c r="AW39" s="507"/>
      <c r="AX39" s="507"/>
      <c r="AY39" s="507"/>
      <c r="AZ39" s="507"/>
      <c r="BA39" s="507"/>
      <c r="BB39" s="507"/>
      <c r="BC39" s="507"/>
      <c r="BD39" s="507"/>
      <c r="BE39" s="507"/>
      <c r="BF39" s="507"/>
      <c r="BG39" s="507"/>
      <c r="BH39" s="507"/>
      <c r="BI39" s="507"/>
      <c r="BJ39" s="507"/>
      <c r="BK39" s="507"/>
      <c r="BL39" s="507"/>
      <c r="BM39" s="507"/>
      <c r="BN39" s="507"/>
      <c r="BO39" s="507"/>
      <c r="BP39" s="507"/>
    </row>
    <row r="40" spans="1:68">
      <c r="A40" s="507"/>
      <c r="B40" s="507"/>
      <c r="C40" s="507"/>
      <c r="D40" s="507"/>
      <c r="E40" s="507"/>
      <c r="F40" s="507"/>
      <c r="G40" s="507"/>
      <c r="H40" s="507"/>
      <c r="I40" s="507"/>
      <c r="J40" s="507"/>
      <c r="K40" s="507"/>
      <c r="L40" s="507"/>
      <c r="M40" s="507"/>
      <c r="N40" s="507"/>
      <c r="O40" s="507"/>
      <c r="P40" s="507"/>
      <c r="Q40" s="507"/>
      <c r="R40" s="507"/>
      <c r="S40" s="507"/>
      <c r="T40" s="507"/>
      <c r="U40" s="507"/>
      <c r="V40" s="507"/>
      <c r="W40" s="507"/>
      <c r="X40" s="507"/>
      <c r="Y40" s="507"/>
      <c r="Z40" s="507"/>
      <c r="AA40" s="507"/>
      <c r="AB40" s="507"/>
      <c r="AC40" s="507"/>
      <c r="AD40" s="507"/>
      <c r="AE40" s="507"/>
      <c r="AF40" s="507"/>
      <c r="AG40" s="507"/>
      <c r="AH40" s="507"/>
      <c r="AI40" s="507"/>
      <c r="AJ40" s="507"/>
      <c r="AK40" s="507"/>
      <c r="AL40" s="507"/>
      <c r="AM40" s="507"/>
      <c r="AN40" s="507"/>
      <c r="AO40" s="507"/>
      <c r="AP40" s="507"/>
      <c r="AQ40" s="507"/>
      <c r="AR40" s="507"/>
      <c r="AS40" s="507"/>
      <c r="AT40" s="507"/>
      <c r="AU40" s="507"/>
      <c r="AV40" s="507"/>
      <c r="AW40" s="507"/>
      <c r="AX40" s="507"/>
      <c r="AY40" s="507"/>
      <c r="AZ40" s="507"/>
      <c r="BA40" s="507"/>
      <c r="BB40" s="507"/>
      <c r="BC40" s="507"/>
      <c r="BD40" s="507"/>
      <c r="BE40" s="507"/>
      <c r="BF40" s="507"/>
      <c r="BG40" s="507"/>
      <c r="BH40" s="507"/>
      <c r="BI40" s="507"/>
      <c r="BJ40" s="507"/>
      <c r="BK40" s="507"/>
      <c r="BL40" s="507"/>
      <c r="BM40" s="507"/>
      <c r="BN40" s="507"/>
      <c r="BO40" s="507"/>
      <c r="BP40" s="507"/>
    </row>
    <row r="41" spans="1:68">
      <c r="A41" s="507"/>
      <c r="B41" s="507"/>
      <c r="C41" s="507"/>
      <c r="D41" s="507"/>
      <c r="E41" s="507"/>
      <c r="F41" s="507"/>
      <c r="G41" s="507"/>
      <c r="H41" s="507"/>
      <c r="I41" s="507"/>
      <c r="J41" s="507"/>
      <c r="K41" s="507"/>
      <c r="L41" s="507"/>
      <c r="M41" s="507"/>
      <c r="N41" s="507"/>
      <c r="O41" s="507"/>
      <c r="P41" s="507"/>
      <c r="Q41" s="507"/>
      <c r="R41" s="507"/>
      <c r="S41" s="507"/>
      <c r="T41" s="507"/>
      <c r="U41" s="507"/>
      <c r="V41" s="507"/>
      <c r="W41" s="507"/>
      <c r="X41" s="507"/>
      <c r="Y41" s="507"/>
      <c r="Z41" s="507"/>
      <c r="AA41" s="507"/>
      <c r="AB41" s="507"/>
      <c r="AC41" s="507"/>
      <c r="AD41" s="507"/>
      <c r="AE41" s="507"/>
      <c r="AF41" s="507"/>
      <c r="AG41" s="507"/>
      <c r="AH41" s="507"/>
      <c r="AI41" s="507"/>
      <c r="AJ41" s="507"/>
      <c r="AK41" s="507"/>
      <c r="AL41" s="507"/>
      <c r="AM41" s="507"/>
      <c r="AN41" s="507"/>
      <c r="AO41" s="507"/>
      <c r="AP41" s="507"/>
      <c r="AQ41" s="507"/>
      <c r="AR41" s="507"/>
      <c r="AS41" s="507"/>
      <c r="AT41" s="507"/>
      <c r="AU41" s="507"/>
      <c r="AV41" s="507"/>
      <c r="AW41" s="507"/>
      <c r="AX41" s="507"/>
      <c r="AY41" s="507"/>
      <c r="AZ41" s="507"/>
      <c r="BA41" s="507"/>
      <c r="BB41" s="507"/>
      <c r="BC41" s="507"/>
      <c r="BD41" s="507"/>
      <c r="BE41" s="507"/>
      <c r="BF41" s="507"/>
      <c r="BG41" s="507"/>
      <c r="BH41" s="507"/>
      <c r="BI41" s="507"/>
      <c r="BJ41" s="507"/>
      <c r="BK41" s="507"/>
      <c r="BL41" s="507"/>
      <c r="BM41" s="507"/>
      <c r="BN41" s="507"/>
      <c r="BO41" s="507"/>
      <c r="BP41" s="507"/>
    </row>
    <row r="42" spans="1:68">
      <c r="A42" s="507"/>
      <c r="B42" s="507"/>
      <c r="C42" s="507"/>
      <c r="D42" s="507"/>
      <c r="E42" s="507"/>
      <c r="F42" s="507"/>
      <c r="G42" s="507"/>
      <c r="H42" s="507"/>
      <c r="I42" s="507"/>
      <c r="J42" s="507"/>
      <c r="K42" s="507"/>
      <c r="L42" s="507"/>
      <c r="M42" s="507"/>
      <c r="N42" s="507"/>
      <c r="O42" s="507"/>
      <c r="P42" s="507"/>
      <c r="Q42" s="507"/>
      <c r="R42" s="507"/>
      <c r="S42" s="507"/>
      <c r="T42" s="507"/>
      <c r="U42" s="507"/>
      <c r="V42" s="507"/>
      <c r="W42" s="507"/>
      <c r="X42" s="507"/>
      <c r="Y42" s="507"/>
      <c r="Z42" s="507"/>
      <c r="AA42" s="507"/>
      <c r="AB42" s="507"/>
      <c r="AC42" s="507"/>
      <c r="AD42" s="507"/>
      <c r="AE42" s="507"/>
      <c r="AF42" s="507"/>
      <c r="AG42" s="507"/>
      <c r="AH42" s="507"/>
      <c r="AI42" s="507"/>
      <c r="AJ42" s="507"/>
      <c r="AK42" s="507"/>
      <c r="AL42" s="507"/>
      <c r="AM42" s="507"/>
      <c r="AN42" s="507"/>
      <c r="AO42" s="507"/>
      <c r="AP42" s="507"/>
      <c r="AQ42" s="507"/>
      <c r="AR42" s="507"/>
      <c r="AS42" s="507"/>
      <c r="AT42" s="507"/>
      <c r="AU42" s="507"/>
      <c r="AV42" s="507"/>
      <c r="AW42" s="507"/>
      <c r="AX42" s="507"/>
      <c r="AY42" s="507"/>
      <c r="AZ42" s="507"/>
      <c r="BA42" s="507"/>
      <c r="BB42" s="507"/>
      <c r="BC42" s="507"/>
      <c r="BD42" s="507"/>
      <c r="BE42" s="507"/>
      <c r="BF42" s="507"/>
      <c r="BG42" s="507"/>
      <c r="BH42" s="507"/>
      <c r="BI42" s="507"/>
      <c r="BJ42" s="507"/>
      <c r="BK42" s="507"/>
      <c r="BL42" s="507"/>
      <c r="BM42" s="507"/>
      <c r="BN42" s="507"/>
      <c r="BO42" s="507"/>
      <c r="BP42" s="507"/>
    </row>
    <row r="43" spans="1:68">
      <c r="A43" s="507"/>
      <c r="B43" s="507"/>
      <c r="C43" s="507"/>
      <c r="D43" s="507"/>
      <c r="E43" s="507"/>
      <c r="F43" s="507"/>
      <c r="G43" s="507"/>
      <c r="H43" s="507"/>
      <c r="I43" s="507"/>
      <c r="J43" s="507"/>
      <c r="K43" s="507"/>
      <c r="L43" s="507"/>
      <c r="M43" s="507"/>
      <c r="N43" s="507"/>
      <c r="O43" s="507"/>
      <c r="P43" s="507"/>
      <c r="Q43" s="507"/>
      <c r="R43" s="507"/>
      <c r="S43" s="507"/>
      <c r="T43" s="507"/>
      <c r="U43" s="507"/>
      <c r="V43" s="507"/>
      <c r="W43" s="507"/>
      <c r="X43" s="507"/>
      <c r="Y43" s="507"/>
      <c r="Z43" s="507"/>
      <c r="AA43" s="507"/>
      <c r="AB43" s="507"/>
      <c r="AC43" s="507"/>
      <c r="AD43" s="507"/>
      <c r="AE43" s="507"/>
      <c r="AF43" s="507"/>
      <c r="AG43" s="507"/>
      <c r="AH43" s="507"/>
      <c r="AI43" s="507"/>
      <c r="AJ43" s="507"/>
      <c r="AK43" s="507"/>
      <c r="AL43" s="507"/>
      <c r="AM43" s="507"/>
      <c r="AN43" s="507"/>
      <c r="AO43" s="507"/>
      <c r="AP43" s="507"/>
      <c r="AQ43" s="507"/>
      <c r="AR43" s="507"/>
      <c r="AS43" s="507"/>
      <c r="AT43" s="507"/>
      <c r="AU43" s="507"/>
      <c r="AV43" s="507"/>
      <c r="AW43" s="507"/>
      <c r="AX43" s="507"/>
      <c r="AY43" s="507"/>
      <c r="AZ43" s="507"/>
      <c r="BA43" s="507"/>
      <c r="BB43" s="507"/>
      <c r="BC43" s="507"/>
      <c r="BD43" s="507"/>
      <c r="BE43" s="507"/>
      <c r="BF43" s="507"/>
      <c r="BG43" s="507"/>
      <c r="BH43" s="507"/>
      <c r="BI43" s="507"/>
      <c r="BJ43" s="507"/>
      <c r="BK43" s="507"/>
      <c r="BL43" s="507"/>
      <c r="BM43" s="507"/>
      <c r="BN43" s="507"/>
      <c r="BO43" s="507"/>
      <c r="BP43" s="507"/>
    </row>
    <row r="44" spans="1:68">
      <c r="A44" s="507"/>
      <c r="B44" s="507"/>
      <c r="C44" s="507"/>
      <c r="D44" s="507"/>
      <c r="E44" s="507"/>
      <c r="F44" s="507"/>
      <c r="G44" s="507"/>
      <c r="H44" s="507"/>
      <c r="I44" s="507"/>
      <c r="J44" s="507"/>
      <c r="K44" s="507"/>
      <c r="L44" s="507"/>
      <c r="M44" s="507"/>
      <c r="N44" s="507"/>
      <c r="O44" s="507"/>
      <c r="P44" s="507"/>
      <c r="Q44" s="507"/>
      <c r="R44" s="507"/>
      <c r="S44" s="507"/>
      <c r="T44" s="507"/>
      <c r="U44" s="507"/>
      <c r="V44" s="507"/>
      <c r="W44" s="507"/>
      <c r="X44" s="507"/>
      <c r="Y44" s="507"/>
      <c r="Z44" s="507"/>
      <c r="AA44" s="507"/>
      <c r="AB44" s="507"/>
      <c r="AC44" s="507"/>
      <c r="AD44" s="507"/>
      <c r="AE44" s="507"/>
      <c r="AF44" s="507"/>
      <c r="AG44" s="507"/>
      <c r="AH44" s="507"/>
      <c r="AI44" s="507"/>
      <c r="AJ44" s="507"/>
      <c r="AK44" s="507"/>
      <c r="AL44" s="507"/>
      <c r="AM44" s="507"/>
      <c r="AN44" s="507"/>
      <c r="AO44" s="507"/>
      <c r="AP44" s="507"/>
      <c r="AQ44" s="507"/>
      <c r="AR44" s="507"/>
      <c r="AS44" s="507"/>
      <c r="AT44" s="507"/>
      <c r="AU44" s="507"/>
      <c r="AV44" s="507"/>
      <c r="AW44" s="507"/>
      <c r="AX44" s="507"/>
      <c r="AY44" s="507"/>
      <c r="AZ44" s="507"/>
      <c r="BA44" s="507"/>
      <c r="BB44" s="507"/>
      <c r="BC44" s="507"/>
      <c r="BD44" s="507"/>
      <c r="BE44" s="507"/>
      <c r="BF44" s="507"/>
      <c r="BG44" s="507"/>
      <c r="BH44" s="507"/>
      <c r="BI44" s="507"/>
      <c r="BJ44" s="507"/>
      <c r="BK44" s="507"/>
      <c r="BL44" s="507"/>
      <c r="BM44" s="507"/>
      <c r="BN44" s="507"/>
      <c r="BO44" s="507"/>
      <c r="BP44" s="507"/>
    </row>
    <row r="45" spans="1:68">
      <c r="A45" s="507"/>
      <c r="B45" s="507"/>
      <c r="C45" s="507"/>
      <c r="D45" s="507"/>
      <c r="E45" s="507"/>
      <c r="F45" s="507"/>
      <c r="G45" s="507"/>
      <c r="H45" s="507"/>
      <c r="I45" s="507"/>
      <c r="J45" s="507"/>
      <c r="K45" s="507"/>
      <c r="L45" s="507"/>
      <c r="M45" s="507"/>
      <c r="N45" s="507"/>
      <c r="O45" s="507"/>
      <c r="P45" s="507"/>
      <c r="Q45" s="507"/>
      <c r="R45" s="507"/>
      <c r="S45" s="507"/>
      <c r="T45" s="507"/>
      <c r="U45" s="507"/>
      <c r="V45" s="507"/>
      <c r="W45" s="507"/>
      <c r="X45" s="507"/>
      <c r="Y45" s="507"/>
      <c r="Z45" s="507"/>
      <c r="AA45" s="507"/>
      <c r="AB45" s="507"/>
      <c r="AC45" s="507"/>
      <c r="AD45" s="507"/>
      <c r="AE45" s="507"/>
      <c r="AF45" s="507"/>
      <c r="AG45" s="507"/>
      <c r="AH45" s="507"/>
      <c r="AI45" s="507"/>
      <c r="AJ45" s="507"/>
      <c r="AK45" s="507"/>
      <c r="AL45" s="507"/>
      <c r="AM45" s="507"/>
      <c r="AN45" s="507"/>
      <c r="AO45" s="507"/>
      <c r="AP45" s="507"/>
      <c r="AQ45" s="507"/>
      <c r="AR45" s="507"/>
      <c r="AS45" s="507"/>
      <c r="AT45" s="507"/>
      <c r="AU45" s="507"/>
      <c r="AV45" s="507"/>
      <c r="AW45" s="507"/>
      <c r="AX45" s="507"/>
      <c r="AY45" s="507"/>
      <c r="AZ45" s="507"/>
      <c r="BA45" s="507"/>
      <c r="BB45" s="507"/>
      <c r="BC45" s="507"/>
      <c r="BD45" s="507"/>
      <c r="BE45" s="507"/>
      <c r="BF45" s="507"/>
      <c r="BG45" s="507"/>
      <c r="BH45" s="507"/>
      <c r="BI45" s="507"/>
      <c r="BJ45" s="507"/>
      <c r="BK45" s="507"/>
      <c r="BL45" s="507"/>
      <c r="BM45" s="507"/>
      <c r="BN45" s="507"/>
      <c r="BO45" s="507"/>
      <c r="BP45" s="507"/>
    </row>
    <row r="46" spans="1:68">
      <c r="A46" s="507"/>
      <c r="B46" s="507"/>
      <c r="C46" s="507"/>
      <c r="D46" s="507"/>
      <c r="E46" s="507"/>
      <c r="F46" s="507"/>
      <c r="G46" s="507"/>
      <c r="H46" s="507"/>
      <c r="I46" s="507"/>
      <c r="J46" s="507"/>
      <c r="K46" s="507"/>
      <c r="L46" s="507"/>
      <c r="M46" s="507"/>
      <c r="N46" s="507"/>
      <c r="O46" s="507"/>
      <c r="P46" s="507"/>
      <c r="Q46" s="507"/>
      <c r="R46" s="507"/>
      <c r="S46" s="507"/>
      <c r="T46" s="507"/>
      <c r="U46" s="507"/>
      <c r="V46" s="507"/>
      <c r="W46" s="507"/>
      <c r="X46" s="507"/>
      <c r="Y46" s="507"/>
      <c r="Z46" s="507"/>
      <c r="AA46" s="507"/>
      <c r="AB46" s="507"/>
      <c r="AC46" s="507"/>
      <c r="AD46" s="507"/>
      <c r="AE46" s="507"/>
      <c r="AF46" s="507"/>
      <c r="AG46" s="507"/>
      <c r="AH46" s="507"/>
      <c r="AI46" s="507"/>
      <c r="AJ46" s="507"/>
      <c r="AK46" s="507"/>
      <c r="AL46" s="507"/>
      <c r="AM46" s="507"/>
      <c r="AN46" s="507"/>
      <c r="AO46" s="507"/>
      <c r="AP46" s="507"/>
      <c r="AQ46" s="507"/>
      <c r="AR46" s="507"/>
      <c r="AS46" s="507"/>
      <c r="AT46" s="507"/>
      <c r="AU46" s="507"/>
      <c r="AV46" s="507"/>
      <c r="AW46" s="507"/>
      <c r="AX46" s="507"/>
      <c r="AY46" s="507"/>
      <c r="AZ46" s="507"/>
      <c r="BA46" s="507"/>
      <c r="BB46" s="507"/>
      <c r="BC46" s="507"/>
      <c r="BD46" s="507"/>
      <c r="BE46" s="507"/>
      <c r="BF46" s="507"/>
      <c r="BG46" s="507"/>
      <c r="BH46" s="507"/>
      <c r="BI46" s="507"/>
      <c r="BJ46" s="507"/>
      <c r="BK46" s="507"/>
      <c r="BL46" s="507"/>
      <c r="BM46" s="507"/>
      <c r="BN46" s="507"/>
      <c r="BO46" s="507"/>
      <c r="BP46" s="507"/>
    </row>
    <row r="47" spans="1:68">
      <c r="A47" s="507"/>
      <c r="B47" s="507"/>
      <c r="C47" s="507"/>
      <c r="D47" s="507"/>
      <c r="E47" s="507"/>
      <c r="F47" s="507"/>
      <c r="G47" s="507"/>
      <c r="H47" s="507"/>
      <c r="I47" s="507"/>
      <c r="J47" s="507"/>
      <c r="K47" s="507"/>
      <c r="L47" s="507"/>
      <c r="M47" s="507"/>
      <c r="N47" s="507"/>
      <c r="O47" s="507"/>
      <c r="P47" s="507"/>
      <c r="Q47" s="507"/>
      <c r="R47" s="507"/>
      <c r="S47" s="507"/>
      <c r="T47" s="507"/>
      <c r="U47" s="507"/>
      <c r="V47" s="507"/>
      <c r="W47" s="507"/>
      <c r="X47" s="507"/>
      <c r="Y47" s="507"/>
      <c r="Z47" s="507"/>
      <c r="AA47" s="507"/>
      <c r="AB47" s="507"/>
      <c r="AC47" s="507"/>
      <c r="AD47" s="507"/>
      <c r="AE47" s="507"/>
      <c r="AF47" s="507"/>
      <c r="AG47" s="507"/>
      <c r="AH47" s="507"/>
      <c r="AI47" s="507"/>
      <c r="AJ47" s="507"/>
      <c r="AK47" s="507"/>
      <c r="AL47" s="507"/>
      <c r="AM47" s="507"/>
      <c r="AN47" s="507"/>
      <c r="AO47" s="507"/>
      <c r="AP47" s="507"/>
      <c r="AQ47" s="507"/>
      <c r="AR47" s="507"/>
      <c r="AS47" s="507"/>
      <c r="AT47" s="507"/>
      <c r="AU47" s="507"/>
      <c r="AV47" s="507"/>
      <c r="AW47" s="507"/>
      <c r="AX47" s="507"/>
      <c r="AY47" s="507"/>
      <c r="AZ47" s="507"/>
      <c r="BA47" s="507"/>
      <c r="BB47" s="507"/>
      <c r="BC47" s="507"/>
      <c r="BD47" s="507"/>
      <c r="BE47" s="507"/>
      <c r="BF47" s="507"/>
      <c r="BG47" s="507"/>
      <c r="BH47" s="507"/>
      <c r="BI47" s="507"/>
      <c r="BJ47" s="507"/>
      <c r="BK47" s="507"/>
      <c r="BL47" s="507"/>
      <c r="BM47" s="507"/>
      <c r="BN47" s="507"/>
      <c r="BO47" s="507"/>
      <c r="BP47" s="507"/>
    </row>
    <row r="48" spans="1:68">
      <c r="A48" s="507"/>
      <c r="B48" s="507"/>
      <c r="C48" s="507"/>
      <c r="D48" s="507"/>
      <c r="E48" s="507"/>
      <c r="F48" s="507"/>
      <c r="G48" s="507"/>
      <c r="H48" s="507"/>
      <c r="I48" s="507"/>
      <c r="J48" s="507"/>
      <c r="K48" s="507"/>
      <c r="L48" s="507"/>
      <c r="M48" s="507"/>
      <c r="N48" s="507"/>
      <c r="O48" s="507"/>
      <c r="P48" s="507"/>
      <c r="Q48" s="507"/>
      <c r="R48" s="507"/>
      <c r="S48" s="507"/>
      <c r="T48" s="507"/>
      <c r="U48" s="507"/>
      <c r="V48" s="507"/>
      <c r="W48" s="507"/>
      <c r="X48" s="507"/>
      <c r="Y48" s="507"/>
      <c r="Z48" s="507"/>
      <c r="AA48" s="507"/>
      <c r="AB48" s="507"/>
      <c r="AC48" s="507"/>
      <c r="AD48" s="507"/>
      <c r="AE48" s="507"/>
      <c r="AF48" s="507"/>
      <c r="AG48" s="507"/>
      <c r="AH48" s="507"/>
      <c r="AI48" s="507"/>
      <c r="AJ48" s="507"/>
      <c r="AK48" s="507"/>
      <c r="AL48" s="507"/>
      <c r="AM48" s="507"/>
      <c r="AN48" s="507"/>
      <c r="AO48" s="507"/>
      <c r="AP48" s="507"/>
      <c r="AQ48" s="507"/>
      <c r="AR48" s="507"/>
      <c r="AS48" s="507"/>
      <c r="AT48" s="507"/>
      <c r="AU48" s="507"/>
      <c r="AV48" s="507"/>
      <c r="AW48" s="507"/>
      <c r="AX48" s="507"/>
      <c r="AY48" s="507"/>
      <c r="AZ48" s="507"/>
      <c r="BA48" s="507"/>
      <c r="BB48" s="507"/>
      <c r="BC48" s="507"/>
      <c r="BD48" s="507"/>
      <c r="BE48" s="507"/>
      <c r="BF48" s="507"/>
      <c r="BG48" s="507"/>
      <c r="BH48" s="507"/>
      <c r="BI48" s="507"/>
      <c r="BJ48" s="507"/>
      <c r="BK48" s="507"/>
      <c r="BL48" s="507"/>
      <c r="BM48" s="507"/>
      <c r="BN48" s="507"/>
      <c r="BO48" s="507"/>
      <c r="BP48" s="507"/>
    </row>
    <row r="49" spans="1:68">
      <c r="A49" s="507"/>
      <c r="B49" s="507"/>
      <c r="C49" s="507"/>
      <c r="D49" s="507"/>
      <c r="E49" s="507"/>
      <c r="F49" s="507"/>
      <c r="G49" s="507"/>
      <c r="H49" s="507"/>
      <c r="I49" s="507"/>
      <c r="J49" s="507"/>
      <c r="K49" s="507"/>
      <c r="L49" s="507"/>
      <c r="M49" s="507"/>
      <c r="N49" s="507"/>
      <c r="O49" s="507"/>
      <c r="P49" s="507"/>
      <c r="Q49" s="507"/>
      <c r="R49" s="507"/>
      <c r="S49" s="507"/>
      <c r="T49" s="507"/>
      <c r="U49" s="507"/>
      <c r="V49" s="507"/>
      <c r="W49" s="507"/>
      <c r="X49" s="507"/>
      <c r="Y49" s="507"/>
      <c r="Z49" s="507"/>
      <c r="AA49" s="507"/>
      <c r="AB49" s="507"/>
      <c r="AC49" s="507"/>
      <c r="AD49" s="507"/>
      <c r="AE49" s="507"/>
      <c r="AF49" s="507"/>
      <c r="AG49" s="507"/>
      <c r="AH49" s="507"/>
      <c r="AI49" s="507"/>
      <c r="AJ49" s="507"/>
      <c r="AK49" s="507"/>
      <c r="AL49" s="507"/>
      <c r="AM49" s="507"/>
      <c r="AN49" s="507"/>
      <c r="AO49" s="507"/>
      <c r="AP49" s="507"/>
      <c r="AQ49" s="507"/>
      <c r="AR49" s="507"/>
      <c r="AS49" s="507"/>
      <c r="AT49" s="507"/>
      <c r="AU49" s="507"/>
      <c r="AV49" s="507"/>
      <c r="AW49" s="507"/>
      <c r="AX49" s="507"/>
      <c r="AY49" s="507"/>
      <c r="AZ49" s="507"/>
      <c r="BA49" s="507"/>
      <c r="BB49" s="507"/>
      <c r="BC49" s="507"/>
      <c r="BD49" s="507"/>
      <c r="BE49" s="507"/>
      <c r="BF49" s="507"/>
      <c r="BG49" s="507"/>
      <c r="BH49" s="507"/>
      <c r="BI49" s="507"/>
      <c r="BJ49" s="507"/>
      <c r="BK49" s="507"/>
      <c r="BL49" s="507"/>
      <c r="BM49" s="507"/>
      <c r="BN49" s="507"/>
      <c r="BO49" s="507"/>
      <c r="BP49" s="507"/>
    </row>
    <row r="50" spans="1:68">
      <c r="A50" s="507"/>
      <c r="B50" s="507"/>
      <c r="C50" s="507"/>
      <c r="D50" s="507"/>
      <c r="E50" s="507"/>
      <c r="F50" s="507"/>
      <c r="G50" s="507"/>
      <c r="H50" s="507"/>
      <c r="I50" s="507"/>
      <c r="J50" s="507"/>
      <c r="K50" s="507"/>
      <c r="L50" s="507"/>
      <c r="M50" s="507"/>
      <c r="N50" s="507"/>
      <c r="O50" s="507"/>
      <c r="P50" s="507"/>
      <c r="Q50" s="507"/>
      <c r="R50" s="507"/>
      <c r="S50" s="507"/>
      <c r="T50" s="507"/>
      <c r="U50" s="507"/>
      <c r="V50" s="507"/>
      <c r="W50" s="507"/>
      <c r="X50" s="507"/>
      <c r="Y50" s="507"/>
      <c r="Z50" s="507"/>
      <c r="AA50" s="507"/>
      <c r="AB50" s="507"/>
      <c r="AC50" s="507"/>
      <c r="AD50" s="507"/>
      <c r="AE50" s="507"/>
      <c r="AF50" s="507"/>
      <c r="AG50" s="507"/>
      <c r="AH50" s="507"/>
      <c r="AI50" s="507"/>
      <c r="AJ50" s="507"/>
      <c r="AK50" s="507"/>
      <c r="AL50" s="507"/>
      <c r="AM50" s="507"/>
      <c r="AN50" s="507"/>
      <c r="AO50" s="507"/>
      <c r="AP50" s="507"/>
      <c r="AQ50" s="507"/>
      <c r="AR50" s="507"/>
      <c r="AS50" s="507"/>
      <c r="AT50" s="507"/>
      <c r="AU50" s="507"/>
      <c r="AV50" s="507"/>
      <c r="AW50" s="507"/>
      <c r="AX50" s="507"/>
      <c r="AY50" s="507"/>
      <c r="AZ50" s="507"/>
      <c r="BA50" s="507"/>
      <c r="BB50" s="507"/>
      <c r="BC50" s="507"/>
      <c r="BD50" s="507"/>
      <c r="BE50" s="507"/>
      <c r="BF50" s="507"/>
      <c r="BG50" s="507"/>
      <c r="BH50" s="507"/>
      <c r="BI50" s="507"/>
      <c r="BJ50" s="507"/>
      <c r="BK50" s="507"/>
      <c r="BL50" s="507"/>
      <c r="BM50" s="507"/>
      <c r="BN50" s="507"/>
      <c r="BO50" s="507"/>
      <c r="BP50" s="507"/>
    </row>
    <row r="51" spans="1:68">
      <c r="A51" s="507"/>
      <c r="B51" s="507"/>
      <c r="C51" s="507"/>
      <c r="D51" s="507"/>
      <c r="E51" s="507"/>
      <c r="F51" s="507"/>
      <c r="G51" s="507"/>
      <c r="H51" s="507"/>
      <c r="I51" s="507"/>
      <c r="J51" s="507"/>
      <c r="K51" s="507"/>
      <c r="L51" s="507"/>
      <c r="M51" s="507"/>
      <c r="N51" s="507"/>
      <c r="O51" s="507"/>
      <c r="P51" s="507"/>
      <c r="Q51" s="507"/>
      <c r="R51" s="507"/>
      <c r="S51" s="507"/>
      <c r="T51" s="507"/>
      <c r="U51" s="507"/>
      <c r="V51" s="507"/>
      <c r="W51" s="507"/>
      <c r="X51" s="507"/>
      <c r="Y51" s="507"/>
      <c r="Z51" s="507"/>
      <c r="AA51" s="507"/>
      <c r="AB51" s="507"/>
      <c r="AC51" s="507"/>
      <c r="AD51" s="507"/>
      <c r="AE51" s="507"/>
      <c r="AF51" s="507"/>
      <c r="AG51" s="507"/>
      <c r="AH51" s="507"/>
      <c r="AI51" s="507"/>
      <c r="AJ51" s="507"/>
      <c r="AK51" s="507"/>
      <c r="AL51" s="507"/>
      <c r="AM51" s="507"/>
      <c r="AN51" s="507"/>
      <c r="AO51" s="507"/>
      <c r="AP51" s="507"/>
      <c r="AQ51" s="507"/>
      <c r="AR51" s="507"/>
      <c r="AS51" s="507"/>
      <c r="AT51" s="507"/>
      <c r="AU51" s="507"/>
      <c r="AV51" s="507"/>
      <c r="AW51" s="507"/>
      <c r="AX51" s="507"/>
      <c r="AY51" s="507"/>
      <c r="AZ51" s="507"/>
      <c r="BA51" s="507"/>
      <c r="BB51" s="507"/>
      <c r="BC51" s="507"/>
      <c r="BD51" s="507"/>
      <c r="BE51" s="507"/>
      <c r="BF51" s="507"/>
      <c r="BG51" s="507"/>
      <c r="BH51" s="507"/>
      <c r="BI51" s="507"/>
      <c r="BJ51" s="507"/>
      <c r="BK51" s="507"/>
      <c r="BL51" s="507"/>
      <c r="BM51" s="507"/>
      <c r="BN51" s="507"/>
      <c r="BO51" s="507"/>
      <c r="BP51" s="507"/>
    </row>
    <row r="52" spans="1:68">
      <c r="A52" s="507"/>
      <c r="B52" s="507"/>
      <c r="C52" s="507"/>
      <c r="D52" s="507"/>
      <c r="E52" s="507"/>
      <c r="F52" s="507"/>
      <c r="G52" s="507"/>
      <c r="H52" s="507"/>
      <c r="I52" s="507"/>
      <c r="J52" s="507"/>
      <c r="K52" s="507"/>
      <c r="L52" s="507"/>
      <c r="M52" s="507"/>
      <c r="N52" s="507"/>
      <c r="O52" s="507"/>
      <c r="P52" s="507"/>
      <c r="Q52" s="507"/>
      <c r="R52" s="507"/>
      <c r="S52" s="507"/>
      <c r="T52" s="507"/>
      <c r="U52" s="507"/>
      <c r="V52" s="507"/>
      <c r="W52" s="507"/>
      <c r="X52" s="507"/>
      <c r="Y52" s="507"/>
      <c r="Z52" s="507"/>
      <c r="AA52" s="507"/>
      <c r="AB52" s="507"/>
      <c r="AC52" s="507"/>
      <c r="AD52" s="507"/>
      <c r="AE52" s="507"/>
      <c r="AF52" s="507"/>
      <c r="AG52" s="507"/>
      <c r="AH52" s="507"/>
      <c r="AI52" s="507"/>
      <c r="AJ52" s="507"/>
      <c r="AK52" s="507"/>
      <c r="AL52" s="507"/>
      <c r="AM52" s="507"/>
      <c r="AN52" s="507"/>
      <c r="AO52" s="507"/>
      <c r="AP52" s="507"/>
      <c r="AQ52" s="507"/>
      <c r="AR52" s="507"/>
      <c r="AS52" s="507"/>
      <c r="AT52" s="507"/>
      <c r="AU52" s="507"/>
      <c r="AV52" s="507"/>
      <c r="AW52" s="507"/>
      <c r="AX52" s="507"/>
      <c r="AY52" s="507"/>
      <c r="AZ52" s="507"/>
      <c r="BA52" s="507"/>
      <c r="BB52" s="507"/>
      <c r="BC52" s="507"/>
      <c r="BD52" s="507"/>
      <c r="BE52" s="507"/>
      <c r="BF52" s="507"/>
      <c r="BG52" s="507"/>
      <c r="BH52" s="507"/>
      <c r="BI52" s="507"/>
      <c r="BJ52" s="507"/>
      <c r="BK52" s="507"/>
      <c r="BL52" s="507"/>
      <c r="BM52" s="507"/>
      <c r="BN52" s="507"/>
      <c r="BO52" s="507"/>
      <c r="BP52" s="507"/>
    </row>
    <row r="53" spans="1:68">
      <c r="A53" s="507"/>
      <c r="B53" s="507"/>
      <c r="C53" s="507"/>
      <c r="D53" s="507"/>
      <c r="E53" s="507"/>
      <c r="F53" s="507"/>
      <c r="G53" s="507"/>
      <c r="H53" s="507"/>
      <c r="I53" s="507"/>
      <c r="J53" s="507"/>
      <c r="K53" s="507"/>
      <c r="L53" s="507"/>
      <c r="M53" s="507"/>
      <c r="N53" s="507"/>
      <c r="O53" s="507"/>
      <c r="P53" s="507"/>
      <c r="Q53" s="507"/>
      <c r="R53" s="507"/>
      <c r="S53" s="507"/>
      <c r="T53" s="507"/>
      <c r="U53" s="507"/>
      <c r="V53" s="507"/>
      <c r="W53" s="507"/>
      <c r="X53" s="507"/>
      <c r="Y53" s="507"/>
      <c r="Z53" s="507"/>
      <c r="AA53" s="507"/>
      <c r="AB53" s="507"/>
      <c r="AC53" s="507"/>
      <c r="AD53" s="507"/>
      <c r="AE53" s="507"/>
      <c r="AF53" s="507"/>
      <c r="AG53" s="507"/>
      <c r="AH53" s="507"/>
      <c r="AI53" s="507"/>
      <c r="AJ53" s="507"/>
      <c r="AK53" s="507"/>
      <c r="AL53" s="507"/>
      <c r="AM53" s="507"/>
      <c r="AN53" s="507"/>
      <c r="AO53" s="507"/>
      <c r="AP53" s="507"/>
      <c r="AQ53" s="507"/>
      <c r="AR53" s="507"/>
      <c r="AS53" s="507"/>
      <c r="AT53" s="507"/>
      <c r="AU53" s="507"/>
      <c r="AV53" s="507"/>
      <c r="AW53" s="507"/>
      <c r="AX53" s="507"/>
      <c r="AY53" s="507"/>
      <c r="AZ53" s="507"/>
      <c r="BA53" s="507"/>
      <c r="BB53" s="507"/>
      <c r="BC53" s="507"/>
      <c r="BD53" s="507"/>
      <c r="BE53" s="507"/>
      <c r="BF53" s="507"/>
      <c r="BG53" s="507"/>
      <c r="BH53" s="507"/>
      <c r="BI53" s="507"/>
      <c r="BJ53" s="507"/>
      <c r="BK53" s="507"/>
      <c r="BL53" s="507"/>
      <c r="BM53" s="507"/>
      <c r="BN53" s="507"/>
      <c r="BO53" s="507"/>
      <c r="BP53" s="507"/>
    </row>
    <row r="54" spans="1:68">
      <c r="A54" s="507"/>
      <c r="B54" s="507"/>
      <c r="C54" s="507"/>
      <c r="D54" s="507"/>
      <c r="E54" s="507"/>
      <c r="F54" s="507"/>
      <c r="G54" s="507"/>
      <c r="H54" s="507"/>
      <c r="I54" s="507"/>
      <c r="J54" s="507"/>
      <c r="K54" s="507"/>
      <c r="L54" s="507"/>
      <c r="M54" s="507"/>
      <c r="N54" s="507"/>
      <c r="O54" s="507"/>
      <c r="P54" s="507"/>
      <c r="Q54" s="507"/>
      <c r="R54" s="507"/>
      <c r="S54" s="507"/>
      <c r="T54" s="507"/>
      <c r="U54" s="507"/>
      <c r="V54" s="507"/>
      <c r="W54" s="507"/>
      <c r="X54" s="507"/>
      <c r="Y54" s="507"/>
      <c r="Z54" s="507"/>
      <c r="AA54" s="507"/>
      <c r="AB54" s="507"/>
      <c r="AC54" s="507"/>
      <c r="AD54" s="507"/>
      <c r="AE54" s="507"/>
      <c r="AF54" s="507"/>
      <c r="AG54" s="507"/>
      <c r="AH54" s="507"/>
      <c r="AI54" s="507"/>
      <c r="AJ54" s="507"/>
      <c r="AK54" s="507"/>
      <c r="AL54" s="507"/>
      <c r="AM54" s="507"/>
      <c r="AN54" s="507"/>
      <c r="AO54" s="507"/>
      <c r="AP54" s="507"/>
      <c r="AQ54" s="507"/>
      <c r="AR54" s="507"/>
      <c r="AS54" s="507"/>
      <c r="AT54" s="507"/>
      <c r="AU54" s="507"/>
      <c r="AV54" s="507"/>
      <c r="AW54" s="507"/>
      <c r="AX54" s="507"/>
      <c r="AY54" s="507"/>
      <c r="AZ54" s="507"/>
      <c r="BA54" s="507"/>
      <c r="BB54" s="507"/>
      <c r="BC54" s="507"/>
      <c r="BD54" s="507"/>
      <c r="BE54" s="507"/>
      <c r="BF54" s="507"/>
      <c r="BG54" s="507"/>
      <c r="BH54" s="507"/>
      <c r="BI54" s="507"/>
      <c r="BJ54" s="507"/>
      <c r="BK54" s="507"/>
      <c r="BL54" s="507"/>
      <c r="BM54" s="507"/>
      <c r="BN54" s="507"/>
      <c r="BO54" s="507"/>
      <c r="BP54" s="507"/>
    </row>
    <row r="55" spans="1:68">
      <c r="A55" s="507"/>
      <c r="B55" s="507"/>
      <c r="C55" s="507"/>
      <c r="D55" s="507"/>
      <c r="E55" s="507"/>
      <c r="F55" s="507"/>
      <c r="G55" s="507"/>
      <c r="H55" s="507"/>
      <c r="I55" s="507"/>
      <c r="J55" s="507"/>
      <c r="K55" s="507"/>
      <c r="L55" s="507"/>
      <c r="M55" s="507"/>
      <c r="N55" s="507"/>
      <c r="O55" s="507"/>
      <c r="P55" s="507"/>
      <c r="Q55" s="507"/>
      <c r="R55" s="507"/>
      <c r="S55" s="507"/>
      <c r="T55" s="507"/>
      <c r="U55" s="507"/>
      <c r="V55" s="507"/>
      <c r="W55" s="507"/>
      <c r="X55" s="507"/>
      <c r="Y55" s="507"/>
      <c r="Z55" s="507"/>
      <c r="AA55" s="507"/>
      <c r="AB55" s="507"/>
      <c r="AC55" s="507"/>
      <c r="AD55" s="507"/>
      <c r="AE55" s="507"/>
      <c r="AF55" s="507"/>
      <c r="AG55" s="507"/>
      <c r="AH55" s="507"/>
      <c r="AI55" s="507"/>
      <c r="AJ55" s="507"/>
      <c r="AK55" s="507"/>
      <c r="AL55" s="507"/>
      <c r="AM55" s="507"/>
      <c r="AN55" s="507"/>
      <c r="AO55" s="507"/>
      <c r="AP55" s="507"/>
      <c r="AQ55" s="507"/>
      <c r="AR55" s="507"/>
      <c r="AS55" s="507"/>
      <c r="AT55" s="507"/>
      <c r="AU55" s="507"/>
      <c r="AV55" s="507"/>
      <c r="AW55" s="507"/>
      <c r="AX55" s="507"/>
      <c r="AY55" s="507"/>
      <c r="AZ55" s="507"/>
      <c r="BA55" s="507"/>
      <c r="BB55" s="507"/>
      <c r="BC55" s="507"/>
      <c r="BD55" s="507"/>
      <c r="BE55" s="507"/>
      <c r="BF55" s="507"/>
      <c r="BG55" s="507"/>
      <c r="BH55" s="507"/>
      <c r="BI55" s="507"/>
      <c r="BJ55" s="507"/>
      <c r="BK55" s="507"/>
      <c r="BL55" s="507"/>
      <c r="BM55" s="507"/>
      <c r="BN55" s="507"/>
      <c r="BO55" s="507"/>
      <c r="BP55" s="507"/>
    </row>
    <row r="56" spans="1:68">
      <c r="A56" s="507"/>
      <c r="B56" s="507"/>
      <c r="C56" s="507"/>
      <c r="D56" s="507"/>
      <c r="E56" s="507"/>
      <c r="F56" s="507"/>
      <c r="G56" s="507"/>
      <c r="H56" s="507"/>
      <c r="I56" s="507"/>
      <c r="J56" s="507"/>
      <c r="K56" s="507"/>
      <c r="L56" s="507"/>
      <c r="M56" s="507"/>
      <c r="N56" s="507"/>
      <c r="O56" s="507"/>
      <c r="P56" s="507"/>
      <c r="Q56" s="507"/>
      <c r="R56" s="507"/>
      <c r="S56" s="507"/>
      <c r="T56" s="507"/>
      <c r="U56" s="507"/>
      <c r="V56" s="507"/>
      <c r="W56" s="507"/>
      <c r="X56" s="507"/>
      <c r="Y56" s="507"/>
      <c r="Z56" s="507"/>
      <c r="AA56" s="507"/>
      <c r="AB56" s="507"/>
      <c r="AC56" s="507"/>
      <c r="AD56" s="507"/>
      <c r="AE56" s="507"/>
      <c r="AF56" s="507"/>
      <c r="AG56" s="507"/>
      <c r="AH56" s="507"/>
      <c r="AI56" s="507"/>
      <c r="AJ56" s="507"/>
      <c r="AK56" s="507"/>
      <c r="AL56" s="507"/>
      <c r="AM56" s="507"/>
      <c r="AN56" s="507"/>
      <c r="AO56" s="507"/>
      <c r="AP56" s="507"/>
      <c r="AQ56" s="507"/>
      <c r="AR56" s="507"/>
      <c r="AS56" s="507"/>
      <c r="AT56" s="507"/>
      <c r="AU56" s="507"/>
      <c r="AV56" s="507"/>
      <c r="AW56" s="507"/>
      <c r="AX56" s="507"/>
      <c r="AY56" s="507"/>
      <c r="AZ56" s="507"/>
      <c r="BA56" s="507"/>
      <c r="BB56" s="507"/>
      <c r="BC56" s="507"/>
      <c r="BD56" s="507"/>
      <c r="BE56" s="507"/>
      <c r="BF56" s="507"/>
      <c r="BG56" s="507"/>
      <c r="BH56" s="507"/>
      <c r="BI56" s="507"/>
      <c r="BJ56" s="507"/>
      <c r="BK56" s="507"/>
      <c r="BL56" s="507"/>
      <c r="BM56" s="507"/>
      <c r="BN56" s="507"/>
      <c r="BO56" s="507"/>
      <c r="BP56" s="507"/>
    </row>
    <row r="57" spans="1:68">
      <c r="A57" s="507"/>
      <c r="B57" s="507"/>
      <c r="C57" s="507"/>
      <c r="D57" s="507"/>
      <c r="E57" s="507"/>
      <c r="F57" s="507"/>
      <c r="G57" s="507"/>
      <c r="H57" s="507"/>
      <c r="I57" s="507"/>
      <c r="J57" s="507"/>
      <c r="K57" s="507"/>
      <c r="L57" s="507"/>
      <c r="M57" s="507"/>
      <c r="N57" s="507"/>
      <c r="O57" s="507"/>
      <c r="P57" s="507"/>
      <c r="Q57" s="507"/>
      <c r="R57" s="507"/>
      <c r="S57" s="507"/>
      <c r="T57" s="507"/>
      <c r="U57" s="507"/>
      <c r="V57" s="507"/>
      <c r="W57" s="507"/>
      <c r="X57" s="507"/>
      <c r="Y57" s="507"/>
      <c r="Z57" s="507"/>
      <c r="AA57" s="507"/>
      <c r="AB57" s="507"/>
      <c r="AC57" s="507"/>
      <c r="AD57" s="507"/>
      <c r="AE57" s="507"/>
      <c r="AF57" s="507"/>
      <c r="AG57" s="507"/>
      <c r="AH57" s="507"/>
      <c r="AI57" s="507"/>
      <c r="AJ57" s="507"/>
      <c r="AK57" s="507"/>
      <c r="AL57" s="507"/>
      <c r="AM57" s="507"/>
      <c r="AN57" s="507"/>
      <c r="AO57" s="507"/>
      <c r="AP57" s="507"/>
      <c r="AQ57" s="507"/>
      <c r="AR57" s="507"/>
      <c r="AS57" s="507"/>
      <c r="AT57" s="507"/>
      <c r="AU57" s="507"/>
      <c r="AV57" s="507"/>
      <c r="AW57" s="507"/>
      <c r="AX57" s="507"/>
      <c r="AY57" s="507"/>
      <c r="AZ57" s="507"/>
      <c r="BA57" s="507"/>
      <c r="BB57" s="507"/>
      <c r="BC57" s="507"/>
      <c r="BD57" s="507"/>
      <c r="BE57" s="507"/>
      <c r="BF57" s="507"/>
      <c r="BG57" s="507"/>
      <c r="BH57" s="507"/>
      <c r="BI57" s="507"/>
      <c r="BJ57" s="507"/>
      <c r="BK57" s="507"/>
      <c r="BL57" s="507"/>
      <c r="BM57" s="507"/>
      <c r="BN57" s="507"/>
      <c r="BO57" s="507"/>
      <c r="BP57" s="507"/>
    </row>
    <row r="58" spans="1:68">
      <c r="A58" s="507"/>
      <c r="B58" s="507"/>
      <c r="C58" s="507"/>
      <c r="D58" s="507"/>
      <c r="E58" s="507"/>
      <c r="F58" s="507"/>
      <c r="G58" s="507"/>
      <c r="H58" s="507"/>
      <c r="I58" s="507"/>
      <c r="J58" s="507"/>
      <c r="K58" s="507"/>
      <c r="L58" s="507"/>
      <c r="M58" s="507"/>
      <c r="N58" s="507"/>
      <c r="O58" s="507"/>
      <c r="P58" s="507"/>
      <c r="Q58" s="507"/>
      <c r="R58" s="507"/>
      <c r="S58" s="507"/>
      <c r="T58" s="507"/>
      <c r="U58" s="507"/>
      <c r="V58" s="507"/>
      <c r="W58" s="507"/>
      <c r="X58" s="507"/>
      <c r="Y58" s="507"/>
      <c r="Z58" s="507"/>
      <c r="AA58" s="507"/>
      <c r="AB58" s="507"/>
      <c r="AC58" s="507"/>
      <c r="AD58" s="507"/>
      <c r="AE58" s="507"/>
      <c r="AF58" s="507"/>
      <c r="AG58" s="507"/>
      <c r="AH58" s="507"/>
      <c r="AI58" s="507"/>
      <c r="AJ58" s="507"/>
      <c r="AK58" s="507"/>
      <c r="AL58" s="507"/>
      <c r="AM58" s="507"/>
      <c r="AN58" s="507"/>
      <c r="AO58" s="507"/>
      <c r="AP58" s="507"/>
      <c r="AQ58" s="507"/>
      <c r="AR58" s="507"/>
      <c r="AS58" s="507"/>
      <c r="AT58" s="507"/>
      <c r="AU58" s="507"/>
      <c r="AV58" s="507"/>
      <c r="AW58" s="507"/>
      <c r="AX58" s="507"/>
      <c r="AY58" s="507"/>
      <c r="AZ58" s="507"/>
      <c r="BA58" s="507"/>
      <c r="BB58" s="507"/>
      <c r="BC58" s="507"/>
      <c r="BD58" s="507"/>
      <c r="BE58" s="507"/>
      <c r="BF58" s="507"/>
      <c r="BG58" s="507"/>
      <c r="BH58" s="507"/>
      <c r="BI58" s="507"/>
      <c r="BJ58" s="507"/>
      <c r="BK58" s="507"/>
      <c r="BL58" s="507"/>
      <c r="BM58" s="507"/>
      <c r="BN58" s="507"/>
      <c r="BO58" s="507"/>
      <c r="BP58" s="507"/>
    </row>
    <row r="59" spans="1:68">
      <c r="A59" s="507"/>
      <c r="B59" s="507"/>
      <c r="C59" s="507"/>
      <c r="D59" s="507"/>
      <c r="E59" s="507"/>
      <c r="F59" s="507"/>
      <c r="G59" s="507"/>
      <c r="H59" s="507"/>
      <c r="I59" s="507"/>
      <c r="J59" s="507"/>
      <c r="K59" s="507"/>
      <c r="L59" s="507"/>
      <c r="M59" s="507"/>
      <c r="N59" s="507"/>
      <c r="O59" s="507"/>
      <c r="P59" s="507"/>
      <c r="Q59" s="507"/>
      <c r="R59" s="507"/>
      <c r="S59" s="507"/>
      <c r="T59" s="507"/>
      <c r="U59" s="507"/>
      <c r="V59" s="507"/>
      <c r="W59" s="507"/>
      <c r="X59" s="507"/>
      <c r="Y59" s="507"/>
      <c r="Z59" s="507"/>
      <c r="AA59" s="507"/>
      <c r="AB59" s="507"/>
      <c r="AC59" s="507"/>
      <c r="AD59" s="507"/>
      <c r="AE59" s="507"/>
      <c r="AF59" s="507"/>
      <c r="AG59" s="507"/>
      <c r="AH59" s="507"/>
      <c r="AI59" s="507"/>
      <c r="AJ59" s="507"/>
      <c r="AK59" s="507"/>
      <c r="AL59" s="507"/>
      <c r="AM59" s="507"/>
      <c r="AN59" s="507"/>
      <c r="AO59" s="507"/>
      <c r="AP59" s="507"/>
      <c r="AQ59" s="507"/>
      <c r="AR59" s="507"/>
      <c r="AS59" s="507"/>
      <c r="AT59" s="507"/>
      <c r="AU59" s="507"/>
      <c r="AV59" s="507"/>
      <c r="AW59" s="507"/>
      <c r="AX59" s="507"/>
      <c r="AY59" s="507"/>
      <c r="AZ59" s="507"/>
      <c r="BA59" s="507"/>
      <c r="BB59" s="507"/>
      <c r="BC59" s="507"/>
      <c r="BD59" s="507"/>
      <c r="BE59" s="507"/>
      <c r="BF59" s="507"/>
      <c r="BG59" s="507"/>
      <c r="BH59" s="507"/>
      <c r="BI59" s="507"/>
      <c r="BJ59" s="507"/>
      <c r="BK59" s="507"/>
      <c r="BL59" s="507"/>
      <c r="BM59" s="507"/>
      <c r="BN59" s="507"/>
      <c r="BO59" s="507"/>
      <c r="BP59" s="507"/>
    </row>
    <row r="60" spans="1:68">
      <c r="A60" s="507"/>
      <c r="B60" s="507"/>
      <c r="C60" s="507"/>
      <c r="D60" s="507"/>
      <c r="E60" s="507"/>
      <c r="F60" s="507"/>
      <c r="G60" s="507"/>
      <c r="H60" s="507"/>
      <c r="I60" s="507"/>
      <c r="J60" s="507"/>
      <c r="K60" s="507"/>
      <c r="L60" s="507"/>
      <c r="M60" s="507"/>
      <c r="N60" s="507"/>
      <c r="O60" s="507"/>
      <c r="P60" s="507"/>
      <c r="Q60" s="507"/>
      <c r="R60" s="507"/>
      <c r="S60" s="507"/>
      <c r="T60" s="507"/>
      <c r="U60" s="507"/>
      <c r="V60" s="507"/>
      <c r="W60" s="507"/>
      <c r="X60" s="507"/>
      <c r="Y60" s="507"/>
      <c r="Z60" s="507"/>
      <c r="AA60" s="507"/>
      <c r="AB60" s="507"/>
      <c r="AC60" s="507"/>
      <c r="AD60" s="507"/>
      <c r="AE60" s="507"/>
      <c r="AF60" s="507"/>
      <c r="AG60" s="507"/>
      <c r="AH60" s="507"/>
      <c r="AI60" s="507"/>
      <c r="AJ60" s="507"/>
      <c r="AK60" s="507"/>
      <c r="AL60" s="507"/>
      <c r="AM60" s="507"/>
      <c r="AN60" s="507"/>
      <c r="AO60" s="507"/>
      <c r="AP60" s="507"/>
      <c r="AQ60" s="507"/>
      <c r="AR60" s="507"/>
      <c r="AS60" s="507"/>
      <c r="AT60" s="507"/>
      <c r="AU60" s="507"/>
      <c r="AV60" s="507"/>
      <c r="AW60" s="507"/>
      <c r="AX60" s="507"/>
      <c r="AY60" s="507"/>
      <c r="AZ60" s="507"/>
      <c r="BA60" s="507"/>
      <c r="BB60" s="507"/>
      <c r="BC60" s="507"/>
      <c r="BD60" s="507"/>
      <c r="BE60" s="507"/>
      <c r="BF60" s="507"/>
      <c r="BG60" s="507"/>
      <c r="BH60" s="507"/>
      <c r="BI60" s="507"/>
      <c r="BJ60" s="507"/>
      <c r="BK60" s="507"/>
      <c r="BL60" s="507"/>
      <c r="BM60" s="507"/>
      <c r="BN60" s="507"/>
      <c r="BO60" s="507"/>
      <c r="BP60" s="507"/>
    </row>
    <row r="61" spans="1:68">
      <c r="A61" s="507"/>
      <c r="B61" s="507"/>
      <c r="C61" s="507"/>
      <c r="D61" s="507"/>
      <c r="E61" s="507"/>
      <c r="F61" s="507"/>
      <c r="G61" s="507"/>
      <c r="H61" s="507"/>
      <c r="I61" s="507"/>
      <c r="J61" s="507"/>
      <c r="K61" s="507"/>
      <c r="L61" s="507"/>
      <c r="M61" s="507"/>
      <c r="N61" s="507"/>
      <c r="O61" s="507"/>
      <c r="P61" s="507"/>
      <c r="Q61" s="507"/>
      <c r="R61" s="507"/>
      <c r="S61" s="507"/>
      <c r="T61" s="507"/>
      <c r="U61" s="507"/>
      <c r="V61" s="507"/>
      <c r="W61" s="507"/>
      <c r="X61" s="507"/>
      <c r="Y61" s="507"/>
      <c r="Z61" s="507"/>
      <c r="AA61" s="507"/>
      <c r="AB61" s="507"/>
      <c r="AC61" s="507"/>
      <c r="AD61" s="507"/>
      <c r="AE61" s="507"/>
      <c r="AF61" s="507"/>
      <c r="AG61" s="507"/>
      <c r="AH61" s="507"/>
      <c r="AI61" s="507"/>
      <c r="AJ61" s="507"/>
      <c r="AK61" s="507"/>
      <c r="AL61" s="507"/>
      <c r="AM61" s="507"/>
      <c r="AN61" s="507"/>
      <c r="AO61" s="507"/>
      <c r="AP61" s="507"/>
      <c r="AQ61" s="507"/>
      <c r="AR61" s="507"/>
      <c r="AS61" s="507"/>
      <c r="AT61" s="507"/>
      <c r="AU61" s="507"/>
      <c r="AV61" s="507"/>
      <c r="AW61" s="507"/>
      <c r="AX61" s="507"/>
      <c r="AY61" s="507"/>
      <c r="AZ61" s="507"/>
      <c r="BA61" s="507"/>
      <c r="BB61" s="507"/>
      <c r="BC61" s="507"/>
      <c r="BD61" s="507"/>
      <c r="BE61" s="507"/>
      <c r="BF61" s="507"/>
      <c r="BG61" s="507"/>
      <c r="BH61" s="507"/>
      <c r="BI61" s="507"/>
      <c r="BJ61" s="507"/>
      <c r="BK61" s="507"/>
      <c r="BL61" s="507"/>
      <c r="BM61" s="507"/>
      <c r="BN61" s="507"/>
      <c r="BO61" s="507"/>
      <c r="BP61" s="507"/>
    </row>
    <row r="62" spans="1:68">
      <c r="A62" s="507"/>
      <c r="B62" s="507"/>
      <c r="C62" s="507"/>
      <c r="D62" s="507"/>
      <c r="E62" s="507"/>
      <c r="F62" s="507"/>
      <c r="G62" s="507"/>
      <c r="H62" s="507"/>
      <c r="I62" s="507"/>
      <c r="J62" s="507"/>
      <c r="K62" s="507"/>
      <c r="L62" s="507"/>
      <c r="M62" s="507"/>
      <c r="N62" s="507"/>
      <c r="O62" s="507"/>
      <c r="P62" s="507"/>
      <c r="Q62" s="507"/>
      <c r="R62" s="507"/>
      <c r="S62" s="507"/>
      <c r="T62" s="507"/>
      <c r="U62" s="507"/>
      <c r="V62" s="507"/>
      <c r="W62" s="507"/>
      <c r="X62" s="507"/>
      <c r="Y62" s="507"/>
      <c r="Z62" s="507"/>
      <c r="AA62" s="507"/>
      <c r="AB62" s="507"/>
      <c r="AC62" s="507"/>
      <c r="AD62" s="507"/>
      <c r="AE62" s="507"/>
      <c r="AF62" s="507"/>
      <c r="AG62" s="507"/>
      <c r="AH62" s="507"/>
      <c r="AI62" s="507"/>
      <c r="AJ62" s="507"/>
      <c r="AK62" s="507"/>
      <c r="AL62" s="507"/>
      <c r="AM62" s="507"/>
      <c r="AN62" s="507"/>
      <c r="AO62" s="507"/>
      <c r="AP62" s="507"/>
      <c r="AQ62" s="507"/>
      <c r="AR62" s="507"/>
      <c r="AS62" s="507"/>
      <c r="AT62" s="507"/>
      <c r="AU62" s="507"/>
      <c r="AV62" s="507"/>
      <c r="AW62" s="507"/>
      <c r="AX62" s="507"/>
      <c r="AY62" s="507"/>
      <c r="AZ62" s="507"/>
      <c r="BA62" s="507"/>
      <c r="BB62" s="507"/>
      <c r="BC62" s="507"/>
      <c r="BD62" s="507"/>
      <c r="BE62" s="507"/>
      <c r="BF62" s="507"/>
      <c r="BG62" s="507"/>
      <c r="BH62" s="507"/>
      <c r="BI62" s="507"/>
      <c r="BJ62" s="507"/>
      <c r="BK62" s="507"/>
      <c r="BL62" s="507"/>
      <c r="BM62" s="507"/>
      <c r="BN62" s="507"/>
      <c r="BO62" s="507"/>
      <c r="BP62" s="507"/>
    </row>
  </sheetData>
  <mergeCells count="22">
    <mergeCell ref="B32:C32"/>
    <mergeCell ref="F32:F33"/>
    <mergeCell ref="B2:E2"/>
    <mergeCell ref="C7:E7"/>
    <mergeCell ref="C8:E8"/>
    <mergeCell ref="C17:E17"/>
    <mergeCell ref="C12:E12"/>
    <mergeCell ref="C13:E13"/>
    <mergeCell ref="C14:E14"/>
    <mergeCell ref="C15:E15"/>
    <mergeCell ref="C9:E9"/>
    <mergeCell ref="C3:E3"/>
    <mergeCell ref="C4:E4"/>
    <mergeCell ref="B11:F11"/>
    <mergeCell ref="C5:E5"/>
    <mergeCell ref="B35:C35"/>
    <mergeCell ref="B36:C36"/>
    <mergeCell ref="B37:C37"/>
    <mergeCell ref="C6:E6"/>
    <mergeCell ref="C16:E16"/>
    <mergeCell ref="C18:E18"/>
    <mergeCell ref="C19:E19"/>
  </mergeCells>
  <pageMargins left="0.7" right="0.7" top="0.75" bottom="0.75" header="0.3" footer="0.3"/>
  <pageSetup paperSize="9" orientation="portrait" r:id="rId1"/>
  <headerFooter>
    <oddFooter>&amp;L&amp;1#&amp;"Arial"&amp;11&amp;K000000SW Internal Personal</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Q173"/>
  <sheetViews>
    <sheetView topLeftCell="A3" zoomScale="70" zoomScaleNormal="70" workbookViewId="0">
      <selection activeCell="G12" sqref="G12"/>
    </sheetView>
  </sheetViews>
  <sheetFormatPr defaultRowHeight="12.75" outlineLevelRow="2"/>
  <cols>
    <col min="1" max="1" width="16.28515625" customWidth="1"/>
    <col min="2" max="2" width="46.28515625" bestFit="1" customWidth="1"/>
    <col min="3" max="3" width="15.140625" customWidth="1"/>
    <col min="4" max="4" width="13.28515625" customWidth="1"/>
    <col min="5" max="5" width="12.140625" customWidth="1"/>
    <col min="6" max="6" width="12.42578125" customWidth="1"/>
    <col min="7" max="7" width="12.5703125" customWidth="1"/>
    <col min="8" max="8" width="12.42578125" customWidth="1"/>
    <col min="53" max="65" width="10.85546875" customWidth="1"/>
    <col min="66" max="68" width="13.140625" customWidth="1"/>
    <col min="69" max="69" width="67.42578125" customWidth="1"/>
  </cols>
  <sheetData>
    <row r="1" spans="1:69">
      <c r="A1" s="192"/>
      <c r="B1" s="191" t="s">
        <v>0</v>
      </c>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row>
    <row r="3" spans="1:69">
      <c r="B3" s="742" t="s">
        <v>1</v>
      </c>
      <c r="C3" s="742"/>
      <c r="D3" s="742"/>
      <c r="E3" s="742"/>
    </row>
    <row r="4" spans="1:69">
      <c r="B4" s="743" t="str">
        <f>Output!D3</f>
        <v>Herricks WTW</v>
      </c>
      <c r="C4" s="743"/>
      <c r="D4" s="743"/>
      <c r="E4" s="743"/>
    </row>
    <row r="5" spans="1:69">
      <c r="B5" s="742" t="str">
        <f>+Options!D7</f>
        <v>Base</v>
      </c>
      <c r="C5" s="742"/>
      <c r="D5" s="742"/>
      <c r="E5" s="742"/>
    </row>
    <row r="6" spans="1:69">
      <c r="B6" s="743" t="str">
        <f>Options!$D$8</f>
        <v>Maintain &amp; operate existing plant</v>
      </c>
      <c r="C6" s="743"/>
      <c r="D6" s="743"/>
      <c r="E6" s="743"/>
    </row>
    <row r="7" spans="1:69">
      <c r="B7" s="131" t="s">
        <v>3</v>
      </c>
      <c r="C7" s="298">
        <f>Options!$D$4</f>
        <v>3.5000000000000003E-2</v>
      </c>
    </row>
    <row r="8" spans="1:69">
      <c r="B8" s="131" t="s">
        <v>4</v>
      </c>
      <c r="C8" s="126">
        <v>2020</v>
      </c>
    </row>
    <row r="10" spans="1:69" ht="25.5">
      <c r="C10" s="751" t="s">
        <v>784</v>
      </c>
      <c r="D10" s="752"/>
      <c r="E10" s="752"/>
      <c r="F10" s="648" t="s">
        <v>830</v>
      </c>
      <c r="G10" s="753" t="s">
        <v>789</v>
      </c>
      <c r="H10" s="754"/>
    </row>
    <row r="11" spans="1:69" ht="45.75" customHeight="1">
      <c r="A11" s="731" t="s">
        <v>783</v>
      </c>
      <c r="B11" s="424" t="s">
        <v>5</v>
      </c>
      <c r="C11" s="431" t="s">
        <v>788</v>
      </c>
      <c r="D11" s="431" t="s">
        <v>787</v>
      </c>
      <c r="E11" s="431" t="s">
        <v>786</v>
      </c>
      <c r="F11" s="431" t="s">
        <v>790</v>
      </c>
      <c r="G11" s="466" t="s">
        <v>855</v>
      </c>
      <c r="H11" s="264" t="s">
        <v>856</v>
      </c>
      <c r="J11" s="750" t="s">
        <v>6</v>
      </c>
      <c r="K11" s="750"/>
    </row>
    <row r="12" spans="1:69">
      <c r="A12" s="732"/>
      <c r="B12" s="428" t="s">
        <v>7</v>
      </c>
      <c r="C12" s="544">
        <f>NPV($C$7,$F73:$BN73)/1000</f>
        <v>5.5687854452163137</v>
      </c>
      <c r="D12" s="394">
        <f>NPV($C$7,$F72:$BN72)/1000</f>
        <v>6.9609818065203921</v>
      </c>
      <c r="E12" s="544">
        <f>NPV($C$7,$F74:$BN74)/1000</f>
        <v>8.3531781678244705</v>
      </c>
      <c r="F12" s="467">
        <f>SUM(F72:BM72)/1000</f>
        <v>31.434352116901678</v>
      </c>
      <c r="G12" s="546">
        <f>$E120+$E127</f>
        <v>7785.8828157635962</v>
      </c>
      <c r="H12" s="547">
        <f>$E134</f>
        <v>3307.0612512121852</v>
      </c>
      <c r="J12" s="542">
        <f>E72/1000</f>
        <v>6.960981806520393</v>
      </c>
      <c r="K12" s="543" t="b">
        <f>ROUND(J12,5)=ROUND(D12,5)</f>
        <v>1</v>
      </c>
    </row>
    <row r="13" spans="1:69">
      <c r="A13" s="732"/>
      <c r="B13" s="429" t="s">
        <v>8</v>
      </c>
      <c r="C13" s="419">
        <f>NPV($C$7,$F73:$O73)/1000</f>
        <v>1.2365491289359276</v>
      </c>
      <c r="D13" s="397">
        <f>NPV($C$7,$F72:$O72)/1000</f>
        <v>1.5456864111699091</v>
      </c>
      <c r="E13" s="419">
        <f>NPV($C$7,$F74:$O74)/1000</f>
        <v>1.8548236934038913</v>
      </c>
      <c r="F13" s="468">
        <f>SUM(F72:O72)/1000</f>
        <v>1.8680952817786134</v>
      </c>
      <c r="G13" s="548">
        <f>SUM($F120:$O120)+SUM($F127:$O127)</f>
        <v>476.51579883839469</v>
      </c>
      <c r="H13" s="549">
        <f>SUM($F134:$O134)</f>
        <v>380.20844762669799</v>
      </c>
      <c r="J13" s="749">
        <f>SUM(D13:D14)</f>
        <v>6.9609818065203921</v>
      </c>
      <c r="K13" s="749" t="b">
        <f>ROUND(J13,5)=ROUND(SUM(D13:D14),5)</f>
        <v>1</v>
      </c>
    </row>
    <row r="14" spans="1:69">
      <c r="A14" s="732"/>
      <c r="B14" s="429" t="s">
        <v>9</v>
      </c>
      <c r="C14" s="419">
        <f>(NPV($C$7,$F73:$BN73)/1000-C13)</f>
        <v>4.3322363162803859</v>
      </c>
      <c r="D14" s="397">
        <f>(NPV($C$7,$F72:$BN72)/1000-D13)</f>
        <v>5.4152953953504834</v>
      </c>
      <c r="E14" s="419">
        <f>(NPV($C$7,$F74:$BN74)/1000-E13)</f>
        <v>6.4983544744205792</v>
      </c>
      <c r="F14" s="468">
        <f>SUM(Q72:BM72)/1000</f>
        <v>29.360591764379318</v>
      </c>
      <c r="G14" s="548">
        <f>$G12-$G13</f>
        <v>7309.3670169252018</v>
      </c>
      <c r="H14" s="549">
        <f>$H12-$H13</f>
        <v>2926.852803585487</v>
      </c>
      <c r="J14" s="749"/>
      <c r="K14" s="749"/>
    </row>
    <row r="15" spans="1:69">
      <c r="A15" s="732"/>
      <c r="B15" s="430" t="s">
        <v>10</v>
      </c>
      <c r="C15" s="545">
        <f>NPV($C$7,$F94:$BN94)/1000</f>
        <v>4.0495039736192835</v>
      </c>
      <c r="D15" s="398">
        <f>NPV($C$7,$F93:$BN93)/1000</f>
        <v>4.2626357617045079</v>
      </c>
      <c r="E15" s="545">
        <f>NPV($C$7,$F95:$BN95)/1000</f>
        <v>4.475767549789734</v>
      </c>
      <c r="F15" s="396">
        <f>SUM(F93:BM93)/1000</f>
        <v>10.280281231887498</v>
      </c>
      <c r="G15" s="548">
        <f>E142</f>
        <v>14616.763501068228</v>
      </c>
      <c r="H15" s="549">
        <f>$E163</f>
        <v>5324.5779902470222</v>
      </c>
      <c r="J15" s="542">
        <f>E93/1000</f>
        <v>4.2626357617045079</v>
      </c>
      <c r="K15" s="543" t="b">
        <f>ROUND(J15,5)=ROUND(D15,5)</f>
        <v>1</v>
      </c>
    </row>
    <row r="16" spans="1:69">
      <c r="A16" s="732"/>
      <c r="B16" s="199" t="s">
        <v>11</v>
      </c>
      <c r="C16" s="174">
        <f>SUM(C15,C12)</f>
        <v>9.6182894188355981</v>
      </c>
      <c r="D16" s="178">
        <f>SUM(D15,D12)</f>
        <v>11.223617568224899</v>
      </c>
      <c r="E16" s="174">
        <f>SUM(E15,E12)</f>
        <v>12.828945717614204</v>
      </c>
      <c r="F16" s="396">
        <f>SUM(F12,F15)</f>
        <v>41.714633348789178</v>
      </c>
      <c r="G16" s="551">
        <f>+G15+G12</f>
        <v>22402.646316831822</v>
      </c>
      <c r="H16" s="550">
        <f>$E165</f>
        <v>8631.6392414592065</v>
      </c>
      <c r="J16" s="542">
        <f>E97/1000</f>
        <v>11.223617568224897</v>
      </c>
      <c r="K16" s="543" t="b">
        <f>ROUND(J16,5)=ROUND(D16,5)</f>
        <v>1</v>
      </c>
    </row>
    <row r="17" spans="1:69">
      <c r="A17" s="423"/>
      <c r="B17" s="423"/>
      <c r="C17" s="423"/>
      <c r="D17" s="423"/>
      <c r="E17" s="423"/>
      <c r="F17" s="423"/>
      <c r="H17" s="423"/>
      <c r="I17" s="305"/>
    </row>
    <row r="18" spans="1:69" ht="13.5" thickBot="1">
      <c r="B18" s="163"/>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row>
    <row r="19" spans="1:69">
      <c r="B19" s="1" t="s">
        <v>12</v>
      </c>
      <c r="C19" s="1"/>
      <c r="D19" s="1"/>
      <c r="E19" s="1"/>
    </row>
    <row r="21" spans="1:69" ht="16.5" customHeight="1">
      <c r="A21" s="307"/>
      <c r="B21" s="432" t="s">
        <v>13</v>
      </c>
      <c r="C21" s="728" t="s">
        <v>14</v>
      </c>
      <c r="D21" s="728" t="s">
        <v>15</v>
      </c>
      <c r="E21" s="647" t="s">
        <v>16</v>
      </c>
      <c r="F21" s="433">
        <f>$C$8+F22-1</f>
        <v>2020</v>
      </c>
      <c r="G21" s="433">
        <f t="shared" ref="G21:BM21" si="0">$C$8+G22-1</f>
        <v>2021</v>
      </c>
      <c r="H21" s="433">
        <f t="shared" si="0"/>
        <v>2022</v>
      </c>
      <c r="I21" s="433">
        <f t="shared" si="0"/>
        <v>2023</v>
      </c>
      <c r="J21" s="433">
        <f t="shared" si="0"/>
        <v>2024</v>
      </c>
      <c r="K21" s="433">
        <f t="shared" si="0"/>
        <v>2025</v>
      </c>
      <c r="L21" s="433">
        <f t="shared" si="0"/>
        <v>2026</v>
      </c>
      <c r="M21" s="433">
        <f t="shared" si="0"/>
        <v>2027</v>
      </c>
      <c r="N21" s="433">
        <f t="shared" si="0"/>
        <v>2028</v>
      </c>
      <c r="O21" s="433">
        <f t="shared" si="0"/>
        <v>2029</v>
      </c>
      <c r="P21" s="433">
        <f t="shared" si="0"/>
        <v>2030</v>
      </c>
      <c r="Q21" s="433">
        <f t="shared" si="0"/>
        <v>2031</v>
      </c>
      <c r="R21" s="433">
        <f t="shared" si="0"/>
        <v>2032</v>
      </c>
      <c r="S21" s="433">
        <f t="shared" si="0"/>
        <v>2033</v>
      </c>
      <c r="T21" s="433">
        <f t="shared" si="0"/>
        <v>2034</v>
      </c>
      <c r="U21" s="433">
        <f t="shared" si="0"/>
        <v>2035</v>
      </c>
      <c r="V21" s="433">
        <f t="shared" si="0"/>
        <v>2036</v>
      </c>
      <c r="W21" s="433">
        <f t="shared" si="0"/>
        <v>2037</v>
      </c>
      <c r="X21" s="433">
        <f t="shared" si="0"/>
        <v>2038</v>
      </c>
      <c r="Y21" s="433">
        <f t="shared" si="0"/>
        <v>2039</v>
      </c>
      <c r="Z21" s="433">
        <f t="shared" si="0"/>
        <v>2040</v>
      </c>
      <c r="AA21" s="433">
        <f t="shared" si="0"/>
        <v>2041</v>
      </c>
      <c r="AB21" s="433">
        <f t="shared" si="0"/>
        <v>2042</v>
      </c>
      <c r="AC21" s="433">
        <f t="shared" si="0"/>
        <v>2043</v>
      </c>
      <c r="AD21" s="433">
        <f t="shared" si="0"/>
        <v>2044</v>
      </c>
      <c r="AE21" s="433">
        <f t="shared" si="0"/>
        <v>2045</v>
      </c>
      <c r="AF21" s="433">
        <f t="shared" si="0"/>
        <v>2046</v>
      </c>
      <c r="AG21" s="433">
        <f t="shared" si="0"/>
        <v>2047</v>
      </c>
      <c r="AH21" s="433">
        <f t="shared" si="0"/>
        <v>2048</v>
      </c>
      <c r="AI21" s="433">
        <f t="shared" si="0"/>
        <v>2049</v>
      </c>
      <c r="AJ21" s="433">
        <f t="shared" si="0"/>
        <v>2050</v>
      </c>
      <c r="AK21" s="433">
        <f t="shared" si="0"/>
        <v>2051</v>
      </c>
      <c r="AL21" s="433">
        <f t="shared" si="0"/>
        <v>2052</v>
      </c>
      <c r="AM21" s="433">
        <f t="shared" si="0"/>
        <v>2053</v>
      </c>
      <c r="AN21" s="433">
        <f t="shared" si="0"/>
        <v>2054</v>
      </c>
      <c r="AO21" s="433">
        <f t="shared" si="0"/>
        <v>2055</v>
      </c>
      <c r="AP21" s="433">
        <f t="shared" si="0"/>
        <v>2056</v>
      </c>
      <c r="AQ21" s="433">
        <f t="shared" si="0"/>
        <v>2057</v>
      </c>
      <c r="AR21" s="433">
        <f t="shared" si="0"/>
        <v>2058</v>
      </c>
      <c r="AS21" s="433">
        <f t="shared" si="0"/>
        <v>2059</v>
      </c>
      <c r="AT21" s="433">
        <f t="shared" si="0"/>
        <v>2060</v>
      </c>
      <c r="AU21" s="433">
        <f t="shared" si="0"/>
        <v>2061</v>
      </c>
      <c r="AV21" s="433">
        <f t="shared" si="0"/>
        <v>2062</v>
      </c>
      <c r="AW21" s="433">
        <f t="shared" si="0"/>
        <v>2063</v>
      </c>
      <c r="AX21" s="433">
        <f t="shared" si="0"/>
        <v>2064</v>
      </c>
      <c r="AY21" s="433">
        <f t="shared" si="0"/>
        <v>2065</v>
      </c>
      <c r="AZ21" s="433">
        <f t="shared" si="0"/>
        <v>2066</v>
      </c>
      <c r="BA21" s="433">
        <f t="shared" si="0"/>
        <v>2067</v>
      </c>
      <c r="BB21" s="433">
        <f t="shared" si="0"/>
        <v>2068</v>
      </c>
      <c r="BC21" s="433">
        <f t="shared" si="0"/>
        <v>2069</v>
      </c>
      <c r="BD21" s="433">
        <f t="shared" si="0"/>
        <v>2070</v>
      </c>
      <c r="BE21" s="433">
        <f t="shared" si="0"/>
        <v>2071</v>
      </c>
      <c r="BF21" s="433">
        <f t="shared" si="0"/>
        <v>2072</v>
      </c>
      <c r="BG21" s="433">
        <f t="shared" si="0"/>
        <v>2073</v>
      </c>
      <c r="BH21" s="433">
        <f t="shared" si="0"/>
        <v>2074</v>
      </c>
      <c r="BI21" s="433">
        <f t="shared" si="0"/>
        <v>2075</v>
      </c>
      <c r="BJ21" s="433">
        <f t="shared" si="0"/>
        <v>2076</v>
      </c>
      <c r="BK21" s="433">
        <f t="shared" si="0"/>
        <v>2077</v>
      </c>
      <c r="BL21" s="433">
        <f t="shared" si="0"/>
        <v>2078</v>
      </c>
      <c r="BM21" s="433">
        <f t="shared" si="0"/>
        <v>2079</v>
      </c>
      <c r="BN21" s="434" t="s">
        <v>743</v>
      </c>
      <c r="BO21" s="745" t="s">
        <v>17</v>
      </c>
      <c r="BP21" s="747" t="s">
        <v>18</v>
      </c>
      <c r="BQ21" s="744" t="s">
        <v>19</v>
      </c>
    </row>
    <row r="22" spans="1:69">
      <c r="A22" s="307"/>
      <c r="B22" s="435" t="s">
        <v>20</v>
      </c>
      <c r="C22" s="730"/>
      <c r="D22" s="730"/>
      <c r="E22" s="644"/>
      <c r="F22" s="436">
        <f>E22+1</f>
        <v>1</v>
      </c>
      <c r="G22" s="436">
        <f t="shared" ref="G22:BN22" si="1">F22+1</f>
        <v>2</v>
      </c>
      <c r="H22" s="436">
        <f t="shared" si="1"/>
        <v>3</v>
      </c>
      <c r="I22" s="436">
        <f t="shared" si="1"/>
        <v>4</v>
      </c>
      <c r="J22" s="436">
        <f t="shared" si="1"/>
        <v>5</v>
      </c>
      <c r="K22" s="436">
        <f t="shared" si="1"/>
        <v>6</v>
      </c>
      <c r="L22" s="436">
        <f t="shared" si="1"/>
        <v>7</v>
      </c>
      <c r="M22" s="436">
        <f t="shared" si="1"/>
        <v>8</v>
      </c>
      <c r="N22" s="436">
        <f t="shared" si="1"/>
        <v>9</v>
      </c>
      <c r="O22" s="436">
        <f t="shared" si="1"/>
        <v>10</v>
      </c>
      <c r="P22" s="436">
        <f t="shared" si="1"/>
        <v>11</v>
      </c>
      <c r="Q22" s="436">
        <f t="shared" si="1"/>
        <v>12</v>
      </c>
      <c r="R22" s="436">
        <f t="shared" si="1"/>
        <v>13</v>
      </c>
      <c r="S22" s="436">
        <f t="shared" si="1"/>
        <v>14</v>
      </c>
      <c r="T22" s="436">
        <f t="shared" si="1"/>
        <v>15</v>
      </c>
      <c r="U22" s="436">
        <f t="shared" si="1"/>
        <v>16</v>
      </c>
      <c r="V22" s="436">
        <f t="shared" si="1"/>
        <v>17</v>
      </c>
      <c r="W22" s="436">
        <f t="shared" si="1"/>
        <v>18</v>
      </c>
      <c r="X22" s="436">
        <f t="shared" si="1"/>
        <v>19</v>
      </c>
      <c r="Y22" s="436">
        <f t="shared" si="1"/>
        <v>20</v>
      </c>
      <c r="Z22" s="436">
        <f t="shared" si="1"/>
        <v>21</v>
      </c>
      <c r="AA22" s="436">
        <f t="shared" si="1"/>
        <v>22</v>
      </c>
      <c r="AB22" s="436">
        <f t="shared" si="1"/>
        <v>23</v>
      </c>
      <c r="AC22" s="436">
        <f t="shared" si="1"/>
        <v>24</v>
      </c>
      <c r="AD22" s="436">
        <f t="shared" si="1"/>
        <v>25</v>
      </c>
      <c r="AE22" s="436">
        <f t="shared" si="1"/>
        <v>26</v>
      </c>
      <c r="AF22" s="436">
        <f t="shared" si="1"/>
        <v>27</v>
      </c>
      <c r="AG22" s="436">
        <f t="shared" si="1"/>
        <v>28</v>
      </c>
      <c r="AH22" s="436">
        <f t="shared" si="1"/>
        <v>29</v>
      </c>
      <c r="AI22" s="436">
        <f t="shared" si="1"/>
        <v>30</v>
      </c>
      <c r="AJ22" s="436">
        <f t="shared" si="1"/>
        <v>31</v>
      </c>
      <c r="AK22" s="436">
        <f t="shared" si="1"/>
        <v>32</v>
      </c>
      <c r="AL22" s="436">
        <f t="shared" si="1"/>
        <v>33</v>
      </c>
      <c r="AM22" s="436">
        <f t="shared" si="1"/>
        <v>34</v>
      </c>
      <c r="AN22" s="436">
        <f t="shared" si="1"/>
        <v>35</v>
      </c>
      <c r="AO22" s="436">
        <f t="shared" si="1"/>
        <v>36</v>
      </c>
      <c r="AP22" s="436">
        <f t="shared" si="1"/>
        <v>37</v>
      </c>
      <c r="AQ22" s="436">
        <f t="shared" si="1"/>
        <v>38</v>
      </c>
      <c r="AR22" s="436">
        <f t="shared" si="1"/>
        <v>39</v>
      </c>
      <c r="AS22" s="436">
        <f t="shared" si="1"/>
        <v>40</v>
      </c>
      <c r="AT22" s="436">
        <f t="shared" si="1"/>
        <v>41</v>
      </c>
      <c r="AU22" s="436">
        <f t="shared" si="1"/>
        <v>42</v>
      </c>
      <c r="AV22" s="436">
        <f t="shared" si="1"/>
        <v>43</v>
      </c>
      <c r="AW22" s="436">
        <f t="shared" si="1"/>
        <v>44</v>
      </c>
      <c r="AX22" s="436">
        <f t="shared" si="1"/>
        <v>45</v>
      </c>
      <c r="AY22" s="436">
        <f t="shared" si="1"/>
        <v>46</v>
      </c>
      <c r="AZ22" s="436">
        <f t="shared" si="1"/>
        <v>47</v>
      </c>
      <c r="BA22" s="436">
        <f t="shared" si="1"/>
        <v>48</v>
      </c>
      <c r="BB22" s="436">
        <f t="shared" si="1"/>
        <v>49</v>
      </c>
      <c r="BC22" s="436">
        <f t="shared" si="1"/>
        <v>50</v>
      </c>
      <c r="BD22" s="436">
        <f t="shared" si="1"/>
        <v>51</v>
      </c>
      <c r="BE22" s="436">
        <f t="shared" si="1"/>
        <v>52</v>
      </c>
      <c r="BF22" s="436">
        <f t="shared" si="1"/>
        <v>53</v>
      </c>
      <c r="BG22" s="436">
        <f t="shared" si="1"/>
        <v>54</v>
      </c>
      <c r="BH22" s="436">
        <f t="shared" si="1"/>
        <v>55</v>
      </c>
      <c r="BI22" s="436">
        <f t="shared" si="1"/>
        <v>56</v>
      </c>
      <c r="BJ22" s="436">
        <f t="shared" si="1"/>
        <v>57</v>
      </c>
      <c r="BK22" s="436">
        <f t="shared" si="1"/>
        <v>58</v>
      </c>
      <c r="BL22" s="436">
        <f t="shared" si="1"/>
        <v>59</v>
      </c>
      <c r="BM22" s="436">
        <f t="shared" si="1"/>
        <v>60</v>
      </c>
      <c r="BN22" s="436">
        <f t="shared" si="1"/>
        <v>61</v>
      </c>
      <c r="BO22" s="746"/>
      <c r="BP22" s="748"/>
      <c r="BQ22" s="744"/>
    </row>
    <row r="23" spans="1:69" outlineLevel="1">
      <c r="A23" s="393" t="s">
        <v>747</v>
      </c>
      <c r="B23" s="437" t="s">
        <v>766</v>
      </c>
      <c r="C23" s="438"/>
      <c r="D23" s="439"/>
      <c r="E23" s="440"/>
      <c r="F23" s="441">
        <f t="shared" ref="F23:AK23" si="2">(1/(1+$C$7))^(F22)</f>
        <v>0.96618357487922713</v>
      </c>
      <c r="G23" s="442">
        <f t="shared" si="2"/>
        <v>0.93351070036640305</v>
      </c>
      <c r="H23" s="442">
        <f t="shared" si="2"/>
        <v>0.90194270566802237</v>
      </c>
      <c r="I23" s="442">
        <f t="shared" si="2"/>
        <v>0.87144222769857238</v>
      </c>
      <c r="J23" s="442">
        <f t="shared" si="2"/>
        <v>0.84197316685852408</v>
      </c>
      <c r="K23" s="442">
        <f t="shared" si="2"/>
        <v>0.81350064430775282</v>
      </c>
      <c r="L23" s="442">
        <f t="shared" si="2"/>
        <v>0.78599096068381924</v>
      </c>
      <c r="M23" s="442">
        <f t="shared" si="2"/>
        <v>0.75941155621625045</v>
      </c>
      <c r="N23" s="442">
        <f t="shared" si="2"/>
        <v>0.73373097218961403</v>
      </c>
      <c r="O23" s="442">
        <f t="shared" si="2"/>
        <v>0.70891881370977206</v>
      </c>
      <c r="P23" s="442">
        <f t="shared" si="2"/>
        <v>0.6849457137292484</v>
      </c>
      <c r="Q23" s="442">
        <f t="shared" si="2"/>
        <v>0.66178329828912896</v>
      </c>
      <c r="R23" s="442">
        <f t="shared" si="2"/>
        <v>0.63940415293635644</v>
      </c>
      <c r="S23" s="442">
        <f t="shared" si="2"/>
        <v>0.61778179027667302</v>
      </c>
      <c r="T23" s="442">
        <f t="shared" si="2"/>
        <v>0.59689061862480486</v>
      </c>
      <c r="U23" s="442">
        <f t="shared" si="2"/>
        <v>0.57670591171478736</v>
      </c>
      <c r="V23" s="442">
        <f t="shared" si="2"/>
        <v>0.55720377943457722</v>
      </c>
      <c r="W23" s="442">
        <f t="shared" si="2"/>
        <v>0.53836113955031617</v>
      </c>
      <c r="X23" s="442">
        <f t="shared" si="2"/>
        <v>0.520155690386779</v>
      </c>
      <c r="Y23" s="442">
        <f t="shared" si="2"/>
        <v>0.5025658844316705</v>
      </c>
      <c r="Z23" s="442">
        <f t="shared" si="2"/>
        <v>0.4855709028325319</v>
      </c>
      <c r="AA23" s="442">
        <f t="shared" si="2"/>
        <v>0.46915063075606955</v>
      </c>
      <c r="AB23" s="442">
        <f t="shared" si="2"/>
        <v>0.45328563358074359</v>
      </c>
      <c r="AC23" s="442">
        <f t="shared" si="2"/>
        <v>0.43795713389443819</v>
      </c>
      <c r="AD23" s="442">
        <f t="shared" si="2"/>
        <v>0.42314698926998867</v>
      </c>
      <c r="AE23" s="442">
        <f t="shared" si="2"/>
        <v>0.40883767079225958</v>
      </c>
      <c r="AF23" s="442">
        <f t="shared" si="2"/>
        <v>0.39501224231136195</v>
      </c>
      <c r="AG23" s="442">
        <f t="shared" si="2"/>
        <v>0.38165434039745122</v>
      </c>
      <c r="AH23" s="442">
        <f t="shared" si="2"/>
        <v>0.36874815497338276</v>
      </c>
      <c r="AI23" s="442">
        <f t="shared" si="2"/>
        <v>0.35627841060230225</v>
      </c>
      <c r="AJ23" s="442">
        <f t="shared" si="2"/>
        <v>0.34423034840802152</v>
      </c>
      <c r="AK23" s="442">
        <f t="shared" si="2"/>
        <v>0.33258970860678411</v>
      </c>
      <c r="AL23" s="442">
        <f t="shared" ref="AL23:BN23" si="3">(1/(1+$C$7))^(AL22)</f>
        <v>0.32134271362974315</v>
      </c>
      <c r="AM23" s="442">
        <f t="shared" si="3"/>
        <v>0.31047605181617693</v>
      </c>
      <c r="AN23" s="442">
        <f t="shared" si="3"/>
        <v>0.29997686165814202</v>
      </c>
      <c r="AO23" s="442">
        <f t="shared" si="3"/>
        <v>0.28983271657791498</v>
      </c>
      <c r="AP23" s="442">
        <f t="shared" si="3"/>
        <v>0.28003161022020773</v>
      </c>
      <c r="AQ23" s="442">
        <f t="shared" si="3"/>
        <v>0.27056194224174662</v>
      </c>
      <c r="AR23" s="442">
        <f t="shared" si="3"/>
        <v>0.26141250458139775</v>
      </c>
      <c r="AS23" s="442">
        <f t="shared" si="3"/>
        <v>0.25257246819458717</v>
      </c>
      <c r="AT23" s="442">
        <f t="shared" si="3"/>
        <v>0.24403137023631613</v>
      </c>
      <c r="AU23" s="442">
        <f t="shared" si="3"/>
        <v>0.23577910167760016</v>
      </c>
      <c r="AV23" s="442">
        <f t="shared" si="3"/>
        <v>0.2278058953406765</v>
      </c>
      <c r="AW23" s="442">
        <f t="shared" si="3"/>
        <v>0.22010231433881788</v>
      </c>
      <c r="AX23" s="442">
        <f t="shared" si="3"/>
        <v>0.21265924090707042</v>
      </c>
      <c r="AY23" s="442">
        <f t="shared" si="3"/>
        <v>0.20546786561069608</v>
      </c>
      <c r="AZ23" s="442">
        <f t="shared" si="3"/>
        <v>0.19851967691854694</v>
      </c>
      <c r="BA23" s="442">
        <f t="shared" si="3"/>
        <v>0.19180645112903089</v>
      </c>
      <c r="BB23" s="442">
        <f t="shared" si="3"/>
        <v>0.18532024263674485</v>
      </c>
      <c r="BC23" s="442">
        <f t="shared" si="3"/>
        <v>0.1790533745282559</v>
      </c>
      <c r="BD23" s="442">
        <f t="shared" si="3"/>
        <v>0.17299842949589944</v>
      </c>
      <c r="BE23" s="442">
        <f t="shared" si="3"/>
        <v>0.16714824105884002</v>
      </c>
      <c r="BF23" s="442">
        <f t="shared" si="3"/>
        <v>0.16149588508100488</v>
      </c>
      <c r="BG23" s="442">
        <f t="shared" si="3"/>
        <v>0.15603467157585013</v>
      </c>
      <c r="BH23" s="442">
        <f t="shared" si="3"/>
        <v>0.15075813678826103</v>
      </c>
      <c r="BI23" s="442">
        <f t="shared" si="3"/>
        <v>0.14566003554421353</v>
      </c>
      <c r="BJ23" s="442">
        <f t="shared" si="3"/>
        <v>0.14073433385914352</v>
      </c>
      <c r="BK23" s="442">
        <f t="shared" si="3"/>
        <v>0.13597520179627395</v>
      </c>
      <c r="BL23" s="442">
        <f>(1/(1+$C$7))^(BL22)</f>
        <v>0.13137700656644827</v>
      </c>
      <c r="BM23" s="442">
        <f>(1/(1+$C$7))^(BM22)</f>
        <v>0.12693430586130269</v>
      </c>
      <c r="BN23" s="442">
        <f t="shared" si="3"/>
        <v>0.12264184141188664</v>
      </c>
      <c r="BO23" s="438"/>
      <c r="BP23" s="443"/>
      <c r="BQ23" s="307"/>
    </row>
    <row r="24" spans="1:69">
      <c r="A24" s="385" t="s">
        <v>756</v>
      </c>
      <c r="B24" s="386"/>
      <c r="C24" s="387"/>
      <c r="D24" s="387"/>
      <c r="E24" s="387"/>
      <c r="F24" s="387"/>
      <c r="G24" s="387"/>
      <c r="H24" s="387"/>
      <c r="I24" s="387"/>
      <c r="J24" s="387"/>
      <c r="K24" s="387"/>
      <c r="L24" s="387"/>
      <c r="M24" s="387"/>
      <c r="N24" s="387"/>
      <c r="O24" s="387"/>
      <c r="P24" s="387"/>
      <c r="Q24" s="387"/>
      <c r="R24" s="387"/>
      <c r="S24" s="387"/>
      <c r="T24" s="387"/>
      <c r="U24" s="387"/>
      <c r="V24" s="387"/>
      <c r="W24" s="387"/>
      <c r="X24" s="387"/>
      <c r="Y24" s="387"/>
      <c r="Z24" s="387"/>
      <c r="AA24" s="387"/>
      <c r="AB24" s="387"/>
      <c r="AC24" s="387"/>
      <c r="AD24" s="387"/>
      <c r="AE24" s="387"/>
      <c r="AF24" s="387"/>
      <c r="AG24" s="387"/>
      <c r="AH24" s="387"/>
      <c r="AI24" s="387"/>
      <c r="AJ24" s="387"/>
      <c r="AK24" s="387"/>
      <c r="AL24" s="387"/>
      <c r="AM24" s="387"/>
      <c r="AN24" s="387"/>
      <c r="AO24" s="387"/>
      <c r="AP24" s="387"/>
      <c r="AQ24" s="387"/>
      <c r="AR24" s="387"/>
      <c r="AS24" s="387"/>
      <c r="AT24" s="387"/>
      <c r="AU24" s="387"/>
      <c r="AV24" s="387"/>
      <c r="AW24" s="387"/>
      <c r="AX24" s="387"/>
      <c r="AY24" s="387"/>
      <c r="AZ24" s="387"/>
      <c r="BA24" s="387"/>
      <c r="BB24" s="387"/>
      <c r="BC24" s="387"/>
      <c r="BD24" s="387"/>
      <c r="BE24" s="387"/>
      <c r="BF24" s="387"/>
      <c r="BG24" s="387"/>
      <c r="BH24" s="387"/>
      <c r="BI24" s="387"/>
      <c r="BJ24" s="387"/>
      <c r="BK24" s="387"/>
      <c r="BL24" s="387"/>
      <c r="BM24" s="387"/>
      <c r="BN24" s="387"/>
      <c r="BO24" s="387"/>
      <c r="BP24" s="387"/>
      <c r="BQ24" s="388"/>
    </row>
    <row r="25" spans="1:69" outlineLevel="2">
      <c r="A25" s="728" t="s">
        <v>755</v>
      </c>
      <c r="B25" s="315" t="s">
        <v>21</v>
      </c>
      <c r="C25" s="317"/>
      <c r="D25" s="336">
        <f t="shared" ref="D25:D62" si="4">SUM(F25:L25)</f>
        <v>0</v>
      </c>
      <c r="E25" s="336">
        <f t="shared" ref="E25:E62" si="5">NPV($C$7,F25:BN25)</f>
        <v>0</v>
      </c>
      <c r="F25" s="9">
        <f>+IF(OR('Calc Base'!F$22=Options!$D$13,'Calc Base'!F$22=Options!$D$13+1),Options!$E$15/2,0)</f>
        <v>0</v>
      </c>
      <c r="G25" s="9">
        <f>+IF(OR('Calc Base'!G$22=Options!$D$13,'Calc Base'!G$22=Options!$D$13+1),Options!$E$15/2,0)</f>
        <v>0</v>
      </c>
      <c r="H25" s="9">
        <f>+IF(OR('Calc Base'!H$22=Options!$D$13,'Calc Base'!H$22=Options!$D$13+1),Options!$E$15/2,0)</f>
        <v>0</v>
      </c>
      <c r="I25" s="9">
        <f>+IF(OR('Calc Base'!I$22=Options!$D$13,'Calc Base'!I$22=Options!$D$13+1),Options!$E$15/2,0)</f>
        <v>0</v>
      </c>
      <c r="J25" s="9">
        <f>+IF(OR('Calc Base'!J$22=Options!$D$13,'Calc Base'!J$22=Options!$D$13+1),Options!$E$15/2,0)</f>
        <v>0</v>
      </c>
      <c r="K25" s="9">
        <f>+IF(OR('Calc Base'!K$22=Options!$D$13,'Calc Base'!K$22=Options!$D$13+1),Options!$E$15/2,0)</f>
        <v>0</v>
      </c>
      <c r="L25" s="9">
        <f>+IF(OR('Calc Base'!L$22=Options!$D$13,'Calc Base'!L$22=Options!$D$13+1),Options!$E$15/2,0)</f>
        <v>0</v>
      </c>
      <c r="M25" s="9">
        <f>+IF(OR('Calc Base'!M$22=Options!$D$13,'Calc Base'!M$22=Options!$D$13+1),Options!$E$15/2,0)</f>
        <v>0</v>
      </c>
      <c r="N25" s="9">
        <f>+IF(OR('Calc Base'!N$22=Options!$D$13,'Calc Base'!N$22=Options!$D$13+1),Options!$E$15/2,0)</f>
        <v>0</v>
      </c>
      <c r="O25" s="9">
        <f>+IF(OR('Calc Base'!O$22=Options!$D$13,'Calc Base'!O$22=Options!$D$13+1),Options!$E$15/2,0)</f>
        <v>0</v>
      </c>
      <c r="P25" s="9">
        <f>+IF(OR('Calc Base'!P$22=Options!$D$13,'Calc Base'!P$22=Options!$D$13+1),Options!$E$15/2,0)</f>
        <v>0</v>
      </c>
      <c r="Q25" s="9">
        <f>+IF(OR('Calc Base'!Q$22=Options!$D$13,'Calc Base'!Q$22=Options!$D$13+1),Options!$E$15/2,0)</f>
        <v>0</v>
      </c>
      <c r="R25" s="9">
        <f>+IF(OR('Calc Base'!R$22=Options!$D$13,'Calc Base'!R$22=Options!$D$13+1),Options!$E$15/2,0)</f>
        <v>0</v>
      </c>
      <c r="S25" s="9">
        <f>+IF(OR('Calc Base'!S$22=Options!$D$13,'Calc Base'!S$22=Options!$D$13+1),Options!$E$15/2,0)</f>
        <v>0</v>
      </c>
      <c r="T25" s="9">
        <f>+IF(OR('Calc Base'!T$22=Options!$D$13,'Calc Base'!T$22=Options!$D$13+1),Options!$E$15/2,0)</f>
        <v>0</v>
      </c>
      <c r="U25" s="9">
        <f>+IF(OR('Calc Base'!U$22=Options!$D$13,'Calc Base'!U$22=Options!$D$13+1),Options!$E$15/2,0)</f>
        <v>0</v>
      </c>
      <c r="V25" s="9">
        <f>+IF(OR('Calc Base'!V$22=Options!$D$13,'Calc Base'!V$22=Options!$D$13+1),Options!$E$15/2,0)</f>
        <v>0</v>
      </c>
      <c r="W25" s="9">
        <f>+IF(OR('Calc Base'!W$22=Options!$D$13,'Calc Base'!W$22=Options!$D$13+1),Options!$E$15/2,0)</f>
        <v>0</v>
      </c>
      <c r="X25" s="9">
        <f>+IF(OR('Calc Base'!X$22=Options!$D$13,'Calc Base'!X$22=Options!$D$13+1),Options!$E$15/2,0)</f>
        <v>0</v>
      </c>
      <c r="Y25" s="9">
        <f>+IF(OR('Calc Base'!Y$22=Options!$D$13,'Calc Base'!Y$22=Options!$D$13+1),Options!$E$15/2,0)</f>
        <v>0</v>
      </c>
      <c r="Z25" s="9">
        <f>+IF(OR('Calc Base'!Z$22=Options!$D$13,'Calc Base'!Z$22=Options!$D$13+1),Options!$E$15/2,0)</f>
        <v>0</v>
      </c>
      <c r="AA25" s="9">
        <f>+IF(OR('Calc Base'!AA$22=Options!$D$13,'Calc Base'!AA$22=Options!$D$13+1),Options!$E$15/2,0)</f>
        <v>0</v>
      </c>
      <c r="AB25" s="9">
        <f>+IF(OR('Calc Base'!AB$22=Options!$D$13,'Calc Base'!AB$22=Options!$D$13+1),Options!$E$15/2,0)</f>
        <v>0</v>
      </c>
      <c r="AC25" s="9">
        <f>+IF(OR('Calc Base'!AC$22=Options!$D$13,'Calc Base'!AC$22=Options!$D$13+1),Options!$E$15/2,0)</f>
        <v>0</v>
      </c>
      <c r="AD25" s="9">
        <f>+IF(OR('Calc Base'!AD$22=Options!$D$13,'Calc Base'!AD$22=Options!$D$13+1),Options!$E$15/2,0)</f>
        <v>0</v>
      </c>
      <c r="AE25" s="9">
        <f>+IF(OR('Calc Base'!AE$22=Options!$D$13,'Calc Base'!AE$22=Options!$D$13+1),Options!$E$15/2,0)</f>
        <v>0</v>
      </c>
      <c r="AF25" s="9">
        <f>+IF(OR('Calc Base'!AF$22=Options!$D$13,'Calc Base'!AF$22=Options!$D$13+1),Options!$E$15/2,0)</f>
        <v>0</v>
      </c>
      <c r="AG25" s="9">
        <f>+IF(OR('Calc Base'!AG$22=Options!$D$13,'Calc Base'!AG$22=Options!$D$13+1),Options!$E$15/2,0)</f>
        <v>0</v>
      </c>
      <c r="AH25" s="9">
        <f>+IF(OR('Calc Base'!AH$22=Options!$D$13,'Calc Base'!AH$22=Options!$D$13+1),Options!$E$15/2,0)</f>
        <v>0</v>
      </c>
      <c r="AI25" s="9">
        <f>+IF(OR('Calc Base'!AI$22=Options!$D$13,'Calc Base'!AI$22=Options!$D$13+1),Options!$E$15/2,0)</f>
        <v>0</v>
      </c>
      <c r="AJ25" s="9">
        <f>+IF(OR('Calc Base'!AJ$22=Options!$D$13,'Calc Base'!AJ$22=Options!$D$13+1),Options!$E$15/2,0)</f>
        <v>0</v>
      </c>
      <c r="AK25" s="9">
        <f>+IF(OR('Calc Base'!AK$22=Options!$D$13,'Calc Base'!AK$22=Options!$D$13+1),Options!$E$15/2,0)</f>
        <v>0</v>
      </c>
      <c r="AL25" s="9">
        <f>+IF(OR('Calc Base'!AL$22=Options!$D$13,'Calc Base'!AL$22=Options!$D$13+1),Options!$E$15/2,0)</f>
        <v>0</v>
      </c>
      <c r="AM25" s="9">
        <f>+IF(OR('Calc Base'!AM$22=Options!$D$13,'Calc Base'!AM$22=Options!$D$13+1),Options!$E$15/2,0)</f>
        <v>0</v>
      </c>
      <c r="AN25" s="9">
        <f>+IF(OR('Calc Base'!AN$22=Options!$D$13,'Calc Base'!AN$22=Options!$D$13+1),Options!$E$15/2,0)</f>
        <v>0</v>
      </c>
      <c r="AO25" s="9">
        <f>+IF(OR('Calc Base'!AO$22=Options!$D$13,'Calc Base'!AO$22=Options!$D$13+1),Options!$E$15/2,0)</f>
        <v>0</v>
      </c>
      <c r="AP25" s="9">
        <f>+IF(OR('Calc Base'!AP$22=Options!$D$13,'Calc Base'!AP$22=Options!$D$13+1),Options!$E$15/2,0)</f>
        <v>0</v>
      </c>
      <c r="AQ25" s="9">
        <f>+IF(OR('Calc Base'!AQ$22=Options!$D$13,'Calc Base'!AQ$22=Options!$D$13+1),Options!$E$15/2,0)</f>
        <v>0</v>
      </c>
      <c r="AR25" s="9">
        <f>+IF(OR('Calc Base'!AR$22=Options!$D$13,'Calc Base'!AR$22=Options!$D$13+1),Options!$E$15/2,0)</f>
        <v>0</v>
      </c>
      <c r="AS25" s="9">
        <f>+IF(OR('Calc Base'!AS$22=Options!$D$13,'Calc Base'!AS$22=Options!$D$13+1),Options!$E$15/2,0)</f>
        <v>0</v>
      </c>
      <c r="AT25" s="9">
        <f>+IF(OR('Calc Base'!AT$22=Options!$D$13,'Calc Base'!AT$22=Options!$D$13+1),Options!$E$15/2,0)</f>
        <v>0</v>
      </c>
      <c r="AU25" s="9">
        <f>+IF(OR('Calc Base'!AU$22=Options!$D$13,'Calc Base'!AU$22=Options!$D$13+1),Options!$E$15/2,0)</f>
        <v>0</v>
      </c>
      <c r="AV25" s="9">
        <f>+IF(OR('Calc Base'!AV$22=Options!$D$13,'Calc Base'!AV$22=Options!$D$13+1),Options!$E$15/2,0)</f>
        <v>0</v>
      </c>
      <c r="AW25" s="9">
        <f>+IF(OR('Calc Base'!AW$22=Options!$D$13,'Calc Base'!AW$22=Options!$D$13+1),Options!$E$15/2,0)</f>
        <v>0</v>
      </c>
      <c r="AX25" s="9">
        <f>+IF(OR('Calc Base'!AX$22=Options!$D$13,'Calc Base'!AX$22=Options!$D$13+1),Options!$E$15/2,0)</f>
        <v>0</v>
      </c>
      <c r="AY25" s="9">
        <f>+IF(OR('Calc Base'!AY$22=Options!$D$13,'Calc Base'!AY$22=Options!$D$13+1),Options!$E$15/2,0)</f>
        <v>0</v>
      </c>
      <c r="AZ25" s="9">
        <f>+IF(OR('Calc Base'!AZ$22=Options!$D$13,'Calc Base'!AZ$22=Options!$D$13+1),Options!$E$15/2,0)</f>
        <v>0</v>
      </c>
      <c r="BA25" s="9">
        <f>+IF(OR('Calc Base'!BA$22=Options!$D$13,'Calc Base'!BA$22=Options!$D$13+1),Options!$E$15/2,0)</f>
        <v>0</v>
      </c>
      <c r="BB25" s="9">
        <f>+IF(OR('Calc Base'!BB$22=Options!$D$13,'Calc Base'!BB$22=Options!$D$13+1),Options!$E$15/2,0)</f>
        <v>0</v>
      </c>
      <c r="BC25" s="9">
        <f>+IF(OR('Calc Base'!BC$22=Options!$D$13,'Calc Base'!BC$22=Options!$D$13+1),Options!$E$15/2,0)</f>
        <v>0</v>
      </c>
      <c r="BD25" s="9">
        <f>+IF(OR('Calc Base'!BD$22=Options!$D$13,'Calc Base'!BD$22=Options!$D$13+1),Options!$E$15/2,0)</f>
        <v>0</v>
      </c>
      <c r="BE25" s="9">
        <f>+IF(OR('Calc Base'!BE$22=Options!$D$13,'Calc Base'!BE$22=Options!$D$13+1),Options!$E$15/2,0)</f>
        <v>0</v>
      </c>
      <c r="BF25" s="9">
        <f>+IF(OR('Calc Base'!BF$22=Options!$D$13,'Calc Base'!BF$22=Options!$D$13+1),Options!$E$15/2,0)</f>
        <v>0</v>
      </c>
      <c r="BG25" s="9">
        <f>+IF(OR('Calc Base'!BG$22=Options!$D$13,'Calc Base'!BG$22=Options!$D$13+1),Options!$E$15/2,0)</f>
        <v>0</v>
      </c>
      <c r="BH25" s="9">
        <f>+IF(OR('Calc Base'!BH$22=Options!$D$13,'Calc Base'!BH$22=Options!$D$13+1),Options!$E$15/2,0)</f>
        <v>0</v>
      </c>
      <c r="BI25" s="9">
        <f>+IF(OR('Calc Base'!BI$22=Options!$D$13,'Calc Base'!BI$22=Options!$D$13+1),Options!$E$15/2,0)</f>
        <v>0</v>
      </c>
      <c r="BJ25" s="9">
        <f>+IF(OR('Calc Base'!BJ$22=Options!$D$13,'Calc Base'!BJ$22=Options!$D$13+1),Options!$E$15/2,0)</f>
        <v>0</v>
      </c>
      <c r="BK25" s="9">
        <f>+IF(OR('Calc Base'!BK$22=Options!$D$13,'Calc Base'!BK$22=Options!$D$13+1),Options!$E$15/2,0)</f>
        <v>0</v>
      </c>
      <c r="BL25" s="9">
        <f>+IF(OR('Calc Base'!BL$22=Options!$D$13,'Calc Base'!BL$22=Options!$D$13+1),Options!$E$15/2,0)</f>
        <v>0</v>
      </c>
      <c r="BM25" s="9">
        <f>+IF(OR('Calc Base'!BM$22=Options!$D$13,'Calc Base'!BM$22=Options!$D$13+1),Options!$E$15/2,0)</f>
        <v>0</v>
      </c>
      <c r="BN25" s="141"/>
      <c r="BO25" s="326"/>
      <c r="BP25" s="326"/>
      <c r="BQ25" s="130"/>
    </row>
    <row r="26" spans="1:69" outlineLevel="2">
      <c r="A26" s="735"/>
      <c r="B26" s="315" t="s">
        <v>22</v>
      </c>
      <c r="C26" s="317"/>
      <c r="D26" s="308">
        <f t="shared" si="4"/>
        <v>0</v>
      </c>
      <c r="E26" s="308">
        <f t="shared" si="5"/>
        <v>390.94526249239078</v>
      </c>
      <c r="F26" s="127">
        <f>+IF(OR('Calc Base'!F$22=Options!$D$13,'Calc Base'!F$22=Options!$D$13+1),Options!$E$16/2,0)</f>
        <v>0</v>
      </c>
      <c r="G26" s="127">
        <f>+IF(OR('Calc Base'!G$22=Options!$D$13,'Calc Base'!G$22=Options!$D$13+1),Options!$E$16/2,0)</f>
        <v>0</v>
      </c>
      <c r="H26" s="127">
        <f>+IF(OR('Calc Base'!H$22=Options!$D$13,'Calc Base'!H$22=Options!$D$13+1),Options!$E$16/2,0)</f>
        <v>0</v>
      </c>
      <c r="I26" s="127">
        <f>+IF(OR('Calc Base'!I$22=Options!$D$13,'Calc Base'!I$22=Options!$D$13+1),Options!$E$16/2,0)</f>
        <v>0</v>
      </c>
      <c r="J26" s="127">
        <f>+IF(OR('Calc Base'!J$22=Options!$D$13,'Calc Base'!J$22=Options!$D$13+1),Options!$E$16/2,0)</f>
        <v>0</v>
      </c>
      <c r="K26" s="127">
        <f>+IF(OR('Calc Base'!K$22=Options!$D$13,'Calc Base'!K$22=Options!$D$13+1),Options!$E$16/2,0)</f>
        <v>0</v>
      </c>
      <c r="L26" s="127">
        <f>+IF(OR('Calc Base'!L$22=Options!$D$13,'Calc Base'!L$22=Options!$D$13+1),Options!$E$16/2,0)</f>
        <v>0</v>
      </c>
      <c r="M26" s="127">
        <f>+IF(OR('Calc Base'!M$22=Options!$D$13,'Calc Base'!M$22=Options!$D$13+1),Options!$E$16/2,0)</f>
        <v>0</v>
      </c>
      <c r="N26" s="127">
        <f>+IF(OR('Calc Base'!N$22=Options!$D$13,'Calc Base'!N$22=Options!$D$13+1),Options!$E$16/2,0)</f>
        <v>0</v>
      </c>
      <c r="O26" s="127">
        <f>+IF(OR('Calc Base'!O$22=Options!$D$13,'Calc Base'!O$22=Options!$D$13+1),Options!$E$16/2,0)</f>
        <v>0</v>
      </c>
      <c r="P26" s="127">
        <f>+IF(OR('Calc Base'!P$22=Options!$D$13,'Calc Base'!P$22=Options!$D$13+1),Options!$E$16/2,0)</f>
        <v>0</v>
      </c>
      <c r="Q26" s="127">
        <f>+IF(OR('Calc Base'!Q$22=Options!$D$13,'Calc Base'!Q$22=Options!$D$13+1),Options!$E$16/2,0)</f>
        <v>0</v>
      </c>
      <c r="R26" s="127">
        <f>+IF(OR('Calc Base'!R$22=Options!$D$13,'Calc Base'!R$22=Options!$D$13+1),Options!$E$16/2,0)</f>
        <v>0</v>
      </c>
      <c r="S26" s="127">
        <f>+IF(OR('Calc Base'!S$22=Options!$D$13,'Calc Base'!S$22=Options!$D$13+1),Options!$E$16/2,0)</f>
        <v>0</v>
      </c>
      <c r="T26" s="127">
        <f>+IF(OR('Calc Base'!T$22=Options!$D$13,'Calc Base'!T$22=Options!$D$13+1),Options!$E$16/2,0)</f>
        <v>0</v>
      </c>
      <c r="U26" s="127">
        <f>+IF(OR('Calc Base'!U$22=Options!$D$13,'Calc Base'!U$22=Options!$D$13+1),Options!$E$16/2,0)</f>
        <v>0</v>
      </c>
      <c r="V26" s="127">
        <f>+IF(OR('Calc Base'!V$22=Options!$D$13,'Calc Base'!V$22=Options!$D$13+1),Options!$E$16/2,0)</f>
        <v>0</v>
      </c>
      <c r="W26" s="127">
        <f>+IF(OR('Calc Base'!W$22=Options!$D$13,'Calc Base'!W$22=Options!$D$13+1),Options!$E$16/2,0)</f>
        <v>0</v>
      </c>
      <c r="X26" s="127">
        <f>+IF(OR('Calc Base'!X$22=Options!$D$13,'Calc Base'!X$22=Options!$D$13+1),Options!$E$16/2,0)</f>
        <v>0</v>
      </c>
      <c r="Y26" s="127">
        <f>+IF(OR('Calc Base'!Y$22=Options!$D$13,'Calc Base'!Y$22=Options!$D$13+1),Options!$E$16/2,0)</f>
        <v>0</v>
      </c>
      <c r="Z26" s="127">
        <f>+IF(OR('Calc Base'!Z$22=Options!$D$13,'Calc Base'!Z$22=Options!$D$13+1),Options!$E$16/2,0)</f>
        <v>0</v>
      </c>
      <c r="AA26" s="127">
        <f>+IF(OR('Calc Base'!AA$22=Options!$D$13,'Calc Base'!AA$22=Options!$D$13+1),Options!$E$16/2,0)</f>
        <v>0</v>
      </c>
      <c r="AB26" s="127">
        <f>+IF(OR('Calc Base'!AB$22=Options!$D$13,'Calc Base'!AB$22=Options!$D$13+1),Options!$E$16/2,0)</f>
        <v>0</v>
      </c>
      <c r="AC26" s="127">
        <f>+IF(OR('Calc Base'!AC$22=Options!$D$13,'Calc Base'!AC$22=Options!$D$13+1),Options!$E$16/2,0)</f>
        <v>0</v>
      </c>
      <c r="AD26" s="127">
        <f>+IF(OR('Calc Base'!AD$22=Options!$D$13,'Calc Base'!AD$22=Options!$D$13+1),Options!$E$16/2,0)</f>
        <v>0</v>
      </c>
      <c r="AE26" s="127">
        <f>+IF(OR('Calc Base'!AE$22=Options!$D$13,'Calc Base'!AE$22=Options!$D$13+1),Options!$E$16/2,0)</f>
        <v>0</v>
      </c>
      <c r="AF26" s="127">
        <f>+IF(OR('Calc Base'!AF$22=Options!$D$13,'Calc Base'!AF$22=Options!$D$13+1),Options!$E$16/2,0)</f>
        <v>0</v>
      </c>
      <c r="AG26" s="127">
        <f>+IF(OR('Calc Base'!AG$22=Options!$D$13,'Calc Base'!AG$22=Options!$D$13+1),Options!$E$16/2,0)</f>
        <v>0</v>
      </c>
      <c r="AH26" s="127">
        <f>+IF(OR('Calc Base'!AH$22=Options!$D$13,'Calc Base'!AH$22=Options!$D$13+1),Options!$E$16/2,0)</f>
        <v>0</v>
      </c>
      <c r="AI26" s="127">
        <f>+IF(OR('Calc Base'!AI$22=Options!$D$13,'Calc Base'!AI$22=Options!$D$13+1),Options!$E$16/2,0)</f>
        <v>0</v>
      </c>
      <c r="AJ26" s="127">
        <f>+IF(OR('Calc Base'!AJ$22=Options!$D$13,'Calc Base'!AJ$22=Options!$D$13+1),Options!$E$16/2,0)</f>
        <v>0</v>
      </c>
      <c r="AK26" s="127">
        <f>+IF(OR('Calc Base'!AK$22=Options!$D$13,'Calc Base'!AK$22=Options!$D$13+1),Options!$E$16/2,0)</f>
        <v>0</v>
      </c>
      <c r="AL26" s="127">
        <f>+IF(OR('Calc Base'!AL$22=Options!$D$13,'Calc Base'!AL$22=Options!$D$13+1),Options!$E$16/2,0)</f>
        <v>0</v>
      </c>
      <c r="AM26" s="127">
        <f>+IF(OR('Calc Base'!AM$22=Options!$D$13,'Calc Base'!AM$22=Options!$D$13+1),Options!$E$16/2,0)</f>
        <v>0</v>
      </c>
      <c r="AN26" s="127">
        <f>+IF(OR('Calc Base'!AN$22=Options!$D$13,'Calc Base'!AN$22=Options!$D$13+1),Options!$E$16/2,0)</f>
        <v>0</v>
      </c>
      <c r="AO26" s="127">
        <f>+IF(OR('Calc Base'!AO$22=Options!$D$13,'Calc Base'!AO$22=Options!$D$13+1),Options!$E$16/2,0)</f>
        <v>0</v>
      </c>
      <c r="AP26" s="127">
        <f>+IF(OR('Calc Base'!AP$22=Options!$D$13,'Calc Base'!AP$22=Options!$D$13+1),Options!$E$16/2,0)</f>
        <v>0</v>
      </c>
      <c r="AQ26" s="127">
        <f>+IF(OR('Calc Base'!AQ$22=Options!$D$13,'Calc Base'!AQ$22=Options!$D$13+1),Options!$E$16/2,0)</f>
        <v>0</v>
      </c>
      <c r="AR26" s="127">
        <f>+IF(OR('Calc Base'!AR$22=Options!$D$13,'Calc Base'!AR$22=Options!$D$13+1),Options!$E$16/2,0)</f>
        <v>0</v>
      </c>
      <c r="AS26" s="127">
        <f>+IF(OR('Calc Base'!AS$22=Options!$D$13,'Calc Base'!AS$22=Options!$D$13+1),Options!$E$16/2,0)</f>
        <v>0</v>
      </c>
      <c r="AT26" s="127">
        <f>+IF(OR('Calc Base'!AT$22=Options!$D$13,'Calc Base'!AT$22=Options!$D$13+1),Options!$E$16/2,0)</f>
        <v>0</v>
      </c>
      <c r="AU26" s="127">
        <f>+IF(OR('Calc Base'!AU$22=Options!$D$13,'Calc Base'!AU$22=Options!$D$13+1),Options!$E$16/2,0)</f>
        <v>0</v>
      </c>
      <c r="AV26" s="127">
        <f>+IF(OR('Calc Base'!AV$22=Options!$D$13,'Calc Base'!AV$22=Options!$D$13+1),Options!$E$16/2,0)</f>
        <v>0</v>
      </c>
      <c r="AW26" s="127">
        <f>+IF(OR('Calc Base'!AW$22=Options!$D$13,'Calc Base'!AW$22=Options!$D$13+1),Options!$E$16/2,0)</f>
        <v>0</v>
      </c>
      <c r="AX26" s="127">
        <f>+IF(OR('Calc Base'!AX$22=Options!$D$13,'Calc Base'!AX$22=Options!$D$13+1),Options!$E$16/2,0)</f>
        <v>0</v>
      </c>
      <c r="AY26" s="127">
        <f>+IF(OR('Calc Base'!AY$22=Options!$D$13,'Calc Base'!AY$22=Options!$D$13+1),Options!$E$16/2,0)</f>
        <v>0</v>
      </c>
      <c r="AZ26" s="127">
        <f>+IF(OR('Calc Base'!AZ$22=Options!$D$13,'Calc Base'!AZ$22=Options!$D$13+1),Options!$E$16/2,0)</f>
        <v>0</v>
      </c>
      <c r="BA26" s="127">
        <f>+IF(OR('Calc Base'!BA$22=Options!$D$13,'Calc Base'!BA$22=Options!$D$13+1),Options!$E$16/2,0)</f>
        <v>1036.6417147209345</v>
      </c>
      <c r="BB26" s="127">
        <f>+IF(OR('Calc Base'!BB$22=Options!$D$13,'Calc Base'!BB$22=Options!$D$13+1),Options!$E$16/2,0)</f>
        <v>1036.6417147209345</v>
      </c>
      <c r="BC26" s="127">
        <f>+IF(OR('Calc Base'!BC$22=Options!$D$13,'Calc Base'!BC$22=Options!$D$13+1),Options!$E$16/2,0)</f>
        <v>0</v>
      </c>
      <c r="BD26" s="127">
        <f>+IF(OR('Calc Base'!BD$22=Options!$D$13,'Calc Base'!BD$22=Options!$D$13+1),Options!$E$16/2,0)</f>
        <v>0</v>
      </c>
      <c r="BE26" s="127">
        <f>+IF(OR('Calc Base'!BE$22=Options!$D$13,'Calc Base'!BE$22=Options!$D$13+1),Options!$E$16/2,0)</f>
        <v>0</v>
      </c>
      <c r="BF26" s="127">
        <f>+IF(OR('Calc Base'!BF$22=Options!$D$13,'Calc Base'!BF$22=Options!$D$13+1),Options!$E$16/2,0)</f>
        <v>0</v>
      </c>
      <c r="BG26" s="127">
        <f>+IF(OR('Calc Base'!BG$22=Options!$D$13,'Calc Base'!BG$22=Options!$D$13+1),Options!$E$16/2,0)</f>
        <v>0</v>
      </c>
      <c r="BH26" s="127">
        <f>+IF(OR('Calc Base'!BH$22=Options!$D$13,'Calc Base'!BH$22=Options!$D$13+1),Options!$E$16/2,0)</f>
        <v>0</v>
      </c>
      <c r="BI26" s="127">
        <f>+IF(OR('Calc Base'!BI$22=Options!$D$13,'Calc Base'!BI$22=Options!$D$13+1),Options!$E$16/2,0)</f>
        <v>0</v>
      </c>
      <c r="BJ26" s="127">
        <f>+IF(OR('Calc Base'!BJ$22=Options!$D$13,'Calc Base'!BJ$22=Options!$D$13+1),Options!$E$16/2,0)</f>
        <v>0</v>
      </c>
      <c r="BK26" s="127">
        <f>+IF(OR('Calc Base'!BK$22=Options!$D$13,'Calc Base'!BK$22=Options!$D$13+1),Options!$E$16/2,0)</f>
        <v>0</v>
      </c>
      <c r="BL26" s="127">
        <f>+IF(OR('Calc Base'!BL$22=Options!$D$13,'Calc Base'!BL$22=Options!$D$13+1),Options!$E$16/2,0)</f>
        <v>0</v>
      </c>
      <c r="BM26" s="127">
        <f>+IF(OR('Calc Base'!BM$22=Options!$D$13,'Calc Base'!BM$22=Options!$D$13+1),Options!$E$16/2,0)</f>
        <v>0</v>
      </c>
      <c r="BN26" s="140"/>
      <c r="BO26" s="324"/>
      <c r="BP26" s="324"/>
      <c r="BQ26" s="5"/>
    </row>
    <row r="27" spans="1:69" outlineLevel="2">
      <c r="A27" s="735"/>
      <c r="B27" s="315" t="s">
        <v>23</v>
      </c>
      <c r="C27" s="317"/>
      <c r="D27" s="308">
        <f t="shared" si="4"/>
        <v>0</v>
      </c>
      <c r="E27" s="308">
        <f t="shared" si="5"/>
        <v>1629.6904210557539</v>
      </c>
      <c r="F27" s="127">
        <f>+IF(OR('Calc Base'!F$22=Options!$D$13,'Calc Base'!F$22=Options!$D$13+1),Options!$E$17/2,0)</f>
        <v>0</v>
      </c>
      <c r="G27" s="127">
        <f>+IF(OR('Calc Base'!G$22=Options!$D$13,'Calc Base'!G$22=Options!$D$13+1),Options!$E$17/2,0)</f>
        <v>0</v>
      </c>
      <c r="H27" s="127">
        <f>+IF(OR('Calc Base'!H$22=Options!$D$13,'Calc Base'!H$22=Options!$D$13+1),Options!$E$17/2,0)</f>
        <v>0</v>
      </c>
      <c r="I27" s="127">
        <f>+IF(OR('Calc Base'!I$22=Options!$D$13,'Calc Base'!I$22=Options!$D$13+1),Options!$E$17/2,0)</f>
        <v>0</v>
      </c>
      <c r="J27" s="127">
        <f>+IF(OR('Calc Base'!J$22=Options!$D$13,'Calc Base'!J$22=Options!$D$13+1),Options!$E$17/2,0)</f>
        <v>0</v>
      </c>
      <c r="K27" s="127">
        <f>+IF(OR('Calc Base'!K$22=Options!$D$13,'Calc Base'!K$22=Options!$D$13+1),Options!$E$17/2,0)</f>
        <v>0</v>
      </c>
      <c r="L27" s="127">
        <f>+IF(OR('Calc Base'!L$22=Options!$D$13,'Calc Base'!L$22=Options!$D$13+1),Options!$E$17/2,0)</f>
        <v>0</v>
      </c>
      <c r="M27" s="127">
        <f>+IF(OR('Calc Base'!M$22=Options!$D$13,'Calc Base'!M$22=Options!$D$13+1),Options!$E$17/2,0)</f>
        <v>0</v>
      </c>
      <c r="N27" s="127">
        <f>+IF(OR('Calc Base'!N$22=Options!$D$13,'Calc Base'!N$22=Options!$D$13+1),Options!$E$17/2,0)</f>
        <v>0</v>
      </c>
      <c r="O27" s="127">
        <f>+IF(OR('Calc Base'!O$22=Options!$D$13,'Calc Base'!O$22=Options!$D$13+1),Options!$E$17/2,0)</f>
        <v>0</v>
      </c>
      <c r="P27" s="127">
        <f>+IF(OR('Calc Base'!P$22=Options!$D$13,'Calc Base'!P$22=Options!$D$13+1),Options!$E$17/2,0)</f>
        <v>0</v>
      </c>
      <c r="Q27" s="127">
        <f>+IF(OR('Calc Base'!Q$22=Options!$D$13,'Calc Base'!Q$22=Options!$D$13+1),Options!$E$17/2,0)</f>
        <v>0</v>
      </c>
      <c r="R27" s="127">
        <f>+IF(OR('Calc Base'!R$22=Options!$D$13,'Calc Base'!R$22=Options!$D$13+1),Options!$E$17/2,0)</f>
        <v>0</v>
      </c>
      <c r="S27" s="127">
        <f>+IF(OR('Calc Base'!S$22=Options!$D$13,'Calc Base'!S$22=Options!$D$13+1),Options!$E$17/2,0)</f>
        <v>0</v>
      </c>
      <c r="T27" s="127">
        <f>+IF(OR('Calc Base'!T$22=Options!$D$13,'Calc Base'!T$22=Options!$D$13+1),Options!$E$17/2,0)</f>
        <v>0</v>
      </c>
      <c r="U27" s="127">
        <f>+IF(OR('Calc Base'!U$22=Options!$D$13,'Calc Base'!U$22=Options!$D$13+1),Options!$E$17/2,0)</f>
        <v>0</v>
      </c>
      <c r="V27" s="127">
        <f>+IF(OR('Calc Base'!V$22=Options!$D$13,'Calc Base'!V$22=Options!$D$13+1),Options!$E$17/2,0)</f>
        <v>0</v>
      </c>
      <c r="W27" s="127">
        <f>+IF(OR('Calc Base'!W$22=Options!$D$13,'Calc Base'!W$22=Options!$D$13+1),Options!$E$17/2,0)</f>
        <v>0</v>
      </c>
      <c r="X27" s="127">
        <f>+IF(OR('Calc Base'!X$22=Options!$D$13,'Calc Base'!X$22=Options!$D$13+1),Options!$E$17/2,0)</f>
        <v>0</v>
      </c>
      <c r="Y27" s="127">
        <f>+IF(OR('Calc Base'!Y$22=Options!$D$13,'Calc Base'!Y$22=Options!$D$13+1),Options!$E$17/2,0)</f>
        <v>0</v>
      </c>
      <c r="Z27" s="127">
        <f>+IF(OR('Calc Base'!Z$22=Options!$D$13,'Calc Base'!Z$22=Options!$D$13+1),Options!$E$17/2,0)</f>
        <v>0</v>
      </c>
      <c r="AA27" s="127">
        <f>+IF(OR('Calc Base'!AA$22=Options!$D$13,'Calc Base'!AA$22=Options!$D$13+1),Options!$E$17/2,0)</f>
        <v>0</v>
      </c>
      <c r="AB27" s="127">
        <f>+IF(OR('Calc Base'!AB$22=Options!$D$13,'Calc Base'!AB$22=Options!$D$13+1),Options!$E$17/2,0)</f>
        <v>0</v>
      </c>
      <c r="AC27" s="127">
        <f>+IF(OR('Calc Base'!AC$22=Options!$D$13,'Calc Base'!AC$22=Options!$D$13+1),Options!$E$17/2,0)</f>
        <v>0</v>
      </c>
      <c r="AD27" s="127">
        <f>+IF(OR('Calc Base'!AD$22=Options!$D$13,'Calc Base'!AD$22=Options!$D$13+1),Options!$E$17/2,0)</f>
        <v>0</v>
      </c>
      <c r="AE27" s="127">
        <f>+IF(OR('Calc Base'!AE$22=Options!$D$13,'Calc Base'!AE$22=Options!$D$13+1),Options!$E$17/2,0)</f>
        <v>0</v>
      </c>
      <c r="AF27" s="127">
        <f>+IF(OR('Calc Base'!AF$22=Options!$D$13,'Calc Base'!AF$22=Options!$D$13+1),Options!$E$17/2,0)</f>
        <v>0</v>
      </c>
      <c r="AG27" s="127">
        <f>+IF(OR('Calc Base'!AG$22=Options!$D$13,'Calc Base'!AG$22=Options!$D$13+1),Options!$E$17/2,0)</f>
        <v>0</v>
      </c>
      <c r="AH27" s="127">
        <f>+IF(OR('Calc Base'!AH$22=Options!$D$13,'Calc Base'!AH$22=Options!$D$13+1),Options!$E$17/2,0)</f>
        <v>0</v>
      </c>
      <c r="AI27" s="127">
        <f>+IF(OR('Calc Base'!AI$22=Options!$D$13,'Calc Base'!AI$22=Options!$D$13+1),Options!$E$17/2,0)</f>
        <v>0</v>
      </c>
      <c r="AJ27" s="127">
        <f>+IF(OR('Calc Base'!AJ$22=Options!$D$13,'Calc Base'!AJ$22=Options!$D$13+1),Options!$E$17/2,0)</f>
        <v>0</v>
      </c>
      <c r="AK27" s="127">
        <f>+IF(OR('Calc Base'!AK$22=Options!$D$13,'Calc Base'!AK$22=Options!$D$13+1),Options!$E$17/2,0)</f>
        <v>0</v>
      </c>
      <c r="AL27" s="127">
        <f>+IF(OR('Calc Base'!AL$22=Options!$D$13,'Calc Base'!AL$22=Options!$D$13+1),Options!$E$17/2,0)</f>
        <v>0</v>
      </c>
      <c r="AM27" s="127">
        <f>+IF(OR('Calc Base'!AM$22=Options!$D$13,'Calc Base'!AM$22=Options!$D$13+1),Options!$E$17/2,0)</f>
        <v>0</v>
      </c>
      <c r="AN27" s="127">
        <f>+IF(OR('Calc Base'!AN$22=Options!$D$13,'Calc Base'!AN$22=Options!$D$13+1),Options!$E$17/2,0)</f>
        <v>0</v>
      </c>
      <c r="AO27" s="127">
        <f>+IF(OR('Calc Base'!AO$22=Options!$D$13,'Calc Base'!AO$22=Options!$D$13+1),Options!$E$17/2,0)</f>
        <v>0</v>
      </c>
      <c r="AP27" s="127">
        <f>+IF(OR('Calc Base'!AP$22=Options!$D$13,'Calc Base'!AP$22=Options!$D$13+1),Options!$E$17/2,0)</f>
        <v>0</v>
      </c>
      <c r="AQ27" s="127">
        <f>+IF(OR('Calc Base'!AQ$22=Options!$D$13,'Calc Base'!AQ$22=Options!$D$13+1),Options!$E$17/2,0)</f>
        <v>0</v>
      </c>
      <c r="AR27" s="127">
        <f>+IF(OR('Calc Base'!AR$22=Options!$D$13,'Calc Base'!AR$22=Options!$D$13+1),Options!$E$17/2,0)</f>
        <v>0</v>
      </c>
      <c r="AS27" s="127">
        <f>+IF(OR('Calc Base'!AS$22=Options!$D$13,'Calc Base'!AS$22=Options!$D$13+1),Options!$E$17/2,0)</f>
        <v>0</v>
      </c>
      <c r="AT27" s="127">
        <f>+IF(OR('Calc Base'!AT$22=Options!$D$13,'Calc Base'!AT$22=Options!$D$13+1),Options!$E$17/2,0)</f>
        <v>0</v>
      </c>
      <c r="AU27" s="127">
        <f>+IF(OR('Calc Base'!AU$22=Options!$D$13,'Calc Base'!AU$22=Options!$D$13+1),Options!$E$17/2,0)</f>
        <v>0</v>
      </c>
      <c r="AV27" s="127">
        <f>+IF(OR('Calc Base'!AV$22=Options!$D$13,'Calc Base'!AV$22=Options!$D$13+1),Options!$E$17/2,0)</f>
        <v>0</v>
      </c>
      <c r="AW27" s="127">
        <f>+IF(OR('Calc Base'!AW$22=Options!$D$13,'Calc Base'!AW$22=Options!$D$13+1),Options!$E$17/2,0)</f>
        <v>0</v>
      </c>
      <c r="AX27" s="127">
        <f>+IF(OR('Calc Base'!AX$22=Options!$D$13,'Calc Base'!AX$22=Options!$D$13+1),Options!$E$17/2,0)</f>
        <v>0</v>
      </c>
      <c r="AY27" s="127">
        <f>+IF(OR('Calc Base'!AY$22=Options!$D$13,'Calc Base'!AY$22=Options!$D$13+1),Options!$E$17/2,0)</f>
        <v>0</v>
      </c>
      <c r="AZ27" s="127">
        <f>+IF(OR('Calc Base'!AZ$22=Options!$D$13,'Calc Base'!AZ$22=Options!$D$13+1),Options!$E$17/2,0)</f>
        <v>0</v>
      </c>
      <c r="BA27" s="127">
        <f>+IF(OR('Calc Base'!BA$22=Options!$D$13,'Calc Base'!BA$22=Options!$D$13+1),Options!$E$17/2,0)</f>
        <v>4321.3340450196665</v>
      </c>
      <c r="BB27" s="127">
        <f>+IF(OR('Calc Base'!BB$22=Options!$D$13,'Calc Base'!BB$22=Options!$D$13+1),Options!$E$17/2,0)</f>
        <v>4321.3340450196665</v>
      </c>
      <c r="BC27" s="127">
        <f>+IF(OR('Calc Base'!BC$22=Options!$D$13,'Calc Base'!BC$22=Options!$D$13+1),Options!$E$17/2,0)</f>
        <v>0</v>
      </c>
      <c r="BD27" s="127">
        <f>+IF(OR('Calc Base'!BD$22=Options!$D$13,'Calc Base'!BD$22=Options!$D$13+1),Options!$E$17/2,0)</f>
        <v>0</v>
      </c>
      <c r="BE27" s="127">
        <f>+IF(OR('Calc Base'!BE$22=Options!$D$13,'Calc Base'!BE$22=Options!$D$13+1),Options!$E$17/2,0)</f>
        <v>0</v>
      </c>
      <c r="BF27" s="127">
        <f>+IF(OR('Calc Base'!BF$22=Options!$D$13,'Calc Base'!BF$22=Options!$D$13+1),Options!$E$17/2,0)</f>
        <v>0</v>
      </c>
      <c r="BG27" s="127">
        <f>+IF(OR('Calc Base'!BG$22=Options!$D$13,'Calc Base'!BG$22=Options!$D$13+1),Options!$E$17/2,0)</f>
        <v>0</v>
      </c>
      <c r="BH27" s="127">
        <f>+IF(OR('Calc Base'!BH$22=Options!$D$13,'Calc Base'!BH$22=Options!$D$13+1),Options!$E$17/2,0)</f>
        <v>0</v>
      </c>
      <c r="BI27" s="127">
        <f>+IF(OR('Calc Base'!BI$22=Options!$D$13,'Calc Base'!BI$22=Options!$D$13+1),Options!$E$17/2,0)</f>
        <v>0</v>
      </c>
      <c r="BJ27" s="127">
        <f>+IF(OR('Calc Base'!BJ$22=Options!$D$13,'Calc Base'!BJ$22=Options!$D$13+1),Options!$E$17/2,0)</f>
        <v>0</v>
      </c>
      <c r="BK27" s="127">
        <f>+IF(OR('Calc Base'!BK$22=Options!$D$13,'Calc Base'!BK$22=Options!$D$13+1),Options!$E$17/2,0)</f>
        <v>0</v>
      </c>
      <c r="BL27" s="127">
        <f>+IF(OR('Calc Base'!BL$22=Options!$D$13,'Calc Base'!BL$22=Options!$D$13+1),Options!$E$17/2,0)</f>
        <v>0</v>
      </c>
      <c r="BM27" s="127">
        <f>+IF(OR('Calc Base'!BM$22=Options!$D$13,'Calc Base'!BM$22=Options!$D$13+1),Options!$E$17/2,0)</f>
        <v>0</v>
      </c>
      <c r="BN27" s="140"/>
      <c r="BO27" s="324"/>
      <c r="BP27" s="324"/>
      <c r="BQ27" s="5"/>
    </row>
    <row r="28" spans="1:69" outlineLevel="2">
      <c r="A28" s="735"/>
      <c r="B28" s="315" t="s">
        <v>24</v>
      </c>
      <c r="C28" s="317"/>
      <c r="D28" s="308">
        <f t="shared" si="4"/>
        <v>0</v>
      </c>
      <c r="E28" s="308">
        <f t="shared" si="5"/>
        <v>651.63687862568611</v>
      </c>
      <c r="F28" s="127">
        <f>+IF(OR('Calc Base'!F$22=Options!$D$13,'Calc Base'!F$22=Options!$D$13+1),Options!$E$18/2,0)</f>
        <v>0</v>
      </c>
      <c r="G28" s="127">
        <f>+IF(OR('Calc Base'!G$22=Options!$D$13,'Calc Base'!G$22=Options!$D$13+1),Options!$E$18/2,0)</f>
        <v>0</v>
      </c>
      <c r="H28" s="127">
        <f>+IF(OR('Calc Base'!H$22=Options!$D$13,'Calc Base'!H$22=Options!$D$13+1),Options!$E$18/2,0)</f>
        <v>0</v>
      </c>
      <c r="I28" s="127">
        <f>+IF(OR('Calc Base'!I$22=Options!$D$13,'Calc Base'!I$22=Options!$D$13+1),Options!$E$18/2,0)</f>
        <v>0</v>
      </c>
      <c r="J28" s="127">
        <f>+IF(OR('Calc Base'!J$22=Options!$D$13,'Calc Base'!J$22=Options!$D$13+1),Options!$E$18/2,0)</f>
        <v>0</v>
      </c>
      <c r="K28" s="127">
        <f>+IF(OR('Calc Base'!K$22=Options!$D$13,'Calc Base'!K$22=Options!$D$13+1),Options!$E$18/2,0)</f>
        <v>0</v>
      </c>
      <c r="L28" s="127">
        <f>+IF(OR('Calc Base'!L$22=Options!$D$13,'Calc Base'!L$22=Options!$D$13+1),Options!$E$18/2,0)</f>
        <v>0</v>
      </c>
      <c r="M28" s="127">
        <f>+IF(OR('Calc Base'!M$22=Options!$D$13,'Calc Base'!M$22=Options!$D$13+1),Options!$E$18/2,0)</f>
        <v>0</v>
      </c>
      <c r="N28" s="127">
        <f>+IF(OR('Calc Base'!N$22=Options!$D$13,'Calc Base'!N$22=Options!$D$13+1),Options!$E$18/2,0)</f>
        <v>0</v>
      </c>
      <c r="O28" s="127">
        <f>+IF(OR('Calc Base'!O$22=Options!$D$13,'Calc Base'!O$22=Options!$D$13+1),Options!$E$18/2,0)</f>
        <v>0</v>
      </c>
      <c r="P28" s="127">
        <f>+IF(OR('Calc Base'!P$22=Options!$D$13,'Calc Base'!P$22=Options!$D$13+1),Options!$E$18/2,0)</f>
        <v>0</v>
      </c>
      <c r="Q28" s="127">
        <f>+IF(OR('Calc Base'!Q$22=Options!$D$13,'Calc Base'!Q$22=Options!$D$13+1),Options!$E$18/2,0)</f>
        <v>0</v>
      </c>
      <c r="R28" s="127">
        <f>+IF(OR('Calc Base'!R$22=Options!$D$13,'Calc Base'!R$22=Options!$D$13+1),Options!$E$18/2,0)</f>
        <v>0</v>
      </c>
      <c r="S28" s="127">
        <f>+IF(OR('Calc Base'!S$22=Options!$D$13,'Calc Base'!S$22=Options!$D$13+1),Options!$E$18/2,0)</f>
        <v>0</v>
      </c>
      <c r="T28" s="127">
        <f>+IF(OR('Calc Base'!T$22=Options!$D$13,'Calc Base'!T$22=Options!$D$13+1),Options!$E$18/2,0)</f>
        <v>0</v>
      </c>
      <c r="U28" s="127">
        <f>+IF(OR('Calc Base'!U$22=Options!$D$13,'Calc Base'!U$22=Options!$D$13+1),Options!$E$18/2,0)</f>
        <v>0</v>
      </c>
      <c r="V28" s="127">
        <f>+IF(OR('Calc Base'!V$22=Options!$D$13,'Calc Base'!V$22=Options!$D$13+1),Options!$E$18/2,0)</f>
        <v>0</v>
      </c>
      <c r="W28" s="127">
        <f>+IF(OR('Calc Base'!W$22=Options!$D$13,'Calc Base'!W$22=Options!$D$13+1),Options!$E$18/2,0)</f>
        <v>0</v>
      </c>
      <c r="X28" s="127">
        <f>+IF(OR('Calc Base'!X$22=Options!$D$13,'Calc Base'!X$22=Options!$D$13+1),Options!$E$18/2,0)</f>
        <v>0</v>
      </c>
      <c r="Y28" s="127">
        <f>+IF(OR('Calc Base'!Y$22=Options!$D$13,'Calc Base'!Y$22=Options!$D$13+1),Options!$E$18/2,0)</f>
        <v>0</v>
      </c>
      <c r="Z28" s="127">
        <f>+IF(OR('Calc Base'!Z$22=Options!$D$13,'Calc Base'!Z$22=Options!$D$13+1),Options!$E$18/2,0)</f>
        <v>0</v>
      </c>
      <c r="AA28" s="127">
        <f>+IF(OR('Calc Base'!AA$22=Options!$D$13,'Calc Base'!AA$22=Options!$D$13+1),Options!$E$18/2,0)</f>
        <v>0</v>
      </c>
      <c r="AB28" s="127">
        <f>+IF(OR('Calc Base'!AB$22=Options!$D$13,'Calc Base'!AB$22=Options!$D$13+1),Options!$E$18/2,0)</f>
        <v>0</v>
      </c>
      <c r="AC28" s="127">
        <f>+IF(OR('Calc Base'!AC$22=Options!$D$13,'Calc Base'!AC$22=Options!$D$13+1),Options!$E$18/2,0)</f>
        <v>0</v>
      </c>
      <c r="AD28" s="127">
        <f>+IF(OR('Calc Base'!AD$22=Options!$D$13,'Calc Base'!AD$22=Options!$D$13+1),Options!$E$18/2,0)</f>
        <v>0</v>
      </c>
      <c r="AE28" s="127">
        <f>+IF(OR('Calc Base'!AE$22=Options!$D$13,'Calc Base'!AE$22=Options!$D$13+1),Options!$E$18/2,0)</f>
        <v>0</v>
      </c>
      <c r="AF28" s="127">
        <f>+IF(OR('Calc Base'!AF$22=Options!$D$13,'Calc Base'!AF$22=Options!$D$13+1),Options!$E$18/2,0)</f>
        <v>0</v>
      </c>
      <c r="AG28" s="127">
        <f>+IF(OR('Calc Base'!AG$22=Options!$D$13,'Calc Base'!AG$22=Options!$D$13+1),Options!$E$18/2,0)</f>
        <v>0</v>
      </c>
      <c r="AH28" s="127">
        <f>+IF(OR('Calc Base'!AH$22=Options!$D$13,'Calc Base'!AH$22=Options!$D$13+1),Options!$E$18/2,0)</f>
        <v>0</v>
      </c>
      <c r="AI28" s="127">
        <f>+IF(OR('Calc Base'!AI$22=Options!$D$13,'Calc Base'!AI$22=Options!$D$13+1),Options!$E$18/2,0)</f>
        <v>0</v>
      </c>
      <c r="AJ28" s="127">
        <f>+IF(OR('Calc Base'!AJ$22=Options!$D$13,'Calc Base'!AJ$22=Options!$D$13+1),Options!$E$18/2,0)</f>
        <v>0</v>
      </c>
      <c r="AK28" s="127">
        <f>+IF(OR('Calc Base'!AK$22=Options!$D$13,'Calc Base'!AK$22=Options!$D$13+1),Options!$E$18/2,0)</f>
        <v>0</v>
      </c>
      <c r="AL28" s="127">
        <f>+IF(OR('Calc Base'!AL$22=Options!$D$13,'Calc Base'!AL$22=Options!$D$13+1),Options!$E$18/2,0)</f>
        <v>0</v>
      </c>
      <c r="AM28" s="127">
        <f>+IF(OR('Calc Base'!AM$22=Options!$D$13,'Calc Base'!AM$22=Options!$D$13+1),Options!$E$18/2,0)</f>
        <v>0</v>
      </c>
      <c r="AN28" s="127">
        <f>+IF(OR('Calc Base'!AN$22=Options!$D$13,'Calc Base'!AN$22=Options!$D$13+1),Options!$E$18/2,0)</f>
        <v>0</v>
      </c>
      <c r="AO28" s="127">
        <f>+IF(OR('Calc Base'!AO$22=Options!$D$13,'Calc Base'!AO$22=Options!$D$13+1),Options!$E$18/2,0)</f>
        <v>0</v>
      </c>
      <c r="AP28" s="127">
        <f>+IF(OR('Calc Base'!AP$22=Options!$D$13,'Calc Base'!AP$22=Options!$D$13+1),Options!$E$18/2,0)</f>
        <v>0</v>
      </c>
      <c r="AQ28" s="127">
        <f>+IF(OR('Calc Base'!AQ$22=Options!$D$13,'Calc Base'!AQ$22=Options!$D$13+1),Options!$E$18/2,0)</f>
        <v>0</v>
      </c>
      <c r="AR28" s="127">
        <f>+IF(OR('Calc Base'!AR$22=Options!$D$13,'Calc Base'!AR$22=Options!$D$13+1),Options!$E$18/2,0)</f>
        <v>0</v>
      </c>
      <c r="AS28" s="127">
        <f>+IF(OR('Calc Base'!AS$22=Options!$D$13,'Calc Base'!AS$22=Options!$D$13+1),Options!$E$18/2,0)</f>
        <v>0</v>
      </c>
      <c r="AT28" s="127">
        <f>+IF(OR('Calc Base'!AT$22=Options!$D$13,'Calc Base'!AT$22=Options!$D$13+1),Options!$E$18/2,0)</f>
        <v>0</v>
      </c>
      <c r="AU28" s="127">
        <f>+IF(OR('Calc Base'!AU$22=Options!$D$13,'Calc Base'!AU$22=Options!$D$13+1),Options!$E$18/2,0)</f>
        <v>0</v>
      </c>
      <c r="AV28" s="127">
        <f>+IF(OR('Calc Base'!AV$22=Options!$D$13,'Calc Base'!AV$22=Options!$D$13+1),Options!$E$18/2,0)</f>
        <v>0</v>
      </c>
      <c r="AW28" s="127">
        <f>+IF(OR('Calc Base'!AW$22=Options!$D$13,'Calc Base'!AW$22=Options!$D$13+1),Options!$E$18/2,0)</f>
        <v>0</v>
      </c>
      <c r="AX28" s="127">
        <f>+IF(OR('Calc Base'!AX$22=Options!$D$13,'Calc Base'!AX$22=Options!$D$13+1),Options!$E$18/2,0)</f>
        <v>0</v>
      </c>
      <c r="AY28" s="127">
        <f>+IF(OR('Calc Base'!AY$22=Options!$D$13,'Calc Base'!AY$22=Options!$D$13+1),Options!$E$18/2,0)</f>
        <v>0</v>
      </c>
      <c r="AZ28" s="127">
        <f>+IF(OR('Calc Base'!AZ$22=Options!$D$13,'Calc Base'!AZ$22=Options!$D$13+1),Options!$E$18/2,0)</f>
        <v>0</v>
      </c>
      <c r="BA28" s="127">
        <f>+IF(OR('Calc Base'!BA$22=Options!$D$13,'Calc Base'!BA$22=Options!$D$13+1),Options!$E$18/2,0)</f>
        <v>1727.8991102931616</v>
      </c>
      <c r="BB28" s="127">
        <f>+IF(OR('Calc Base'!BB$22=Options!$D$13,'Calc Base'!BB$22=Options!$D$13+1),Options!$E$18/2,0)</f>
        <v>1727.8991102931616</v>
      </c>
      <c r="BC28" s="127">
        <f>+IF(OR('Calc Base'!BC$22=Options!$D$13,'Calc Base'!BC$22=Options!$D$13+1),Options!$E$18/2,0)</f>
        <v>0</v>
      </c>
      <c r="BD28" s="127">
        <f>+IF(OR('Calc Base'!BD$22=Options!$D$13,'Calc Base'!BD$22=Options!$D$13+1),Options!$E$18/2,0)</f>
        <v>0</v>
      </c>
      <c r="BE28" s="127">
        <f>+IF(OR('Calc Base'!BE$22=Options!$D$13,'Calc Base'!BE$22=Options!$D$13+1),Options!$E$18/2,0)</f>
        <v>0</v>
      </c>
      <c r="BF28" s="127">
        <f>+IF(OR('Calc Base'!BF$22=Options!$D$13,'Calc Base'!BF$22=Options!$D$13+1),Options!$E$18/2,0)</f>
        <v>0</v>
      </c>
      <c r="BG28" s="127">
        <f>+IF(OR('Calc Base'!BG$22=Options!$D$13,'Calc Base'!BG$22=Options!$D$13+1),Options!$E$18/2,0)</f>
        <v>0</v>
      </c>
      <c r="BH28" s="127">
        <f>+IF(OR('Calc Base'!BH$22=Options!$D$13,'Calc Base'!BH$22=Options!$D$13+1),Options!$E$18/2,0)</f>
        <v>0</v>
      </c>
      <c r="BI28" s="127">
        <f>+IF(OR('Calc Base'!BI$22=Options!$D$13,'Calc Base'!BI$22=Options!$D$13+1),Options!$E$18/2,0)</f>
        <v>0</v>
      </c>
      <c r="BJ28" s="127">
        <f>+IF(OR('Calc Base'!BJ$22=Options!$D$13,'Calc Base'!BJ$22=Options!$D$13+1),Options!$E$18/2,0)</f>
        <v>0</v>
      </c>
      <c r="BK28" s="127">
        <f>+IF(OR('Calc Base'!BK$22=Options!$D$13,'Calc Base'!BK$22=Options!$D$13+1),Options!$E$18/2,0)</f>
        <v>0</v>
      </c>
      <c r="BL28" s="127">
        <f>+IF(OR('Calc Base'!BL$22=Options!$D$13,'Calc Base'!BL$22=Options!$D$13+1),Options!$E$18/2,0)</f>
        <v>0</v>
      </c>
      <c r="BM28" s="127">
        <f>+IF(OR('Calc Base'!BM$22=Options!$D$13,'Calc Base'!BM$22=Options!$D$13+1),Options!$E$18/2,0)</f>
        <v>0</v>
      </c>
      <c r="BN28" s="140"/>
      <c r="BO28" s="324"/>
      <c r="BP28" s="324"/>
      <c r="BQ28" s="5"/>
    </row>
    <row r="29" spans="1:69" outlineLevel="2">
      <c r="A29" s="735"/>
      <c r="B29" s="315" t="s">
        <v>25</v>
      </c>
      <c r="C29" s="317"/>
      <c r="D29" s="308">
        <f t="shared" si="4"/>
        <v>0</v>
      </c>
      <c r="E29" s="308">
        <f t="shared" si="5"/>
        <v>996.64774190860408</v>
      </c>
      <c r="F29" s="127">
        <f>+IF(OR('Calc Base'!F$22=Options!$D$13,'Calc Base'!F$22=Options!$D$13+1),Options!$E$19/2,0)</f>
        <v>0</v>
      </c>
      <c r="G29" s="127">
        <f>+IF(OR('Calc Base'!G$22=Options!$D$13,'Calc Base'!G$22=Options!$D$13+1),Options!$E$19/2,0)</f>
        <v>0</v>
      </c>
      <c r="H29" s="127">
        <f>+IF(OR('Calc Base'!H$22=Options!$D$13,'Calc Base'!H$22=Options!$D$13+1),Options!$E$19/2,0)</f>
        <v>0</v>
      </c>
      <c r="I29" s="127">
        <f>+IF(OR('Calc Base'!I$22=Options!$D$13,'Calc Base'!I$22=Options!$D$13+1),Options!$E$19/2,0)</f>
        <v>0</v>
      </c>
      <c r="J29" s="127">
        <f>+IF(OR('Calc Base'!J$22=Options!$D$13,'Calc Base'!J$22=Options!$D$13+1),Options!$E$19/2,0)</f>
        <v>0</v>
      </c>
      <c r="K29" s="127">
        <f>+IF(OR('Calc Base'!K$22=Options!$D$13,'Calc Base'!K$22=Options!$D$13+1),Options!$E$19/2,0)</f>
        <v>0</v>
      </c>
      <c r="L29" s="127">
        <f>+IF(OR('Calc Base'!L$22=Options!$D$13,'Calc Base'!L$22=Options!$D$13+1),Options!$E$19/2,0)</f>
        <v>0</v>
      </c>
      <c r="M29" s="127">
        <f>+IF(OR('Calc Base'!M$22=Options!$D$13,'Calc Base'!M$22=Options!$D$13+1),Options!$E$19/2,0)</f>
        <v>0</v>
      </c>
      <c r="N29" s="127">
        <f>+IF(OR('Calc Base'!N$22=Options!$D$13,'Calc Base'!N$22=Options!$D$13+1),Options!$E$19/2,0)</f>
        <v>0</v>
      </c>
      <c r="O29" s="127">
        <f>+IF(OR('Calc Base'!O$22=Options!$D$13,'Calc Base'!O$22=Options!$D$13+1),Options!$E$19/2,0)</f>
        <v>0</v>
      </c>
      <c r="P29" s="127">
        <f>+IF(OR('Calc Base'!P$22=Options!$D$13,'Calc Base'!P$22=Options!$D$13+1),Options!$E$19/2,0)</f>
        <v>0</v>
      </c>
      <c r="Q29" s="127">
        <f>+IF(OR('Calc Base'!Q$22=Options!$D$13,'Calc Base'!Q$22=Options!$D$13+1),Options!$E$19/2,0)</f>
        <v>0</v>
      </c>
      <c r="R29" s="127">
        <f>+IF(OR('Calc Base'!R$22=Options!$D$13,'Calc Base'!R$22=Options!$D$13+1),Options!$E$19/2,0)</f>
        <v>0</v>
      </c>
      <c r="S29" s="127">
        <f>+IF(OR('Calc Base'!S$22=Options!$D$13,'Calc Base'!S$22=Options!$D$13+1),Options!$E$19/2,0)</f>
        <v>0</v>
      </c>
      <c r="T29" s="127">
        <f>+IF(OR('Calc Base'!T$22=Options!$D$13,'Calc Base'!T$22=Options!$D$13+1),Options!$E$19/2,0)</f>
        <v>0</v>
      </c>
      <c r="U29" s="127">
        <f>+IF(OR('Calc Base'!U$22=Options!$D$13,'Calc Base'!U$22=Options!$D$13+1),Options!$E$19/2,0)</f>
        <v>0</v>
      </c>
      <c r="V29" s="127">
        <f>+IF(OR('Calc Base'!V$22=Options!$D$13,'Calc Base'!V$22=Options!$D$13+1),Options!$E$19/2,0)</f>
        <v>0</v>
      </c>
      <c r="W29" s="127">
        <f>+IF(OR('Calc Base'!W$22=Options!$D$13,'Calc Base'!W$22=Options!$D$13+1),Options!$E$19/2,0)</f>
        <v>0</v>
      </c>
      <c r="X29" s="127">
        <f>+IF(OR('Calc Base'!X$22=Options!$D$13,'Calc Base'!X$22=Options!$D$13+1),Options!$E$19/2,0)</f>
        <v>0</v>
      </c>
      <c r="Y29" s="127">
        <f>+IF(OR('Calc Base'!Y$22=Options!$D$13,'Calc Base'!Y$22=Options!$D$13+1),Options!$E$19/2,0)</f>
        <v>0</v>
      </c>
      <c r="Z29" s="127">
        <f>+IF(OR('Calc Base'!Z$22=Options!$D$13,'Calc Base'!Z$22=Options!$D$13+1),Options!$E$19/2,0)</f>
        <v>0</v>
      </c>
      <c r="AA29" s="127">
        <f>+IF(OR('Calc Base'!AA$22=Options!$D$13,'Calc Base'!AA$22=Options!$D$13+1),Options!$E$19/2,0)</f>
        <v>0</v>
      </c>
      <c r="AB29" s="127">
        <f>+IF(OR('Calc Base'!AB$22=Options!$D$13,'Calc Base'!AB$22=Options!$D$13+1),Options!$E$19/2,0)</f>
        <v>0</v>
      </c>
      <c r="AC29" s="127">
        <f>+IF(OR('Calc Base'!AC$22=Options!$D$13,'Calc Base'!AC$22=Options!$D$13+1),Options!$E$19/2,0)</f>
        <v>0</v>
      </c>
      <c r="AD29" s="127">
        <f>+IF(OR('Calc Base'!AD$22=Options!$D$13,'Calc Base'!AD$22=Options!$D$13+1),Options!$E$19/2,0)</f>
        <v>0</v>
      </c>
      <c r="AE29" s="127">
        <f>+IF(OR('Calc Base'!AE$22=Options!$D$13,'Calc Base'!AE$22=Options!$D$13+1),Options!$E$19/2,0)</f>
        <v>0</v>
      </c>
      <c r="AF29" s="127">
        <f>+IF(OR('Calc Base'!AF$22=Options!$D$13,'Calc Base'!AF$22=Options!$D$13+1),Options!$E$19/2,0)</f>
        <v>0</v>
      </c>
      <c r="AG29" s="127">
        <f>+IF(OR('Calc Base'!AG$22=Options!$D$13,'Calc Base'!AG$22=Options!$D$13+1),Options!$E$19/2,0)</f>
        <v>0</v>
      </c>
      <c r="AH29" s="127">
        <f>+IF(OR('Calc Base'!AH$22=Options!$D$13,'Calc Base'!AH$22=Options!$D$13+1),Options!$E$19/2,0)</f>
        <v>0</v>
      </c>
      <c r="AI29" s="127">
        <f>+IF(OR('Calc Base'!AI$22=Options!$D$13,'Calc Base'!AI$22=Options!$D$13+1),Options!$E$19/2,0)</f>
        <v>0</v>
      </c>
      <c r="AJ29" s="127">
        <f>+IF(OR('Calc Base'!AJ$22=Options!$D$13,'Calc Base'!AJ$22=Options!$D$13+1),Options!$E$19/2,0)</f>
        <v>0</v>
      </c>
      <c r="AK29" s="127">
        <f>+IF(OR('Calc Base'!AK$22=Options!$D$13,'Calc Base'!AK$22=Options!$D$13+1),Options!$E$19/2,0)</f>
        <v>0</v>
      </c>
      <c r="AL29" s="127">
        <f>+IF(OR('Calc Base'!AL$22=Options!$D$13,'Calc Base'!AL$22=Options!$D$13+1),Options!$E$19/2,0)</f>
        <v>0</v>
      </c>
      <c r="AM29" s="127">
        <f>+IF(OR('Calc Base'!AM$22=Options!$D$13,'Calc Base'!AM$22=Options!$D$13+1),Options!$E$19/2,0)</f>
        <v>0</v>
      </c>
      <c r="AN29" s="127">
        <f>+IF(OR('Calc Base'!AN$22=Options!$D$13,'Calc Base'!AN$22=Options!$D$13+1),Options!$E$19/2,0)</f>
        <v>0</v>
      </c>
      <c r="AO29" s="127">
        <f>+IF(OR('Calc Base'!AO$22=Options!$D$13,'Calc Base'!AO$22=Options!$D$13+1),Options!$E$19/2,0)</f>
        <v>0</v>
      </c>
      <c r="AP29" s="127">
        <f>+IF(OR('Calc Base'!AP$22=Options!$D$13,'Calc Base'!AP$22=Options!$D$13+1),Options!$E$19/2,0)</f>
        <v>0</v>
      </c>
      <c r="AQ29" s="127">
        <f>+IF(OR('Calc Base'!AQ$22=Options!$D$13,'Calc Base'!AQ$22=Options!$D$13+1),Options!$E$19/2,0)</f>
        <v>0</v>
      </c>
      <c r="AR29" s="127">
        <f>+IF(OR('Calc Base'!AR$22=Options!$D$13,'Calc Base'!AR$22=Options!$D$13+1),Options!$E$19/2,0)</f>
        <v>0</v>
      </c>
      <c r="AS29" s="127">
        <f>+IF(OR('Calc Base'!AS$22=Options!$D$13,'Calc Base'!AS$22=Options!$D$13+1),Options!$E$19/2,0)</f>
        <v>0</v>
      </c>
      <c r="AT29" s="127">
        <f>+IF(OR('Calc Base'!AT$22=Options!$D$13,'Calc Base'!AT$22=Options!$D$13+1),Options!$E$19/2,0)</f>
        <v>0</v>
      </c>
      <c r="AU29" s="127">
        <f>+IF(OR('Calc Base'!AU$22=Options!$D$13,'Calc Base'!AU$22=Options!$D$13+1),Options!$E$19/2,0)</f>
        <v>0</v>
      </c>
      <c r="AV29" s="127">
        <f>+IF(OR('Calc Base'!AV$22=Options!$D$13,'Calc Base'!AV$22=Options!$D$13+1),Options!$E$19/2,0)</f>
        <v>0</v>
      </c>
      <c r="AW29" s="127">
        <f>+IF(OR('Calc Base'!AW$22=Options!$D$13,'Calc Base'!AW$22=Options!$D$13+1),Options!$E$19/2,0)</f>
        <v>0</v>
      </c>
      <c r="AX29" s="127">
        <f>+IF(OR('Calc Base'!AX$22=Options!$D$13,'Calc Base'!AX$22=Options!$D$13+1),Options!$E$19/2,0)</f>
        <v>0</v>
      </c>
      <c r="AY29" s="127">
        <f>+IF(OR('Calc Base'!AY$22=Options!$D$13,'Calc Base'!AY$22=Options!$D$13+1),Options!$E$19/2,0)</f>
        <v>0</v>
      </c>
      <c r="AZ29" s="127">
        <f>+IF(OR('Calc Base'!AZ$22=Options!$D$13,'Calc Base'!AZ$22=Options!$D$13+1),Options!$E$19/2,0)</f>
        <v>0</v>
      </c>
      <c r="BA29" s="127">
        <f>+IF(OR('Calc Base'!BA$22=Options!$D$13,'Calc Base'!BA$22=Options!$D$13+1),Options!$E$19/2,0)</f>
        <v>2642.739849456525</v>
      </c>
      <c r="BB29" s="127">
        <f>+IF(OR('Calc Base'!BB$22=Options!$D$13,'Calc Base'!BB$22=Options!$D$13+1),Options!$E$19/2,0)</f>
        <v>2642.739849456525</v>
      </c>
      <c r="BC29" s="127">
        <f>+IF(OR('Calc Base'!BC$22=Options!$D$13,'Calc Base'!BC$22=Options!$D$13+1),Options!$E$19/2,0)</f>
        <v>0</v>
      </c>
      <c r="BD29" s="127">
        <f>+IF(OR('Calc Base'!BD$22=Options!$D$13,'Calc Base'!BD$22=Options!$D$13+1),Options!$E$19/2,0)</f>
        <v>0</v>
      </c>
      <c r="BE29" s="127">
        <f>+IF(OR('Calc Base'!BE$22=Options!$D$13,'Calc Base'!BE$22=Options!$D$13+1),Options!$E$19/2,0)</f>
        <v>0</v>
      </c>
      <c r="BF29" s="127">
        <f>+IF(OR('Calc Base'!BF$22=Options!$D$13,'Calc Base'!BF$22=Options!$D$13+1),Options!$E$19/2,0)</f>
        <v>0</v>
      </c>
      <c r="BG29" s="127">
        <f>+IF(OR('Calc Base'!BG$22=Options!$D$13,'Calc Base'!BG$22=Options!$D$13+1),Options!$E$19/2,0)</f>
        <v>0</v>
      </c>
      <c r="BH29" s="127">
        <f>+IF(OR('Calc Base'!BH$22=Options!$D$13,'Calc Base'!BH$22=Options!$D$13+1),Options!$E$19/2,0)</f>
        <v>0</v>
      </c>
      <c r="BI29" s="127">
        <f>+IF(OR('Calc Base'!BI$22=Options!$D$13,'Calc Base'!BI$22=Options!$D$13+1),Options!$E$19/2,0)</f>
        <v>0</v>
      </c>
      <c r="BJ29" s="127">
        <f>+IF(OR('Calc Base'!BJ$22=Options!$D$13,'Calc Base'!BJ$22=Options!$D$13+1),Options!$E$19/2,0)</f>
        <v>0</v>
      </c>
      <c r="BK29" s="127">
        <f>+IF(OR('Calc Base'!BK$22=Options!$D$13,'Calc Base'!BK$22=Options!$D$13+1),Options!$E$19/2,0)</f>
        <v>0</v>
      </c>
      <c r="BL29" s="127">
        <f>+IF(OR('Calc Base'!BL$22=Options!$D$13,'Calc Base'!BL$22=Options!$D$13+1),Options!$E$19/2,0)</f>
        <v>0</v>
      </c>
      <c r="BM29" s="127">
        <f>+IF(OR('Calc Base'!BM$22=Options!$D$13,'Calc Base'!BM$22=Options!$D$13+1),Options!$E$19/2,0)</f>
        <v>0</v>
      </c>
      <c r="BN29" s="127"/>
      <c r="BO29" s="324"/>
      <c r="BP29" s="324"/>
      <c r="BQ29" s="5"/>
    </row>
    <row r="30" spans="1:69" outlineLevel="2">
      <c r="A30" s="735"/>
      <c r="B30" s="315" t="s">
        <v>26</v>
      </c>
      <c r="C30" s="317"/>
      <c r="D30" s="334">
        <f>SUM(F30:L30)</f>
        <v>0</v>
      </c>
      <c r="E30" s="334">
        <f t="shared" si="5"/>
        <v>54.231855661926453</v>
      </c>
      <c r="F30" s="140">
        <f>+IF(OR('Calc Base'!F$22=Options!$D$13,'Calc Base'!F$22=Options!$D$13+1),Options!$E$20/2,0)</f>
        <v>0</v>
      </c>
      <c r="G30" s="140">
        <f>+IF(OR('Calc Base'!G$22=Options!$D$13,'Calc Base'!G$22=Options!$D$13+1),Options!$E$20/2,0)</f>
        <v>0</v>
      </c>
      <c r="H30" s="140">
        <f>+IF(OR('Calc Base'!H$22=Options!$D$13,'Calc Base'!H$22=Options!$D$13+1),Options!$E$20/2,0)</f>
        <v>0</v>
      </c>
      <c r="I30" s="140">
        <f>+IF(OR('Calc Base'!I$22=Options!$D$13,'Calc Base'!I$22=Options!$D$13+1),Options!$E$20/2,0)</f>
        <v>0</v>
      </c>
      <c r="J30" s="140">
        <f>+IF(OR('Calc Base'!J$22=Options!$D$13,'Calc Base'!J$22=Options!$D$13+1),Options!$E$20/2,0)</f>
        <v>0</v>
      </c>
      <c r="K30" s="140">
        <f>+IF(OR('Calc Base'!K$22=Options!$D$13,'Calc Base'!K$22=Options!$D$13+1),Options!$E$20/2,0)</f>
        <v>0</v>
      </c>
      <c r="L30" s="140">
        <f>+IF(OR('Calc Base'!L$22=Options!$D$13,'Calc Base'!L$22=Options!$D$13+1),Options!$E$20/2,0)</f>
        <v>0</v>
      </c>
      <c r="M30" s="140">
        <f>+IF(OR('Calc Base'!M$22=Options!$D$13,'Calc Base'!M$22=Options!$D$13+1),Options!$E$20/2,0)</f>
        <v>0</v>
      </c>
      <c r="N30" s="140">
        <f>+IF(OR('Calc Base'!N$22=Options!$D$13,'Calc Base'!N$22=Options!$D$13+1),Options!$E$20/2,0)</f>
        <v>0</v>
      </c>
      <c r="O30" s="140">
        <f>+IF(OR('Calc Base'!O$22=Options!$D$13,'Calc Base'!O$22=Options!$D$13+1),Options!$E$20/2,0)</f>
        <v>0</v>
      </c>
      <c r="P30" s="140">
        <f>+IF(OR('Calc Base'!P$22=Options!$D$13,'Calc Base'!P$22=Options!$D$13+1),Options!$E$20/2,0)</f>
        <v>0</v>
      </c>
      <c r="Q30" s="140">
        <f>+IF(OR('Calc Base'!Q$22=Options!$D$13,'Calc Base'!Q$22=Options!$D$13+1),Options!$E$20/2,0)</f>
        <v>0</v>
      </c>
      <c r="R30" s="140">
        <f>+IF(OR('Calc Base'!R$22=Options!$D$13,'Calc Base'!R$22=Options!$D$13+1),Options!$E$20/2,0)</f>
        <v>0</v>
      </c>
      <c r="S30" s="140">
        <f>+IF(OR('Calc Base'!S$22=Options!$D$13,'Calc Base'!S$22=Options!$D$13+1),Options!$E$20/2,0)</f>
        <v>0</v>
      </c>
      <c r="T30" s="140">
        <f>+IF(OR('Calc Base'!T$22=Options!$D$13,'Calc Base'!T$22=Options!$D$13+1),Options!$E$20/2,0)</f>
        <v>0</v>
      </c>
      <c r="U30" s="140">
        <f>+IF(OR('Calc Base'!U$22=Options!$D$13,'Calc Base'!U$22=Options!$D$13+1),Options!$E$20/2,0)</f>
        <v>0</v>
      </c>
      <c r="V30" s="140">
        <f>+IF(OR('Calc Base'!V$22=Options!$D$13,'Calc Base'!V$22=Options!$D$13+1),Options!$E$20/2,0)</f>
        <v>0</v>
      </c>
      <c r="W30" s="140">
        <f>+IF(OR('Calc Base'!W$22=Options!$D$13,'Calc Base'!W$22=Options!$D$13+1),Options!$E$20/2,0)</f>
        <v>0</v>
      </c>
      <c r="X30" s="140">
        <f>+IF(OR('Calc Base'!X$22=Options!$D$13,'Calc Base'!X$22=Options!$D$13+1),Options!$E$20/2,0)</f>
        <v>0</v>
      </c>
      <c r="Y30" s="140">
        <f>+IF(OR('Calc Base'!Y$22=Options!$D$13,'Calc Base'!Y$22=Options!$D$13+1),Options!$E$20/2,0)</f>
        <v>0</v>
      </c>
      <c r="Z30" s="140">
        <f>+IF(OR('Calc Base'!Z$22=Options!$D$13,'Calc Base'!Z$22=Options!$D$13+1),Options!$E$20/2,0)</f>
        <v>0</v>
      </c>
      <c r="AA30" s="140">
        <f>+IF(OR('Calc Base'!AA$22=Options!$D$13,'Calc Base'!AA$22=Options!$D$13+1),Options!$E$20/2,0)</f>
        <v>0</v>
      </c>
      <c r="AB30" s="140">
        <f>+IF(OR('Calc Base'!AB$22=Options!$D$13,'Calc Base'!AB$22=Options!$D$13+1),Options!$E$20/2,0)</f>
        <v>0</v>
      </c>
      <c r="AC30" s="140">
        <f>+IF(OR('Calc Base'!AC$22=Options!$D$13,'Calc Base'!AC$22=Options!$D$13+1),Options!$E$20/2,0)</f>
        <v>0</v>
      </c>
      <c r="AD30" s="140">
        <f>+IF(OR('Calc Base'!AD$22=Options!$D$13,'Calc Base'!AD$22=Options!$D$13+1),Options!$E$20/2,0)</f>
        <v>0</v>
      </c>
      <c r="AE30" s="140">
        <f>+IF(OR('Calc Base'!AE$22=Options!$D$13,'Calc Base'!AE$22=Options!$D$13+1),Options!$E$20/2,0)</f>
        <v>0</v>
      </c>
      <c r="AF30" s="140">
        <f>+IF(OR('Calc Base'!AF$22=Options!$D$13,'Calc Base'!AF$22=Options!$D$13+1),Options!$E$20/2,0)</f>
        <v>0</v>
      </c>
      <c r="AG30" s="140">
        <f>+IF(OR('Calc Base'!AG$22=Options!$D$13,'Calc Base'!AG$22=Options!$D$13+1),Options!$E$20/2,0)</f>
        <v>0</v>
      </c>
      <c r="AH30" s="140">
        <f>+IF(OR('Calc Base'!AH$22=Options!$D$13,'Calc Base'!AH$22=Options!$D$13+1),Options!$E$20/2,0)</f>
        <v>0</v>
      </c>
      <c r="AI30" s="140">
        <f>+IF(OR('Calc Base'!AI$22=Options!$D$13,'Calc Base'!AI$22=Options!$D$13+1),Options!$E$20/2,0)</f>
        <v>0</v>
      </c>
      <c r="AJ30" s="140">
        <f>+IF(OR('Calc Base'!AJ$22=Options!$D$13,'Calc Base'!AJ$22=Options!$D$13+1),Options!$E$20/2,0)</f>
        <v>0</v>
      </c>
      <c r="AK30" s="140">
        <f>+IF(OR('Calc Base'!AK$22=Options!$D$13,'Calc Base'!AK$22=Options!$D$13+1),Options!$E$20/2,0)</f>
        <v>0</v>
      </c>
      <c r="AL30" s="140">
        <f>+IF(OR('Calc Base'!AL$22=Options!$D$13,'Calc Base'!AL$22=Options!$D$13+1),Options!$E$20/2,0)</f>
        <v>0</v>
      </c>
      <c r="AM30" s="140">
        <f>+IF(OR('Calc Base'!AM$22=Options!$D$13,'Calc Base'!AM$22=Options!$D$13+1),Options!$E$20/2,0)</f>
        <v>0</v>
      </c>
      <c r="AN30" s="140">
        <f>+IF(OR('Calc Base'!AN$22=Options!$D$13,'Calc Base'!AN$22=Options!$D$13+1),Options!$E$20/2,0)</f>
        <v>0</v>
      </c>
      <c r="AO30" s="140">
        <f>+IF(OR('Calc Base'!AO$22=Options!$D$13,'Calc Base'!AO$22=Options!$D$13+1),Options!$E$20/2,0)</f>
        <v>0</v>
      </c>
      <c r="AP30" s="140">
        <f>+IF(OR('Calc Base'!AP$22=Options!$D$13,'Calc Base'!AP$22=Options!$D$13+1),Options!$E$20/2,0)</f>
        <v>0</v>
      </c>
      <c r="AQ30" s="140">
        <f>+IF(OR('Calc Base'!AQ$22=Options!$D$13,'Calc Base'!AQ$22=Options!$D$13+1),Options!$E$20/2,0)</f>
        <v>0</v>
      </c>
      <c r="AR30" s="140">
        <f>+IF(OR('Calc Base'!AR$22=Options!$D$13,'Calc Base'!AR$22=Options!$D$13+1),Options!$E$20/2,0)</f>
        <v>0</v>
      </c>
      <c r="AS30" s="140">
        <f>+IF(OR('Calc Base'!AS$22=Options!$D$13,'Calc Base'!AS$22=Options!$D$13+1),Options!$E$20/2,0)</f>
        <v>0</v>
      </c>
      <c r="AT30" s="140">
        <f>+IF(OR('Calc Base'!AT$22=Options!$D$13,'Calc Base'!AT$22=Options!$D$13+1),Options!$E$20/2,0)</f>
        <v>0</v>
      </c>
      <c r="AU30" s="140">
        <f>+IF(OR('Calc Base'!AU$22=Options!$D$13,'Calc Base'!AU$22=Options!$D$13+1),Options!$E$20/2,0)</f>
        <v>0</v>
      </c>
      <c r="AV30" s="140">
        <f>+IF(OR('Calc Base'!AV$22=Options!$D$13,'Calc Base'!AV$22=Options!$D$13+1),Options!$E$20/2,0)</f>
        <v>0</v>
      </c>
      <c r="AW30" s="140">
        <f>+IF(OR('Calc Base'!AW$22=Options!$D$13,'Calc Base'!AW$22=Options!$D$13+1),Options!$E$20/2,0)</f>
        <v>0</v>
      </c>
      <c r="AX30" s="140">
        <f>+IF(OR('Calc Base'!AX$22=Options!$D$13,'Calc Base'!AX$22=Options!$D$13+1),Options!$E$20/2,0)</f>
        <v>0</v>
      </c>
      <c r="AY30" s="140">
        <f>+IF(OR('Calc Base'!AY$22=Options!$D$13,'Calc Base'!AY$22=Options!$D$13+1),Options!$E$20/2,0)</f>
        <v>0</v>
      </c>
      <c r="AZ30" s="140">
        <f>+IF(OR('Calc Base'!AZ$22=Options!$D$13,'Calc Base'!AZ$22=Options!$D$13+1),Options!$E$20/2,0)</f>
        <v>0</v>
      </c>
      <c r="BA30" s="140">
        <f>+IF(OR('Calc Base'!BA$22=Options!$D$13,'Calc Base'!BA$22=Options!$D$13+1),Options!$E$20/2,0)</f>
        <v>143.80275</v>
      </c>
      <c r="BB30" s="140">
        <f>+IF(OR('Calc Base'!BB$22=Options!$D$13,'Calc Base'!BB$22=Options!$D$13+1),Options!$E$20/2,0)</f>
        <v>143.80275</v>
      </c>
      <c r="BC30" s="140">
        <f>+IF(OR('Calc Base'!BC$22=Options!$D$13,'Calc Base'!BC$22=Options!$D$13+1),Options!$E$20/2,0)</f>
        <v>0</v>
      </c>
      <c r="BD30" s="140">
        <f>+IF(OR('Calc Base'!BD$22=Options!$D$13,'Calc Base'!BD$22=Options!$D$13+1),Options!$E$20/2,0)</f>
        <v>0</v>
      </c>
      <c r="BE30" s="140">
        <f>+IF(OR('Calc Base'!BE$22=Options!$D$13,'Calc Base'!BE$22=Options!$D$13+1),Options!$E$20/2,0)</f>
        <v>0</v>
      </c>
      <c r="BF30" s="140">
        <f>+IF(OR('Calc Base'!BF$22=Options!$D$13,'Calc Base'!BF$22=Options!$D$13+1),Options!$E$20/2,0)</f>
        <v>0</v>
      </c>
      <c r="BG30" s="140">
        <f>+IF(OR('Calc Base'!BG$22=Options!$D$13,'Calc Base'!BG$22=Options!$D$13+1),Options!$E$20/2,0)</f>
        <v>0</v>
      </c>
      <c r="BH30" s="140">
        <f>+IF(OR('Calc Base'!BH$22=Options!$D$13,'Calc Base'!BH$22=Options!$D$13+1),Options!$E$20/2,0)</f>
        <v>0</v>
      </c>
      <c r="BI30" s="140">
        <f>+IF(OR('Calc Base'!BI$22=Options!$D$13,'Calc Base'!BI$22=Options!$D$13+1),Options!$E$20/2,0)</f>
        <v>0</v>
      </c>
      <c r="BJ30" s="140">
        <f>+IF(OR('Calc Base'!BJ$22=Options!$D$13,'Calc Base'!BJ$22=Options!$D$13+1),Options!$E$20/2,0)</f>
        <v>0</v>
      </c>
      <c r="BK30" s="140">
        <f>+IF(OR('Calc Base'!BK$22=Options!$D$13,'Calc Base'!BK$22=Options!$D$13+1),Options!$E$20/2,0)</f>
        <v>0</v>
      </c>
      <c r="BL30" s="140">
        <f>+IF(OR('Calc Base'!BL$22=Options!$D$13,'Calc Base'!BL$22=Options!$D$13+1),Options!$E$20/2,0)</f>
        <v>0</v>
      </c>
      <c r="BM30" s="140">
        <f>+IF(OR('Calc Base'!BM$22=Options!$D$13,'Calc Base'!BM$22=Options!$D$13+1),Options!$E$20/2,0)</f>
        <v>0</v>
      </c>
      <c r="BN30" s="140"/>
      <c r="BO30" s="325"/>
      <c r="BP30" s="325"/>
      <c r="BQ30" s="129"/>
    </row>
    <row r="31" spans="1:69" outlineLevel="1">
      <c r="A31" s="736"/>
      <c r="B31" s="320" t="s">
        <v>748</v>
      </c>
      <c r="C31" s="139"/>
      <c r="D31" s="335">
        <f t="shared" si="4"/>
        <v>0</v>
      </c>
      <c r="E31" s="335">
        <f t="shared" si="5"/>
        <v>3723.1521597443616</v>
      </c>
      <c r="F31" s="322">
        <f t="shared" ref="F31:AZ31" si="6">+SUM(F26:F30)</f>
        <v>0</v>
      </c>
      <c r="G31" s="322">
        <f t="shared" si="6"/>
        <v>0</v>
      </c>
      <c r="H31" s="322">
        <f t="shared" si="6"/>
        <v>0</v>
      </c>
      <c r="I31" s="322">
        <f t="shared" si="6"/>
        <v>0</v>
      </c>
      <c r="J31" s="322">
        <f t="shared" si="6"/>
        <v>0</v>
      </c>
      <c r="K31" s="322">
        <f t="shared" si="6"/>
        <v>0</v>
      </c>
      <c r="L31" s="322">
        <f t="shared" si="6"/>
        <v>0</v>
      </c>
      <c r="M31" s="322">
        <f t="shared" si="6"/>
        <v>0</v>
      </c>
      <c r="N31" s="322">
        <f t="shared" si="6"/>
        <v>0</v>
      </c>
      <c r="O31" s="322">
        <f t="shared" si="6"/>
        <v>0</v>
      </c>
      <c r="P31" s="322">
        <f t="shared" si="6"/>
        <v>0</v>
      </c>
      <c r="Q31" s="322">
        <f t="shared" si="6"/>
        <v>0</v>
      </c>
      <c r="R31" s="322">
        <f t="shared" si="6"/>
        <v>0</v>
      </c>
      <c r="S31" s="322">
        <f t="shared" si="6"/>
        <v>0</v>
      </c>
      <c r="T31" s="322">
        <f t="shared" si="6"/>
        <v>0</v>
      </c>
      <c r="U31" s="322">
        <f t="shared" si="6"/>
        <v>0</v>
      </c>
      <c r="V31" s="322">
        <f t="shared" si="6"/>
        <v>0</v>
      </c>
      <c r="W31" s="322">
        <f t="shared" si="6"/>
        <v>0</v>
      </c>
      <c r="X31" s="322">
        <f t="shared" si="6"/>
        <v>0</v>
      </c>
      <c r="Y31" s="322">
        <f t="shared" si="6"/>
        <v>0</v>
      </c>
      <c r="Z31" s="322">
        <f t="shared" si="6"/>
        <v>0</v>
      </c>
      <c r="AA31" s="322">
        <f t="shared" si="6"/>
        <v>0</v>
      </c>
      <c r="AB31" s="322">
        <f t="shared" si="6"/>
        <v>0</v>
      </c>
      <c r="AC31" s="322">
        <f t="shared" si="6"/>
        <v>0</v>
      </c>
      <c r="AD31" s="322">
        <f t="shared" si="6"/>
        <v>0</v>
      </c>
      <c r="AE31" s="322">
        <f t="shared" si="6"/>
        <v>0</v>
      </c>
      <c r="AF31" s="322">
        <f t="shared" si="6"/>
        <v>0</v>
      </c>
      <c r="AG31" s="322">
        <f t="shared" si="6"/>
        <v>0</v>
      </c>
      <c r="AH31" s="322">
        <f t="shared" si="6"/>
        <v>0</v>
      </c>
      <c r="AI31" s="322">
        <f t="shared" si="6"/>
        <v>0</v>
      </c>
      <c r="AJ31" s="322">
        <f t="shared" si="6"/>
        <v>0</v>
      </c>
      <c r="AK31" s="322">
        <f t="shared" si="6"/>
        <v>0</v>
      </c>
      <c r="AL31" s="322">
        <f t="shared" si="6"/>
        <v>0</v>
      </c>
      <c r="AM31" s="322">
        <f t="shared" si="6"/>
        <v>0</v>
      </c>
      <c r="AN31" s="322">
        <f t="shared" si="6"/>
        <v>0</v>
      </c>
      <c r="AO31" s="322">
        <f t="shared" si="6"/>
        <v>0</v>
      </c>
      <c r="AP31" s="322">
        <f t="shared" si="6"/>
        <v>0</v>
      </c>
      <c r="AQ31" s="322">
        <f t="shared" si="6"/>
        <v>0</v>
      </c>
      <c r="AR31" s="322">
        <f t="shared" si="6"/>
        <v>0</v>
      </c>
      <c r="AS31" s="322">
        <f t="shared" si="6"/>
        <v>0</v>
      </c>
      <c r="AT31" s="322">
        <f t="shared" si="6"/>
        <v>0</v>
      </c>
      <c r="AU31" s="322">
        <f t="shared" si="6"/>
        <v>0</v>
      </c>
      <c r="AV31" s="322">
        <f t="shared" si="6"/>
        <v>0</v>
      </c>
      <c r="AW31" s="322">
        <f t="shared" si="6"/>
        <v>0</v>
      </c>
      <c r="AX31" s="322">
        <f t="shared" si="6"/>
        <v>0</v>
      </c>
      <c r="AY31" s="322">
        <f t="shared" si="6"/>
        <v>0</v>
      </c>
      <c r="AZ31" s="322">
        <f t="shared" si="6"/>
        <v>0</v>
      </c>
      <c r="BA31" s="322">
        <f>+SUM(BA26:BA30)</f>
        <v>9872.4174694902886</v>
      </c>
      <c r="BB31" s="322">
        <f>+SUM(BB26:BB30)</f>
        <v>9872.4174694902886</v>
      </c>
      <c r="BC31" s="322">
        <f t="shared" ref="BC31:BK31" si="7">+SUM(BC26:BC30)</f>
        <v>0</v>
      </c>
      <c r="BD31" s="322">
        <f t="shared" si="7"/>
        <v>0</v>
      </c>
      <c r="BE31" s="322">
        <f t="shared" si="7"/>
        <v>0</v>
      </c>
      <c r="BF31" s="322">
        <f t="shared" si="7"/>
        <v>0</v>
      </c>
      <c r="BG31" s="322">
        <f t="shared" si="7"/>
        <v>0</v>
      </c>
      <c r="BH31" s="322">
        <f t="shared" si="7"/>
        <v>0</v>
      </c>
      <c r="BI31" s="322">
        <f t="shared" si="7"/>
        <v>0</v>
      </c>
      <c r="BJ31" s="322">
        <f t="shared" si="7"/>
        <v>0</v>
      </c>
      <c r="BK31" s="322">
        <f t="shared" si="7"/>
        <v>0</v>
      </c>
      <c r="BL31" s="322">
        <f>+SUM(BL26:BL30)</f>
        <v>0</v>
      </c>
      <c r="BM31" s="322">
        <f>+SUM(BM26:BM30)</f>
        <v>0</v>
      </c>
      <c r="BN31" s="322">
        <f>SUM(BN25:BN30)</f>
        <v>0</v>
      </c>
      <c r="BO31" s="341"/>
      <c r="BP31" s="341"/>
      <c r="BQ31" s="155"/>
    </row>
    <row r="32" spans="1:69" ht="12.75" customHeight="1" outlineLevel="2">
      <c r="A32" s="728" t="s">
        <v>755</v>
      </c>
      <c r="B32" s="165" t="s">
        <v>21</v>
      </c>
      <c r="C32" s="166"/>
      <c r="D32" s="336">
        <f t="shared" si="4"/>
        <v>0</v>
      </c>
      <c r="E32" s="336">
        <f t="shared" si="5"/>
        <v>0</v>
      </c>
      <c r="F32" s="141"/>
      <c r="G32" s="141"/>
      <c r="H32" s="141"/>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c r="BD32" s="141"/>
      <c r="BE32" s="141"/>
      <c r="BF32" s="141"/>
      <c r="BG32" s="141"/>
      <c r="BH32" s="141"/>
      <c r="BI32" s="141"/>
      <c r="BJ32" s="141"/>
      <c r="BK32" s="141"/>
      <c r="BL32" s="141"/>
      <c r="BM32" s="141"/>
      <c r="BN32" s="141"/>
      <c r="BO32" s="326"/>
      <c r="BP32" s="326"/>
      <c r="BQ32" s="130"/>
    </row>
    <row r="33" spans="1:69" outlineLevel="2">
      <c r="A33" s="735"/>
      <c r="B33" s="315" t="s">
        <v>22</v>
      </c>
      <c r="C33" s="317"/>
      <c r="D33" s="308">
        <f t="shared" si="4"/>
        <v>0</v>
      </c>
      <c r="E33" s="308">
        <f t="shared" si="5"/>
        <v>0</v>
      </c>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324"/>
      <c r="BP33" s="324"/>
      <c r="BQ33" s="5"/>
    </row>
    <row r="34" spans="1:69" outlineLevel="2">
      <c r="A34" s="735"/>
      <c r="B34" s="315" t="s">
        <v>23</v>
      </c>
      <c r="C34" s="317"/>
      <c r="D34" s="308">
        <f t="shared" si="4"/>
        <v>0</v>
      </c>
      <c r="E34" s="308">
        <f t="shared" si="5"/>
        <v>0</v>
      </c>
      <c r="F34" s="140"/>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324"/>
      <c r="BP34" s="324"/>
      <c r="BQ34" s="5"/>
    </row>
    <row r="35" spans="1:69" outlineLevel="2">
      <c r="A35" s="735"/>
      <c r="B35" s="315" t="s">
        <v>24</v>
      </c>
      <c r="C35" s="317"/>
      <c r="D35" s="308">
        <f t="shared" si="4"/>
        <v>0</v>
      </c>
      <c r="E35" s="308">
        <f t="shared" si="5"/>
        <v>0</v>
      </c>
      <c r="F35" s="140"/>
      <c r="G35" s="140"/>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324"/>
      <c r="BP35" s="324"/>
      <c r="BQ35" s="5"/>
    </row>
    <row r="36" spans="1:69" outlineLevel="2">
      <c r="A36" s="735"/>
      <c r="B36" s="315" t="s">
        <v>25</v>
      </c>
      <c r="C36" s="317"/>
      <c r="D36" s="308">
        <f t="shared" si="4"/>
        <v>0</v>
      </c>
      <c r="E36" s="308">
        <f t="shared" si="5"/>
        <v>0</v>
      </c>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324"/>
      <c r="BP36" s="324"/>
      <c r="BQ36" s="5"/>
    </row>
    <row r="37" spans="1:69" outlineLevel="2">
      <c r="A37" s="735"/>
      <c r="B37" s="315" t="s">
        <v>26</v>
      </c>
      <c r="C37" s="317"/>
      <c r="D37" s="334">
        <f>SUM(F37:L37)</f>
        <v>0</v>
      </c>
      <c r="E37" s="334">
        <f t="shared" si="5"/>
        <v>0</v>
      </c>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325"/>
      <c r="BP37" s="325"/>
      <c r="BQ37" s="129"/>
    </row>
    <row r="38" spans="1:69" outlineLevel="1">
      <c r="A38" s="736"/>
      <c r="B38" s="320" t="s">
        <v>748</v>
      </c>
      <c r="C38" s="139"/>
      <c r="D38" s="335">
        <f t="shared" si="4"/>
        <v>0</v>
      </c>
      <c r="E38" s="335">
        <f t="shared" si="5"/>
        <v>0</v>
      </c>
      <c r="F38" s="322">
        <f>SUM(F32:F37)</f>
        <v>0</v>
      </c>
      <c r="G38" s="322">
        <f>SUM(G32:G37)</f>
        <v>0</v>
      </c>
      <c r="H38" s="322">
        <f t="shared" ref="H38:BK38" si="8">SUM(H32:H37)</f>
        <v>0</v>
      </c>
      <c r="I38" s="322">
        <f t="shared" si="8"/>
        <v>0</v>
      </c>
      <c r="J38" s="322">
        <f t="shared" si="8"/>
        <v>0</v>
      </c>
      <c r="K38" s="322">
        <f t="shared" si="8"/>
        <v>0</v>
      </c>
      <c r="L38" s="322">
        <f t="shared" si="8"/>
        <v>0</v>
      </c>
      <c r="M38" s="322">
        <f t="shared" si="8"/>
        <v>0</v>
      </c>
      <c r="N38" s="322">
        <f t="shared" si="8"/>
        <v>0</v>
      </c>
      <c r="O38" s="322">
        <f t="shared" si="8"/>
        <v>0</v>
      </c>
      <c r="P38" s="322">
        <f t="shared" si="8"/>
        <v>0</v>
      </c>
      <c r="Q38" s="322">
        <f t="shared" si="8"/>
        <v>0</v>
      </c>
      <c r="R38" s="322">
        <f t="shared" si="8"/>
        <v>0</v>
      </c>
      <c r="S38" s="322">
        <f t="shared" si="8"/>
        <v>0</v>
      </c>
      <c r="T38" s="322">
        <f t="shared" si="8"/>
        <v>0</v>
      </c>
      <c r="U38" s="322">
        <f t="shared" si="8"/>
        <v>0</v>
      </c>
      <c r="V38" s="322">
        <f t="shared" si="8"/>
        <v>0</v>
      </c>
      <c r="W38" s="322">
        <f t="shared" si="8"/>
        <v>0</v>
      </c>
      <c r="X38" s="322">
        <f t="shared" si="8"/>
        <v>0</v>
      </c>
      <c r="Y38" s="322">
        <f t="shared" si="8"/>
        <v>0</v>
      </c>
      <c r="Z38" s="322">
        <f t="shared" si="8"/>
        <v>0</v>
      </c>
      <c r="AA38" s="322">
        <f t="shared" si="8"/>
        <v>0</v>
      </c>
      <c r="AB38" s="322">
        <f t="shared" si="8"/>
        <v>0</v>
      </c>
      <c r="AC38" s="322">
        <f t="shared" si="8"/>
        <v>0</v>
      </c>
      <c r="AD38" s="322">
        <f t="shared" si="8"/>
        <v>0</v>
      </c>
      <c r="AE38" s="322">
        <f t="shared" si="8"/>
        <v>0</v>
      </c>
      <c r="AF38" s="322">
        <f t="shared" si="8"/>
        <v>0</v>
      </c>
      <c r="AG38" s="322">
        <f t="shared" si="8"/>
        <v>0</v>
      </c>
      <c r="AH38" s="322">
        <f t="shared" si="8"/>
        <v>0</v>
      </c>
      <c r="AI38" s="322">
        <f t="shared" si="8"/>
        <v>0</v>
      </c>
      <c r="AJ38" s="322">
        <f t="shared" si="8"/>
        <v>0</v>
      </c>
      <c r="AK38" s="322">
        <f t="shared" si="8"/>
        <v>0</v>
      </c>
      <c r="AL38" s="322">
        <f t="shared" si="8"/>
        <v>0</v>
      </c>
      <c r="AM38" s="322">
        <f t="shared" si="8"/>
        <v>0</v>
      </c>
      <c r="AN38" s="322">
        <f t="shared" si="8"/>
        <v>0</v>
      </c>
      <c r="AO38" s="322">
        <f t="shared" si="8"/>
        <v>0</v>
      </c>
      <c r="AP38" s="322">
        <f t="shared" si="8"/>
        <v>0</v>
      </c>
      <c r="AQ38" s="322">
        <f t="shared" si="8"/>
        <v>0</v>
      </c>
      <c r="AR38" s="322">
        <f t="shared" si="8"/>
        <v>0</v>
      </c>
      <c r="AS38" s="322">
        <f t="shared" si="8"/>
        <v>0</v>
      </c>
      <c r="AT38" s="322">
        <f t="shared" si="8"/>
        <v>0</v>
      </c>
      <c r="AU38" s="322">
        <f t="shared" si="8"/>
        <v>0</v>
      </c>
      <c r="AV38" s="322">
        <f t="shared" si="8"/>
        <v>0</v>
      </c>
      <c r="AW38" s="322">
        <f t="shared" si="8"/>
        <v>0</v>
      </c>
      <c r="AX38" s="322">
        <f t="shared" si="8"/>
        <v>0</v>
      </c>
      <c r="AY38" s="322">
        <f t="shared" si="8"/>
        <v>0</v>
      </c>
      <c r="AZ38" s="322">
        <f t="shared" si="8"/>
        <v>0</v>
      </c>
      <c r="BA38" s="322">
        <f t="shared" si="8"/>
        <v>0</v>
      </c>
      <c r="BB38" s="322">
        <f t="shared" si="8"/>
        <v>0</v>
      </c>
      <c r="BC38" s="322">
        <f t="shared" si="8"/>
        <v>0</v>
      </c>
      <c r="BD38" s="322">
        <f t="shared" si="8"/>
        <v>0</v>
      </c>
      <c r="BE38" s="322">
        <f t="shared" si="8"/>
        <v>0</v>
      </c>
      <c r="BF38" s="322">
        <f t="shared" si="8"/>
        <v>0</v>
      </c>
      <c r="BG38" s="322">
        <f t="shared" si="8"/>
        <v>0</v>
      </c>
      <c r="BH38" s="322">
        <f t="shared" si="8"/>
        <v>0</v>
      </c>
      <c r="BI38" s="322">
        <f t="shared" si="8"/>
        <v>0</v>
      </c>
      <c r="BJ38" s="322">
        <f t="shared" si="8"/>
        <v>0</v>
      </c>
      <c r="BK38" s="322">
        <f t="shared" si="8"/>
        <v>0</v>
      </c>
      <c r="BL38" s="322">
        <f>SUM(BL32:BL37)</f>
        <v>0</v>
      </c>
      <c r="BM38" s="322">
        <f>SUM(BM32:BM37)</f>
        <v>0</v>
      </c>
      <c r="BN38" s="322">
        <f>SUM(BN32:BN37)</f>
        <v>0</v>
      </c>
      <c r="BO38" s="341"/>
      <c r="BP38" s="341"/>
      <c r="BQ38" s="155"/>
    </row>
    <row r="39" spans="1:69" ht="12.75" customHeight="1">
      <c r="A39" s="355" t="s">
        <v>751</v>
      </c>
      <c r="B39" s="306" t="s">
        <v>763</v>
      </c>
      <c r="C39" s="312"/>
      <c r="D39" s="337">
        <f>SUM(F39:L39)</f>
        <v>0</v>
      </c>
      <c r="E39" s="337">
        <f t="shared" si="5"/>
        <v>3723.1521597443616</v>
      </c>
      <c r="F39" s="144">
        <f t="shared" ref="F39:AK39" si="9">F38+F31</f>
        <v>0</v>
      </c>
      <c r="G39" s="144">
        <f t="shared" si="9"/>
        <v>0</v>
      </c>
      <c r="H39" s="144">
        <f t="shared" si="9"/>
        <v>0</v>
      </c>
      <c r="I39" s="144">
        <f t="shared" si="9"/>
        <v>0</v>
      </c>
      <c r="J39" s="144">
        <f t="shared" si="9"/>
        <v>0</v>
      </c>
      <c r="K39" s="144">
        <f t="shared" si="9"/>
        <v>0</v>
      </c>
      <c r="L39" s="144">
        <f t="shared" si="9"/>
        <v>0</v>
      </c>
      <c r="M39" s="144">
        <f t="shared" si="9"/>
        <v>0</v>
      </c>
      <c r="N39" s="144">
        <f t="shared" si="9"/>
        <v>0</v>
      </c>
      <c r="O39" s="144">
        <f t="shared" si="9"/>
        <v>0</v>
      </c>
      <c r="P39" s="144">
        <f t="shared" si="9"/>
        <v>0</v>
      </c>
      <c r="Q39" s="144">
        <f t="shared" si="9"/>
        <v>0</v>
      </c>
      <c r="R39" s="144">
        <f t="shared" si="9"/>
        <v>0</v>
      </c>
      <c r="S39" s="144">
        <f t="shared" si="9"/>
        <v>0</v>
      </c>
      <c r="T39" s="144">
        <f t="shared" si="9"/>
        <v>0</v>
      </c>
      <c r="U39" s="144">
        <f t="shared" si="9"/>
        <v>0</v>
      </c>
      <c r="V39" s="144">
        <f t="shared" si="9"/>
        <v>0</v>
      </c>
      <c r="W39" s="144">
        <f t="shared" si="9"/>
        <v>0</v>
      </c>
      <c r="X39" s="144">
        <f t="shared" si="9"/>
        <v>0</v>
      </c>
      <c r="Y39" s="144">
        <f t="shared" si="9"/>
        <v>0</v>
      </c>
      <c r="Z39" s="144">
        <f t="shared" si="9"/>
        <v>0</v>
      </c>
      <c r="AA39" s="144">
        <f t="shared" si="9"/>
        <v>0</v>
      </c>
      <c r="AB39" s="144">
        <f t="shared" si="9"/>
        <v>0</v>
      </c>
      <c r="AC39" s="144">
        <f t="shared" si="9"/>
        <v>0</v>
      </c>
      <c r="AD39" s="144">
        <f t="shared" si="9"/>
        <v>0</v>
      </c>
      <c r="AE39" s="144">
        <f t="shared" si="9"/>
        <v>0</v>
      </c>
      <c r="AF39" s="144">
        <f t="shared" si="9"/>
        <v>0</v>
      </c>
      <c r="AG39" s="144">
        <f t="shared" si="9"/>
        <v>0</v>
      </c>
      <c r="AH39" s="144">
        <f t="shared" si="9"/>
        <v>0</v>
      </c>
      <c r="AI39" s="144">
        <f t="shared" si="9"/>
        <v>0</v>
      </c>
      <c r="AJ39" s="144">
        <f t="shared" si="9"/>
        <v>0</v>
      </c>
      <c r="AK39" s="144">
        <f t="shared" si="9"/>
        <v>0</v>
      </c>
      <c r="AL39" s="144">
        <f t="shared" ref="AL39:BN39" si="10">AL38+AL31</f>
        <v>0</v>
      </c>
      <c r="AM39" s="144">
        <f t="shared" si="10"/>
        <v>0</v>
      </c>
      <c r="AN39" s="144">
        <f t="shared" si="10"/>
        <v>0</v>
      </c>
      <c r="AO39" s="144">
        <f t="shared" si="10"/>
        <v>0</v>
      </c>
      <c r="AP39" s="144">
        <f t="shared" si="10"/>
        <v>0</v>
      </c>
      <c r="AQ39" s="144">
        <f t="shared" si="10"/>
        <v>0</v>
      </c>
      <c r="AR39" s="144">
        <f t="shared" si="10"/>
        <v>0</v>
      </c>
      <c r="AS39" s="144">
        <f t="shared" si="10"/>
        <v>0</v>
      </c>
      <c r="AT39" s="144">
        <f t="shared" si="10"/>
        <v>0</v>
      </c>
      <c r="AU39" s="144">
        <f t="shared" si="10"/>
        <v>0</v>
      </c>
      <c r="AV39" s="144">
        <f t="shared" si="10"/>
        <v>0</v>
      </c>
      <c r="AW39" s="144">
        <f t="shared" si="10"/>
        <v>0</v>
      </c>
      <c r="AX39" s="144">
        <f t="shared" si="10"/>
        <v>0</v>
      </c>
      <c r="AY39" s="144">
        <f t="shared" si="10"/>
        <v>0</v>
      </c>
      <c r="AZ39" s="144">
        <f t="shared" si="10"/>
        <v>0</v>
      </c>
      <c r="BA39" s="144">
        <f t="shared" si="10"/>
        <v>9872.4174694902886</v>
      </c>
      <c r="BB39" s="144">
        <f t="shared" si="10"/>
        <v>9872.4174694902886</v>
      </c>
      <c r="BC39" s="144">
        <f t="shared" si="10"/>
        <v>0</v>
      </c>
      <c r="BD39" s="144">
        <f t="shared" si="10"/>
        <v>0</v>
      </c>
      <c r="BE39" s="144">
        <f t="shared" si="10"/>
        <v>0</v>
      </c>
      <c r="BF39" s="144">
        <f t="shared" si="10"/>
        <v>0</v>
      </c>
      <c r="BG39" s="144">
        <f t="shared" si="10"/>
        <v>0</v>
      </c>
      <c r="BH39" s="144">
        <f t="shared" si="10"/>
        <v>0</v>
      </c>
      <c r="BI39" s="144">
        <f t="shared" si="10"/>
        <v>0</v>
      </c>
      <c r="BJ39" s="144">
        <f t="shared" si="10"/>
        <v>0</v>
      </c>
      <c r="BK39" s="144">
        <f t="shared" si="10"/>
        <v>0</v>
      </c>
      <c r="BL39" s="144">
        <f>BL38+BL31</f>
        <v>0</v>
      </c>
      <c r="BM39" s="144">
        <f>BM38+BM31</f>
        <v>0</v>
      </c>
      <c r="BN39" s="144">
        <f t="shared" si="10"/>
        <v>0</v>
      </c>
      <c r="BO39" s="341"/>
      <c r="BP39" s="341"/>
      <c r="BQ39" s="153"/>
    </row>
    <row r="40" spans="1:69" outlineLevel="2">
      <c r="A40" s="343" t="s">
        <v>90</v>
      </c>
      <c r="B40" s="338" t="s">
        <v>747</v>
      </c>
      <c r="C40" s="318">
        <f>+Assumes!E27</f>
        <v>-0.2</v>
      </c>
      <c r="D40" s="329">
        <f>SUM(F40:L40)</f>
        <v>0</v>
      </c>
      <c r="E40" s="329">
        <f t="shared" si="5"/>
        <v>2978.5217277954894</v>
      </c>
      <c r="F40" s="329">
        <f t="shared" ref="F40:AK40" si="11">$C40*F39+F39</f>
        <v>0</v>
      </c>
      <c r="G40" s="329">
        <f t="shared" si="11"/>
        <v>0</v>
      </c>
      <c r="H40" s="329">
        <f t="shared" si="11"/>
        <v>0</v>
      </c>
      <c r="I40" s="329">
        <f t="shared" si="11"/>
        <v>0</v>
      </c>
      <c r="J40" s="329">
        <f t="shared" si="11"/>
        <v>0</v>
      </c>
      <c r="K40" s="329">
        <f t="shared" si="11"/>
        <v>0</v>
      </c>
      <c r="L40" s="329">
        <f t="shared" si="11"/>
        <v>0</v>
      </c>
      <c r="M40" s="329">
        <f t="shared" si="11"/>
        <v>0</v>
      </c>
      <c r="N40" s="329">
        <f t="shared" si="11"/>
        <v>0</v>
      </c>
      <c r="O40" s="329">
        <f t="shared" si="11"/>
        <v>0</v>
      </c>
      <c r="P40" s="329">
        <f t="shared" si="11"/>
        <v>0</v>
      </c>
      <c r="Q40" s="329">
        <f t="shared" si="11"/>
        <v>0</v>
      </c>
      <c r="R40" s="329">
        <f t="shared" si="11"/>
        <v>0</v>
      </c>
      <c r="S40" s="329">
        <f t="shared" si="11"/>
        <v>0</v>
      </c>
      <c r="T40" s="329">
        <f t="shared" si="11"/>
        <v>0</v>
      </c>
      <c r="U40" s="329">
        <f t="shared" si="11"/>
        <v>0</v>
      </c>
      <c r="V40" s="329">
        <f t="shared" si="11"/>
        <v>0</v>
      </c>
      <c r="W40" s="329">
        <f t="shared" si="11"/>
        <v>0</v>
      </c>
      <c r="X40" s="329">
        <f t="shared" si="11"/>
        <v>0</v>
      </c>
      <c r="Y40" s="329">
        <f t="shared" si="11"/>
        <v>0</v>
      </c>
      <c r="Z40" s="329">
        <f t="shared" si="11"/>
        <v>0</v>
      </c>
      <c r="AA40" s="329">
        <f t="shared" si="11"/>
        <v>0</v>
      </c>
      <c r="AB40" s="329">
        <f t="shared" si="11"/>
        <v>0</v>
      </c>
      <c r="AC40" s="329">
        <f t="shared" si="11"/>
        <v>0</v>
      </c>
      <c r="AD40" s="329">
        <f t="shared" si="11"/>
        <v>0</v>
      </c>
      <c r="AE40" s="329">
        <f t="shared" si="11"/>
        <v>0</v>
      </c>
      <c r="AF40" s="329">
        <f t="shared" si="11"/>
        <v>0</v>
      </c>
      <c r="AG40" s="329">
        <f t="shared" si="11"/>
        <v>0</v>
      </c>
      <c r="AH40" s="329">
        <f t="shared" si="11"/>
        <v>0</v>
      </c>
      <c r="AI40" s="329">
        <f t="shared" si="11"/>
        <v>0</v>
      </c>
      <c r="AJ40" s="329">
        <f t="shared" si="11"/>
        <v>0</v>
      </c>
      <c r="AK40" s="329">
        <f t="shared" si="11"/>
        <v>0</v>
      </c>
      <c r="AL40" s="329">
        <f t="shared" ref="AL40:BN40" si="12">$C40*AL39+AL39</f>
        <v>0</v>
      </c>
      <c r="AM40" s="329">
        <f t="shared" si="12"/>
        <v>0</v>
      </c>
      <c r="AN40" s="329">
        <f t="shared" si="12"/>
        <v>0</v>
      </c>
      <c r="AO40" s="329">
        <f t="shared" si="12"/>
        <v>0</v>
      </c>
      <c r="AP40" s="329">
        <f t="shared" si="12"/>
        <v>0</v>
      </c>
      <c r="AQ40" s="329">
        <f t="shared" si="12"/>
        <v>0</v>
      </c>
      <c r="AR40" s="329">
        <f t="shared" si="12"/>
        <v>0</v>
      </c>
      <c r="AS40" s="329">
        <f t="shared" si="12"/>
        <v>0</v>
      </c>
      <c r="AT40" s="329">
        <f t="shared" si="12"/>
        <v>0</v>
      </c>
      <c r="AU40" s="329">
        <f t="shared" si="12"/>
        <v>0</v>
      </c>
      <c r="AV40" s="329">
        <f t="shared" si="12"/>
        <v>0</v>
      </c>
      <c r="AW40" s="329">
        <f t="shared" si="12"/>
        <v>0</v>
      </c>
      <c r="AX40" s="329">
        <f t="shared" si="12"/>
        <v>0</v>
      </c>
      <c r="AY40" s="329">
        <f t="shared" si="12"/>
        <v>0</v>
      </c>
      <c r="AZ40" s="329">
        <f t="shared" si="12"/>
        <v>0</v>
      </c>
      <c r="BA40" s="329">
        <f t="shared" si="12"/>
        <v>7897.933975592231</v>
      </c>
      <c r="BB40" s="329">
        <f t="shared" si="12"/>
        <v>7897.933975592231</v>
      </c>
      <c r="BC40" s="329">
        <f t="shared" si="12"/>
        <v>0</v>
      </c>
      <c r="BD40" s="329">
        <f t="shared" si="12"/>
        <v>0</v>
      </c>
      <c r="BE40" s="329">
        <f t="shared" si="12"/>
        <v>0</v>
      </c>
      <c r="BF40" s="329">
        <f t="shared" si="12"/>
        <v>0</v>
      </c>
      <c r="BG40" s="329">
        <f t="shared" si="12"/>
        <v>0</v>
      </c>
      <c r="BH40" s="329">
        <f t="shared" si="12"/>
        <v>0</v>
      </c>
      <c r="BI40" s="329">
        <f t="shared" si="12"/>
        <v>0</v>
      </c>
      <c r="BJ40" s="329">
        <f t="shared" si="12"/>
        <v>0</v>
      </c>
      <c r="BK40" s="329">
        <f t="shared" si="12"/>
        <v>0</v>
      </c>
      <c r="BL40" s="329">
        <f>$C40*BL39+BL39</f>
        <v>0</v>
      </c>
      <c r="BM40" s="329">
        <f>$C40*BM39+BM39</f>
        <v>0</v>
      </c>
      <c r="BN40" s="329">
        <f t="shared" si="12"/>
        <v>0</v>
      </c>
      <c r="BO40" s="329"/>
      <c r="BP40" s="329"/>
      <c r="BQ40" s="353"/>
    </row>
    <row r="41" spans="1:69" outlineLevel="2">
      <c r="A41" s="344" t="s">
        <v>92</v>
      </c>
      <c r="B41" s="339" t="s">
        <v>747</v>
      </c>
      <c r="C41" s="321">
        <f>+Assumes!D27</f>
        <v>0.2</v>
      </c>
      <c r="D41" s="340">
        <f>SUM(F41:L41)</f>
        <v>0</v>
      </c>
      <c r="E41" s="340">
        <f t="shared" si="5"/>
        <v>4467.7825916932343</v>
      </c>
      <c r="F41" s="340">
        <f t="shared" ref="F41:AK41" si="13">$C41*F39+F39</f>
        <v>0</v>
      </c>
      <c r="G41" s="340">
        <f t="shared" si="13"/>
        <v>0</v>
      </c>
      <c r="H41" s="340">
        <f t="shared" si="13"/>
        <v>0</v>
      </c>
      <c r="I41" s="340">
        <f t="shared" si="13"/>
        <v>0</v>
      </c>
      <c r="J41" s="340">
        <f t="shared" si="13"/>
        <v>0</v>
      </c>
      <c r="K41" s="340">
        <f t="shared" si="13"/>
        <v>0</v>
      </c>
      <c r="L41" s="340">
        <f t="shared" si="13"/>
        <v>0</v>
      </c>
      <c r="M41" s="340">
        <f t="shared" si="13"/>
        <v>0</v>
      </c>
      <c r="N41" s="340">
        <f t="shared" si="13"/>
        <v>0</v>
      </c>
      <c r="O41" s="340">
        <f t="shared" si="13"/>
        <v>0</v>
      </c>
      <c r="P41" s="340">
        <f t="shared" si="13"/>
        <v>0</v>
      </c>
      <c r="Q41" s="340">
        <f t="shared" si="13"/>
        <v>0</v>
      </c>
      <c r="R41" s="340">
        <f t="shared" si="13"/>
        <v>0</v>
      </c>
      <c r="S41" s="340">
        <f t="shared" si="13"/>
        <v>0</v>
      </c>
      <c r="T41" s="340">
        <f t="shared" si="13"/>
        <v>0</v>
      </c>
      <c r="U41" s="340">
        <f t="shared" si="13"/>
        <v>0</v>
      </c>
      <c r="V41" s="340">
        <f t="shared" si="13"/>
        <v>0</v>
      </c>
      <c r="W41" s="340">
        <f t="shared" si="13"/>
        <v>0</v>
      </c>
      <c r="X41" s="340">
        <f t="shared" si="13"/>
        <v>0</v>
      </c>
      <c r="Y41" s="340">
        <f t="shared" si="13"/>
        <v>0</v>
      </c>
      <c r="Z41" s="340">
        <f t="shared" si="13"/>
        <v>0</v>
      </c>
      <c r="AA41" s="340">
        <f t="shared" si="13"/>
        <v>0</v>
      </c>
      <c r="AB41" s="340">
        <f t="shared" si="13"/>
        <v>0</v>
      </c>
      <c r="AC41" s="340">
        <f t="shared" si="13"/>
        <v>0</v>
      </c>
      <c r="AD41" s="340">
        <f t="shared" si="13"/>
        <v>0</v>
      </c>
      <c r="AE41" s="340">
        <f t="shared" si="13"/>
        <v>0</v>
      </c>
      <c r="AF41" s="340">
        <f t="shared" si="13"/>
        <v>0</v>
      </c>
      <c r="AG41" s="340">
        <f t="shared" si="13"/>
        <v>0</v>
      </c>
      <c r="AH41" s="340">
        <f t="shared" si="13"/>
        <v>0</v>
      </c>
      <c r="AI41" s="340">
        <f t="shared" si="13"/>
        <v>0</v>
      </c>
      <c r="AJ41" s="340">
        <f t="shared" si="13"/>
        <v>0</v>
      </c>
      <c r="AK41" s="340">
        <f t="shared" si="13"/>
        <v>0</v>
      </c>
      <c r="AL41" s="340">
        <f t="shared" ref="AL41:BN41" si="14">$C41*AL39+AL39</f>
        <v>0</v>
      </c>
      <c r="AM41" s="340">
        <f t="shared" si="14"/>
        <v>0</v>
      </c>
      <c r="AN41" s="340">
        <f t="shared" si="14"/>
        <v>0</v>
      </c>
      <c r="AO41" s="340">
        <f t="shared" si="14"/>
        <v>0</v>
      </c>
      <c r="AP41" s="340">
        <f t="shared" si="14"/>
        <v>0</v>
      </c>
      <c r="AQ41" s="340">
        <f t="shared" si="14"/>
        <v>0</v>
      </c>
      <c r="AR41" s="340">
        <f t="shared" si="14"/>
        <v>0</v>
      </c>
      <c r="AS41" s="340">
        <f t="shared" si="14"/>
        <v>0</v>
      </c>
      <c r="AT41" s="340">
        <f t="shared" si="14"/>
        <v>0</v>
      </c>
      <c r="AU41" s="340">
        <f t="shared" si="14"/>
        <v>0</v>
      </c>
      <c r="AV41" s="340">
        <f t="shared" si="14"/>
        <v>0</v>
      </c>
      <c r="AW41" s="340">
        <f t="shared" si="14"/>
        <v>0</v>
      </c>
      <c r="AX41" s="340">
        <f t="shared" si="14"/>
        <v>0</v>
      </c>
      <c r="AY41" s="340">
        <f t="shared" si="14"/>
        <v>0</v>
      </c>
      <c r="AZ41" s="340">
        <f t="shared" si="14"/>
        <v>0</v>
      </c>
      <c r="BA41" s="340">
        <f t="shared" si="14"/>
        <v>11846.900963388347</v>
      </c>
      <c r="BB41" s="340">
        <f t="shared" si="14"/>
        <v>11846.900963388347</v>
      </c>
      <c r="BC41" s="340">
        <f t="shared" si="14"/>
        <v>0</v>
      </c>
      <c r="BD41" s="340">
        <f t="shared" si="14"/>
        <v>0</v>
      </c>
      <c r="BE41" s="340">
        <f t="shared" si="14"/>
        <v>0</v>
      </c>
      <c r="BF41" s="340">
        <f t="shared" si="14"/>
        <v>0</v>
      </c>
      <c r="BG41" s="340">
        <f t="shared" si="14"/>
        <v>0</v>
      </c>
      <c r="BH41" s="340">
        <f t="shared" si="14"/>
        <v>0</v>
      </c>
      <c r="BI41" s="340">
        <f t="shared" si="14"/>
        <v>0</v>
      </c>
      <c r="BJ41" s="340">
        <f t="shared" si="14"/>
        <v>0</v>
      </c>
      <c r="BK41" s="340">
        <f t="shared" si="14"/>
        <v>0</v>
      </c>
      <c r="BL41" s="340">
        <f>$C41*BL39+BL39</f>
        <v>0</v>
      </c>
      <c r="BM41" s="340">
        <f>$C41*BM39+BM39</f>
        <v>0</v>
      </c>
      <c r="BN41" s="340">
        <f t="shared" si="14"/>
        <v>0</v>
      </c>
      <c r="BO41" s="340"/>
      <c r="BP41" s="340"/>
      <c r="BQ41" s="354"/>
    </row>
    <row r="42" spans="1:69" outlineLevel="1">
      <c r="A42" s="728" t="s">
        <v>754</v>
      </c>
      <c r="B42" s="165" t="s">
        <v>21</v>
      </c>
      <c r="C42" s="166"/>
      <c r="D42" s="310">
        <f t="shared" ref="D42:D48" si="15">SUM(F42:L42)</f>
        <v>0</v>
      </c>
      <c r="E42" s="310">
        <f t="shared" si="5"/>
        <v>0</v>
      </c>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359"/>
      <c r="BP42" s="359"/>
      <c r="BQ42" s="299"/>
    </row>
    <row r="43" spans="1:69" outlineLevel="1">
      <c r="A43" s="735"/>
      <c r="B43" s="315" t="s">
        <v>22</v>
      </c>
      <c r="C43" s="317"/>
      <c r="D43" s="308">
        <f t="shared" si="15"/>
        <v>0</v>
      </c>
      <c r="E43" s="308">
        <f t="shared" si="5"/>
        <v>0</v>
      </c>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360"/>
      <c r="BP43" s="360"/>
      <c r="BQ43" s="300"/>
    </row>
    <row r="44" spans="1:69" outlineLevel="1">
      <c r="A44" s="735"/>
      <c r="B44" s="315" t="s">
        <v>23</v>
      </c>
      <c r="C44" s="317"/>
      <c r="D44" s="308">
        <f t="shared" si="15"/>
        <v>1090.4564457358481</v>
      </c>
      <c r="E44" s="308">
        <f t="shared" si="5"/>
        <v>3898.8354658965359</v>
      </c>
      <c r="F44" s="127">
        <f>IF(F$22&lt;Options!$D$13,'Cost Input Base'!D$5/1000,0)</f>
        <v>142.37500431695699</v>
      </c>
      <c r="G44" s="127">
        <f>IF(G$22&lt;Options!$D$13,'Cost Input Base'!E$5/1000,0)</f>
        <v>148.05852685798999</v>
      </c>
      <c r="H44" s="127">
        <f>IF(H$22&lt;Options!$D$13,'Cost Input Base'!F$5/1000,0)</f>
        <v>186.544253855124</v>
      </c>
      <c r="I44" s="127">
        <f>IF(I$22&lt;Options!$D$13,'Cost Input Base'!G$5/1000,0)</f>
        <v>149.90661140889</v>
      </c>
      <c r="J44" s="127">
        <f>IF(J$22&lt;Options!$D$13,'Cost Input Base'!H$5/1000,0)</f>
        <v>152.832609281647</v>
      </c>
      <c r="K44" s="127">
        <f>IF(K$22&lt;Options!$D$13,'Cost Input Base'!I$5/1000,0)</f>
        <v>155.173431549903</v>
      </c>
      <c r="L44" s="127">
        <f>IF(L$22&lt;Options!$D$13,'Cost Input Base'!J$5/1000,0)</f>
        <v>155.56600846533701</v>
      </c>
      <c r="M44" s="127">
        <f>IF(M$22&lt;Options!$D$13,'Cost Input Base'!K$5/1000,0)</f>
        <v>176.053962486551</v>
      </c>
      <c r="N44" s="127">
        <f>IF(N$22&lt;Options!$D$13,'Cost Input Base'!L$5/1000,0)</f>
        <v>179.14273220670799</v>
      </c>
      <c r="O44" s="127">
        <f>IF(O$22&lt;Options!$D$13,'Cost Input Base'!M$5/1000,0)</f>
        <v>162.108460862642</v>
      </c>
      <c r="P44" s="127">
        <f>IF(P$22&lt;Options!$D$13,'Cost Input Base'!N$5/1000,0)</f>
        <v>184.52006380335001</v>
      </c>
      <c r="Q44" s="127">
        <f>IF(Q$22&lt;Options!$D$13,'Cost Input Base'!O$5/1000,0)</f>
        <v>163.91418542399498</v>
      </c>
      <c r="R44" s="127">
        <f>IF(R$22&lt;Options!$D$13,'Cost Input Base'!P$5/1000,0)</f>
        <v>173.794702787956</v>
      </c>
      <c r="S44" s="127">
        <f>IF(S$22&lt;Options!$D$13,'Cost Input Base'!Q$5/1000,0)</f>
        <v>174.54387421594498</v>
      </c>
      <c r="T44" s="127">
        <f>IF(T$22&lt;Options!$D$13,'Cost Input Base'!R$5/1000,0)</f>
        <v>187.639936135765</v>
      </c>
      <c r="U44" s="127">
        <f>IF(U$22&lt;Options!$D$13,'Cost Input Base'!S$5/1000,0)</f>
        <v>181.775417612231</v>
      </c>
      <c r="V44" s="127">
        <f>IF(V$22&lt;Options!$D$13,'Cost Input Base'!T$5/1000,0)</f>
        <v>187.70370185554199</v>
      </c>
      <c r="W44" s="127">
        <f>IF(W$22&lt;Options!$D$13,'Cost Input Base'!U$5/1000,0)</f>
        <v>223.419529604026</v>
      </c>
      <c r="X44" s="127">
        <f>IF(X$22&lt;Options!$D$13,'Cost Input Base'!V$5/1000,0)</f>
        <v>169.231570112653</v>
      </c>
      <c r="Y44" s="127">
        <f>IF(Y$22&lt;Options!$D$13,'Cost Input Base'!W$5/1000,0)</f>
        <v>164.51002023298798</v>
      </c>
      <c r="Z44" s="127">
        <f>IF(Z$22&lt;Options!$D$13,'Cost Input Base'!X$5/1000,0)</f>
        <v>165.28833654723999</v>
      </c>
      <c r="AA44" s="127">
        <f>IF(AA$22&lt;Options!$D$13,'Cost Input Base'!Y$5/1000,0)</f>
        <v>185.449881597981</v>
      </c>
      <c r="AB44" s="127">
        <f>IF(AB$22&lt;Options!$D$13,'Cost Input Base'!Z$5/1000,0)</f>
        <v>183.74776564726901</v>
      </c>
      <c r="AC44" s="127">
        <f>IF(AC$22&lt;Options!$D$13,'Cost Input Base'!AA$5/1000,0)</f>
        <v>170.51353175890202</v>
      </c>
      <c r="AD44" s="127">
        <f>IF(AD$22&lt;Options!$D$13,'Cost Input Base'!AB$5/1000,0)</f>
        <v>171.82558827614969</v>
      </c>
      <c r="AE44" s="127">
        <f>IF(AE$22&lt;Options!$D$13,'Cost Input Base'!AC$5/1000,0)</f>
        <v>171.82558827614969</v>
      </c>
      <c r="AF44" s="127">
        <f>IF(AF$22&lt;Options!$D$13,'Cost Input Base'!AD$5/1000,0)</f>
        <v>171.82558827614969</v>
      </c>
      <c r="AG44" s="127">
        <f>IF(AG$22&lt;Options!$D$13,'Cost Input Base'!AE$5/1000,0)</f>
        <v>171.82558827614969</v>
      </c>
      <c r="AH44" s="127">
        <f>IF(AH$22&lt;Options!$D$13,'Cost Input Base'!AF$5/1000,0)</f>
        <v>171.82558827614969</v>
      </c>
      <c r="AI44" s="127">
        <f>IF(AI$22&lt;Options!$D$13,'Cost Input Base'!AG$5/1000,0)</f>
        <v>171.82558827614969</v>
      </c>
      <c r="AJ44" s="127">
        <f>IF(AJ$22&lt;Options!$D$13,'Cost Input Base'!AH$5/1000,0)</f>
        <v>171.82558827614969</v>
      </c>
      <c r="AK44" s="127">
        <f>IF(AK$22&lt;Options!$D$13,'Cost Input Base'!AI$5/1000,0)</f>
        <v>171.82558827614969</v>
      </c>
      <c r="AL44" s="127">
        <f>IF(AL$22&lt;Options!$D$13,'Cost Input Base'!AJ$5/1000,0)</f>
        <v>171.82558827614969</v>
      </c>
      <c r="AM44" s="127">
        <f>IF(AM$22&lt;Options!$D$13,'Cost Input Base'!AK$5/1000,0)</f>
        <v>171.82558827614969</v>
      </c>
      <c r="AN44" s="127">
        <f>IF(AN$22&lt;Options!$D$13,'Cost Input Base'!AL$5/1000,0)</f>
        <v>171.82558827614969</v>
      </c>
      <c r="AO44" s="127">
        <f>IF(AO$22&lt;Options!$D$13,'Cost Input Base'!AM$5/1000,0)</f>
        <v>171.82558827614969</v>
      </c>
      <c r="AP44" s="127">
        <f>IF(AP$22&lt;Options!$D$13,'Cost Input Base'!AN$5/1000,0)</f>
        <v>171.82558827614969</v>
      </c>
      <c r="AQ44" s="127">
        <f>IF(AQ$22&lt;Options!$D$13,'Cost Input Base'!AO$5/1000,0)</f>
        <v>171.82558827614969</v>
      </c>
      <c r="AR44" s="127">
        <f>IF(AR$22&lt;Options!$D$13,'Cost Input Base'!AP$5/1000,0)</f>
        <v>171.82558827614969</v>
      </c>
      <c r="AS44" s="127">
        <f>IF(AS$22&lt;Options!$D$13,'Cost Input Base'!AQ$5/1000,0)</f>
        <v>171.82558827614969</v>
      </c>
      <c r="AT44" s="127">
        <f>IF(AT$22&lt;Options!$D$13,'Cost Input Base'!AR$5/1000,0)</f>
        <v>171.82558827614969</v>
      </c>
      <c r="AU44" s="127">
        <f>IF(AU$22&lt;Options!$D$13,'Cost Input Base'!AS$5/1000,0)</f>
        <v>171.82558827614969</v>
      </c>
      <c r="AV44" s="127">
        <f>IF(AV$22&lt;Options!$D$13,'Cost Input Base'!AT$5/1000,0)</f>
        <v>171.82558827614969</v>
      </c>
      <c r="AW44" s="127">
        <f>IF(AW$22&lt;Options!$D$13,'Cost Input Base'!AU$5/1000,0)</f>
        <v>171.82558827614969</v>
      </c>
      <c r="AX44" s="127">
        <f>IF(AX$22&lt;Options!$D$13,'Cost Input Base'!AV$5/1000,0)</f>
        <v>171.82558827614969</v>
      </c>
      <c r="AY44" s="127">
        <f>IF(AY$22&lt;Options!$D$13,'Cost Input Base'!AW$5/1000,0)</f>
        <v>171.82558827614969</v>
      </c>
      <c r="AZ44" s="127">
        <f>IF(AZ$22&lt;Options!$D$13,'Cost Input Base'!AX$5/1000,0)</f>
        <v>171.82558827614969</v>
      </c>
      <c r="BA44" s="127">
        <f>IF(BA$22&lt;Options!$D$13,'Cost Input Base'!AY$5/1000,0)</f>
        <v>0</v>
      </c>
      <c r="BB44" s="127">
        <f>IF(BB$22&lt;Options!$D$13,'Cost Input Base'!AZ$5/1000,0)</f>
        <v>0</v>
      </c>
      <c r="BC44" s="127">
        <f>IF(BC$22&lt;Options!$D$13,'Cost Input Base'!BA$5/1000,0)</f>
        <v>0</v>
      </c>
      <c r="BD44" s="127">
        <f>IF(BD$22&lt;Options!$D$13,'Cost Input Base'!BB$5/1000,0)</f>
        <v>0</v>
      </c>
      <c r="BE44" s="127">
        <f>IF(BE$22&lt;Options!$D$13,'Cost Input Base'!BC$5/1000,0)</f>
        <v>0</v>
      </c>
      <c r="BF44" s="127">
        <f>IF(BF$22&lt;Options!$D$13,'Cost Input Base'!BD$5/1000,0)</f>
        <v>0</v>
      </c>
      <c r="BG44" s="127">
        <f>IF(BG$22&lt;Options!$D$13,'Cost Input Base'!BE$5/1000,0)</f>
        <v>0</v>
      </c>
      <c r="BH44" s="127">
        <f>IF(BH$22&lt;Options!$D$13,'Cost Input Base'!BF$5/1000,0)</f>
        <v>0</v>
      </c>
      <c r="BI44" s="127">
        <f>IF(BI$22&lt;Options!$D$13,'Cost Input Base'!BG$5/1000,0)</f>
        <v>0</v>
      </c>
      <c r="BJ44" s="127">
        <f>IF(BJ$22&lt;Options!$D$13,'Cost Input Base'!BH$5/1000,0)</f>
        <v>0</v>
      </c>
      <c r="BK44" s="127">
        <f>IF(BK$22&lt;Options!$D$13,'Cost Input Base'!BI$5/1000,0)</f>
        <v>0</v>
      </c>
      <c r="BL44" s="127">
        <f>IF(BL$22&lt;Options!$D$13,'Cost Input Base'!BJ$5/1000,0)</f>
        <v>0</v>
      </c>
      <c r="BM44" s="127">
        <f>IF(BM$22&lt;Options!$D$13,'Cost Input Base'!BK$5/1000,0)</f>
        <v>0</v>
      </c>
      <c r="BN44" s="127"/>
      <c r="BO44" s="360"/>
      <c r="BP44" s="360"/>
      <c r="BQ44" s="300"/>
    </row>
    <row r="45" spans="1:69" outlineLevel="1">
      <c r="A45" s="735"/>
      <c r="B45" s="315" t="s">
        <v>24</v>
      </c>
      <c r="C45" s="317"/>
      <c r="D45" s="308">
        <f t="shared" si="15"/>
        <v>0</v>
      </c>
      <c r="E45" s="308">
        <f t="shared" si="5"/>
        <v>0</v>
      </c>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360"/>
      <c r="BP45" s="360"/>
      <c r="BQ45" s="300"/>
    </row>
    <row r="46" spans="1:69" ht="12.75" customHeight="1" outlineLevel="1">
      <c r="A46" s="735"/>
      <c r="B46" s="315" t="s">
        <v>25</v>
      </c>
      <c r="C46" s="317"/>
      <c r="D46" s="308">
        <f t="shared" si="15"/>
        <v>208.60836620967001</v>
      </c>
      <c r="E46" s="308">
        <f t="shared" si="5"/>
        <v>711.3727297714222</v>
      </c>
      <c r="F46" s="127">
        <f>IF(F$22&lt;Options!$D$13,'Cost Input Base'!D$6/1000,0)</f>
        <v>13.580540871420901</v>
      </c>
      <c r="G46" s="127">
        <f>IF(G$22&lt;Options!$D$13,'Cost Input Base'!E$6/1000,0)</f>
        <v>1.70927112991181</v>
      </c>
      <c r="H46" s="127">
        <f>IF(H$22&lt;Options!$D$13,'Cost Input Base'!F$6/1000,0)</f>
        <v>1.0623242463117799</v>
      </c>
      <c r="I46" s="127">
        <f>IF(I$22&lt;Options!$D$13,'Cost Input Base'!G$6/1000,0)</f>
        <v>1.89364830078972</v>
      </c>
      <c r="J46" s="127">
        <f>IF(J$22&lt;Options!$D$13,'Cost Input Base'!H$6/1000,0)</f>
        <v>159.88791318752402</v>
      </c>
      <c r="K46" s="127">
        <f>IF(K$22&lt;Options!$D$13,'Cost Input Base'!I$6/1000,0)</f>
        <v>1.1291029617563599</v>
      </c>
      <c r="L46" s="127">
        <f>IF(L$22&lt;Options!$D$13,'Cost Input Base'!J$6/1000,0)</f>
        <v>29.3455655119554</v>
      </c>
      <c r="M46" s="127">
        <f>IF(M$22&lt;Options!$D$13,'Cost Input Base'!K$6/1000,0)</f>
        <v>13.8892155157427</v>
      </c>
      <c r="N46" s="127">
        <f>IF(N$22&lt;Options!$D$13,'Cost Input Base'!L$6/1000,0)</f>
        <v>19.101100682843697</v>
      </c>
      <c r="O46" s="127">
        <f>IF(O$22&lt;Options!$D$13,'Cost Input Base'!M$6/1000,0)</f>
        <v>18.734998078607898</v>
      </c>
      <c r="P46" s="127">
        <f>IF(P$22&lt;Options!$D$13,'Cost Input Base'!N$6/1000,0)</f>
        <v>21.1450069403909</v>
      </c>
      <c r="Q46" s="127">
        <f>IF(Q$22&lt;Options!$D$13,'Cost Input Base'!O$6/1000,0)</f>
        <v>1.6049828069591399</v>
      </c>
      <c r="R46" s="127">
        <f>IF(R$22&lt;Options!$D$13,'Cost Input Base'!P$6/1000,0)</f>
        <v>37.798925061443697</v>
      </c>
      <c r="S46" s="127">
        <f>IF(S$22&lt;Options!$D$13,'Cost Input Base'!Q$6/1000,0)</f>
        <v>0.27244540067709999</v>
      </c>
      <c r="T46" s="127">
        <f>IF(T$22&lt;Options!$D$13,'Cost Input Base'!R$6/1000,0)</f>
        <v>0.41448780762729598</v>
      </c>
      <c r="U46" s="127">
        <f>IF(U$22&lt;Options!$D$13,'Cost Input Base'!S$6/1000,0)</f>
        <v>0.42420497562473503</v>
      </c>
      <c r="V46" s="127">
        <f>IF(V$22&lt;Options!$D$13,'Cost Input Base'!T$6/1000,0)</f>
        <v>9.3485265631073116</v>
      </c>
      <c r="W46" s="127">
        <f>IF(W$22&lt;Options!$D$13,'Cost Input Base'!U$6/1000,0)</f>
        <v>4.2857781810185296</v>
      </c>
      <c r="X46" s="127">
        <f>IF(X$22&lt;Options!$D$13,'Cost Input Base'!V$6/1000,0)</f>
        <v>322.65324541103604</v>
      </c>
      <c r="Y46" s="127">
        <f>IF(Y$22&lt;Options!$D$13,'Cost Input Base'!W$6/1000,0)</f>
        <v>1.4373776670454399</v>
      </c>
      <c r="Z46" s="127">
        <f>IF(Z$22&lt;Options!$D$13,'Cost Input Base'!X$6/1000,0)</f>
        <v>27.694211573485902</v>
      </c>
      <c r="AA46" s="127">
        <f>IF(AA$22&lt;Options!$D$13,'Cost Input Base'!Y$6/1000,0)</f>
        <v>0.998059760285118</v>
      </c>
      <c r="AB46" s="127">
        <f>IF(AB$22&lt;Options!$D$13,'Cost Input Base'!Z$6/1000,0)</f>
        <v>1.1852094511926601</v>
      </c>
      <c r="AC46" s="127">
        <f>IF(AC$22&lt;Options!$D$13,'Cost Input Base'!AA$6/1000,0)</f>
        <v>97.006972551640402</v>
      </c>
      <c r="AD46" s="127">
        <f>IF(AD$22&lt;Options!$D$13,'Cost Input Base'!AB$6/1000,0)</f>
        <v>32.775129776599933</v>
      </c>
      <c r="AE46" s="127">
        <f>IF(AE$22&lt;Options!$D$13,'Cost Input Base'!AC$6/1000,0)</f>
        <v>32.775129776599933</v>
      </c>
      <c r="AF46" s="127">
        <f>IF(AF$22&lt;Options!$D$13,'Cost Input Base'!AD$6/1000,0)</f>
        <v>32.775129776599933</v>
      </c>
      <c r="AG46" s="127">
        <f>IF(AG$22&lt;Options!$D$13,'Cost Input Base'!AE$6/1000,0)</f>
        <v>32.775129776599933</v>
      </c>
      <c r="AH46" s="127">
        <f>IF(AH$22&lt;Options!$D$13,'Cost Input Base'!AF$6/1000,0)</f>
        <v>32.775129776599933</v>
      </c>
      <c r="AI46" s="127">
        <f>IF(AI$22&lt;Options!$D$13,'Cost Input Base'!AG$6/1000,0)</f>
        <v>32.775129776599933</v>
      </c>
      <c r="AJ46" s="127">
        <f>IF(AJ$22&lt;Options!$D$13,'Cost Input Base'!AH$6/1000,0)</f>
        <v>32.775129776599933</v>
      </c>
      <c r="AK46" s="127">
        <f>IF(AK$22&lt;Options!$D$13,'Cost Input Base'!AI$6/1000,0)</f>
        <v>32.775129776599933</v>
      </c>
      <c r="AL46" s="127">
        <f>IF(AL$22&lt;Options!$D$13,'Cost Input Base'!AJ$6/1000,0)</f>
        <v>32.775129776599933</v>
      </c>
      <c r="AM46" s="127">
        <f>IF(AM$22&lt;Options!$D$13,'Cost Input Base'!AK$6/1000,0)</f>
        <v>32.775129776599933</v>
      </c>
      <c r="AN46" s="127">
        <f>IF(AN$22&lt;Options!$D$13,'Cost Input Base'!AL$6/1000,0)</f>
        <v>32.775129776599933</v>
      </c>
      <c r="AO46" s="127">
        <f>IF(AO$22&lt;Options!$D$13,'Cost Input Base'!AM$6/1000,0)</f>
        <v>32.775129776599933</v>
      </c>
      <c r="AP46" s="127">
        <f>IF(AP$22&lt;Options!$D$13,'Cost Input Base'!AN$6/1000,0)</f>
        <v>32.775129776599933</v>
      </c>
      <c r="AQ46" s="127">
        <f>IF(AQ$22&lt;Options!$D$13,'Cost Input Base'!AO$6/1000,0)</f>
        <v>32.775129776599933</v>
      </c>
      <c r="AR46" s="127">
        <f>IF(AR$22&lt;Options!$D$13,'Cost Input Base'!AP$6/1000,0)</f>
        <v>32.775129776599933</v>
      </c>
      <c r="AS46" s="127">
        <f>IF(AS$22&lt;Options!$D$13,'Cost Input Base'!AQ$6/1000,0)</f>
        <v>32.775129776599933</v>
      </c>
      <c r="AT46" s="127">
        <f>IF(AT$22&lt;Options!$D$13,'Cost Input Base'!AR$6/1000,0)</f>
        <v>32.775129776599933</v>
      </c>
      <c r="AU46" s="127">
        <f>IF(AU$22&lt;Options!$D$13,'Cost Input Base'!AS$6/1000,0)</f>
        <v>32.775129776599933</v>
      </c>
      <c r="AV46" s="127">
        <f>IF(AV$22&lt;Options!$D$13,'Cost Input Base'!AT$6/1000,0)</f>
        <v>32.775129776599933</v>
      </c>
      <c r="AW46" s="127">
        <f>IF(AW$22&lt;Options!$D$13,'Cost Input Base'!AU$6/1000,0)</f>
        <v>32.775129776599933</v>
      </c>
      <c r="AX46" s="127">
        <f>IF(AX$22&lt;Options!$D$13,'Cost Input Base'!AV$6/1000,0)</f>
        <v>32.775129776599933</v>
      </c>
      <c r="AY46" s="127">
        <f>IF(AY$22&lt;Options!$D$13,'Cost Input Base'!AW$6/1000,0)</f>
        <v>32.775129776599933</v>
      </c>
      <c r="AZ46" s="127">
        <f>IF(AZ$22&lt;Options!$D$13,'Cost Input Base'!AX$6/1000,0)</f>
        <v>32.775129776599933</v>
      </c>
      <c r="BA46" s="127">
        <f>IF(BA$22&lt;Options!$D$13,'Cost Input Base'!AY$6/1000,0)</f>
        <v>0</v>
      </c>
      <c r="BB46" s="127">
        <f>IF(BB$22&lt;Options!$D$13,'Cost Input Base'!AZ$6/1000,0)</f>
        <v>0</v>
      </c>
      <c r="BC46" s="127">
        <f>IF(BC$22&lt;Options!$D$13,'Cost Input Base'!BA$6/1000,0)</f>
        <v>0</v>
      </c>
      <c r="BD46" s="127">
        <f>IF(BD$22&lt;Options!$D$13,'Cost Input Base'!BB$6/1000,0)</f>
        <v>0</v>
      </c>
      <c r="BE46" s="127">
        <f>IF(BE$22&lt;Options!$D$13,'Cost Input Base'!BC$6/1000,0)</f>
        <v>0</v>
      </c>
      <c r="BF46" s="127">
        <f>IF(BF$22&lt;Options!$D$13,'Cost Input Base'!BD$6/1000,0)</f>
        <v>0</v>
      </c>
      <c r="BG46" s="127">
        <f>IF(BG$22&lt;Options!$D$13,'Cost Input Base'!BE$6/1000,0)</f>
        <v>0</v>
      </c>
      <c r="BH46" s="127">
        <f>IF(BH$22&lt;Options!$D$13,'Cost Input Base'!BF$6/1000,0)</f>
        <v>0</v>
      </c>
      <c r="BI46" s="127">
        <f>IF(BI$22&lt;Options!$D$13,'Cost Input Base'!BG$6/1000,0)</f>
        <v>0</v>
      </c>
      <c r="BJ46" s="127">
        <f>IF(BJ$22&lt;Options!$D$13,'Cost Input Base'!BH$6/1000,0)</f>
        <v>0</v>
      </c>
      <c r="BK46" s="127">
        <f>IF(BK$22&lt;Options!$D$13,'Cost Input Base'!BI$6/1000,0)</f>
        <v>0</v>
      </c>
      <c r="BL46" s="127">
        <f>IF(BL$22&lt;Options!$D$13,'Cost Input Base'!BJ$6/1000,0)</f>
        <v>0</v>
      </c>
      <c r="BM46" s="127">
        <f>IF(BM$22&lt;Options!$D$13,'Cost Input Base'!BK$6/1000,0)</f>
        <v>0</v>
      </c>
      <c r="BN46" s="127"/>
      <c r="BO46" s="360"/>
      <c r="BP46" s="360"/>
      <c r="BQ46" s="300"/>
    </row>
    <row r="47" spans="1:69" outlineLevel="1">
      <c r="A47" s="735"/>
      <c r="B47" s="315" t="s">
        <v>26</v>
      </c>
      <c r="C47" s="317"/>
      <c r="D47" s="334">
        <f t="shared" si="15"/>
        <v>0</v>
      </c>
      <c r="E47" s="334">
        <f t="shared" si="5"/>
        <v>0</v>
      </c>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361"/>
      <c r="BP47" s="362"/>
      <c r="BQ47" s="301"/>
    </row>
    <row r="48" spans="1:69">
      <c r="A48" s="736"/>
      <c r="B48" s="320" t="s">
        <v>750</v>
      </c>
      <c r="C48" s="139"/>
      <c r="D48" s="342">
        <f t="shared" si="15"/>
        <v>1299.0648119455179</v>
      </c>
      <c r="E48" s="342">
        <f t="shared" si="5"/>
        <v>4610.2081956679594</v>
      </c>
      <c r="F48" s="328">
        <f t="shared" ref="F48:AK48" si="16">SUM(F42:F47)</f>
        <v>155.9555451883779</v>
      </c>
      <c r="G48" s="328">
        <f t="shared" si="16"/>
        <v>149.76779798790179</v>
      </c>
      <c r="H48" s="328">
        <f t="shared" si="16"/>
        <v>187.60657810143579</v>
      </c>
      <c r="I48" s="328">
        <f t="shared" si="16"/>
        <v>151.80025970967972</v>
      </c>
      <c r="J48" s="328">
        <f t="shared" si="16"/>
        <v>312.72052246917099</v>
      </c>
      <c r="K48" s="328">
        <f t="shared" si="16"/>
        <v>156.30253451165936</v>
      </c>
      <c r="L48" s="328">
        <f t="shared" si="16"/>
        <v>184.91157397729239</v>
      </c>
      <c r="M48" s="328">
        <f t="shared" si="16"/>
        <v>189.94317800229371</v>
      </c>
      <c r="N48" s="328">
        <f t="shared" si="16"/>
        <v>198.2438328895517</v>
      </c>
      <c r="O48" s="328">
        <f t="shared" si="16"/>
        <v>180.84345894124991</v>
      </c>
      <c r="P48" s="328">
        <f t="shared" si="16"/>
        <v>205.6650707437409</v>
      </c>
      <c r="Q48" s="328">
        <f t="shared" si="16"/>
        <v>165.51916823095411</v>
      </c>
      <c r="R48" s="328">
        <f t="shared" si="16"/>
        <v>211.5936278493997</v>
      </c>
      <c r="S48" s="328">
        <f t="shared" si="16"/>
        <v>174.81631961662208</v>
      </c>
      <c r="T48" s="328">
        <f t="shared" si="16"/>
        <v>188.05442394339229</v>
      </c>
      <c r="U48" s="328">
        <f t="shared" si="16"/>
        <v>182.19962258785574</v>
      </c>
      <c r="V48" s="328">
        <f t="shared" si="16"/>
        <v>197.05222841864929</v>
      </c>
      <c r="W48" s="328">
        <f t="shared" si="16"/>
        <v>227.70530778504454</v>
      </c>
      <c r="X48" s="328">
        <f t="shared" si="16"/>
        <v>491.88481552368904</v>
      </c>
      <c r="Y48" s="328">
        <f t="shared" si="16"/>
        <v>165.94739790003342</v>
      </c>
      <c r="Z48" s="328">
        <f t="shared" si="16"/>
        <v>192.98254812072588</v>
      </c>
      <c r="AA48" s="328">
        <f t="shared" si="16"/>
        <v>186.44794135826612</v>
      </c>
      <c r="AB48" s="328">
        <f t="shared" si="16"/>
        <v>184.93297509846167</v>
      </c>
      <c r="AC48" s="328">
        <f t="shared" si="16"/>
        <v>267.52050431054244</v>
      </c>
      <c r="AD48" s="328">
        <f t="shared" si="16"/>
        <v>204.60071805274961</v>
      </c>
      <c r="AE48" s="328">
        <f t="shared" si="16"/>
        <v>204.60071805274961</v>
      </c>
      <c r="AF48" s="328">
        <f t="shared" si="16"/>
        <v>204.60071805274961</v>
      </c>
      <c r="AG48" s="328">
        <f t="shared" si="16"/>
        <v>204.60071805274961</v>
      </c>
      <c r="AH48" s="328">
        <f t="shared" si="16"/>
        <v>204.60071805274961</v>
      </c>
      <c r="AI48" s="328">
        <f t="shared" si="16"/>
        <v>204.60071805274961</v>
      </c>
      <c r="AJ48" s="328">
        <f t="shared" si="16"/>
        <v>204.60071805274961</v>
      </c>
      <c r="AK48" s="328">
        <f t="shared" si="16"/>
        <v>204.60071805274961</v>
      </c>
      <c r="AL48" s="328">
        <f t="shared" ref="AL48:BN48" si="17">SUM(AL42:AL47)</f>
        <v>204.60071805274961</v>
      </c>
      <c r="AM48" s="328">
        <f t="shared" si="17"/>
        <v>204.60071805274961</v>
      </c>
      <c r="AN48" s="328">
        <f t="shared" si="17"/>
        <v>204.60071805274961</v>
      </c>
      <c r="AO48" s="328">
        <f t="shared" si="17"/>
        <v>204.60071805274961</v>
      </c>
      <c r="AP48" s="328">
        <f t="shared" si="17"/>
        <v>204.60071805274961</v>
      </c>
      <c r="AQ48" s="328">
        <f t="shared" si="17"/>
        <v>204.60071805274961</v>
      </c>
      <c r="AR48" s="328">
        <f t="shared" si="17"/>
        <v>204.60071805274961</v>
      </c>
      <c r="AS48" s="328">
        <f t="shared" si="17"/>
        <v>204.60071805274961</v>
      </c>
      <c r="AT48" s="328">
        <f t="shared" si="17"/>
        <v>204.60071805274961</v>
      </c>
      <c r="AU48" s="328">
        <f t="shared" si="17"/>
        <v>204.60071805274961</v>
      </c>
      <c r="AV48" s="328">
        <f t="shared" si="17"/>
        <v>204.60071805274961</v>
      </c>
      <c r="AW48" s="328">
        <f t="shared" si="17"/>
        <v>204.60071805274961</v>
      </c>
      <c r="AX48" s="328">
        <f t="shared" si="17"/>
        <v>204.60071805274961</v>
      </c>
      <c r="AY48" s="328">
        <f t="shared" si="17"/>
        <v>204.60071805274961</v>
      </c>
      <c r="AZ48" s="328">
        <f t="shared" si="17"/>
        <v>204.60071805274961</v>
      </c>
      <c r="BA48" s="328">
        <f t="shared" si="17"/>
        <v>0</v>
      </c>
      <c r="BB48" s="328">
        <f t="shared" si="17"/>
        <v>0</v>
      </c>
      <c r="BC48" s="328">
        <f t="shared" si="17"/>
        <v>0</v>
      </c>
      <c r="BD48" s="328">
        <f t="shared" si="17"/>
        <v>0</v>
      </c>
      <c r="BE48" s="328">
        <f t="shared" si="17"/>
        <v>0</v>
      </c>
      <c r="BF48" s="328">
        <f t="shared" si="17"/>
        <v>0</v>
      </c>
      <c r="BG48" s="328">
        <f t="shared" si="17"/>
        <v>0</v>
      </c>
      <c r="BH48" s="328">
        <f t="shared" si="17"/>
        <v>0</v>
      </c>
      <c r="BI48" s="328">
        <f t="shared" si="17"/>
        <v>0</v>
      </c>
      <c r="BJ48" s="328">
        <f t="shared" si="17"/>
        <v>0</v>
      </c>
      <c r="BK48" s="328">
        <f t="shared" si="17"/>
        <v>0</v>
      </c>
      <c r="BL48" s="328">
        <f t="shared" si="17"/>
        <v>0</v>
      </c>
      <c r="BM48" s="328">
        <f t="shared" si="17"/>
        <v>0</v>
      </c>
      <c r="BN48" s="328">
        <f t="shared" si="17"/>
        <v>0</v>
      </c>
      <c r="BO48" s="363"/>
      <c r="BP48" s="362"/>
      <c r="BQ48" s="138"/>
    </row>
    <row r="49" spans="1:69" ht="12.75" customHeight="1" outlineLevel="2">
      <c r="A49" s="728" t="s">
        <v>753</v>
      </c>
      <c r="B49" s="165" t="s">
        <v>21</v>
      </c>
      <c r="C49" s="166"/>
      <c r="D49" s="336">
        <f t="shared" si="4"/>
        <v>0</v>
      </c>
      <c r="E49" s="336">
        <f t="shared" si="5"/>
        <v>0</v>
      </c>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323"/>
      <c r="BP49" s="323"/>
      <c r="BQ49" s="5"/>
    </row>
    <row r="50" spans="1:69" outlineLevel="2">
      <c r="A50" s="735"/>
      <c r="B50" s="315" t="s">
        <v>22</v>
      </c>
      <c r="C50" s="317"/>
      <c r="D50" s="308">
        <f t="shared" si="4"/>
        <v>0</v>
      </c>
      <c r="E50" s="308">
        <f t="shared" si="5"/>
        <v>0</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324"/>
      <c r="BP50" s="324"/>
      <c r="BQ50" s="5"/>
    </row>
    <row r="51" spans="1:69" outlineLevel="2">
      <c r="A51" s="735"/>
      <c r="B51" s="315" t="s">
        <v>23</v>
      </c>
      <c r="C51" s="317"/>
      <c r="D51" s="308">
        <f t="shared" si="4"/>
        <v>0</v>
      </c>
      <c r="E51" s="308">
        <f t="shared" si="5"/>
        <v>0</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324"/>
      <c r="BP51" s="324"/>
      <c r="BQ51" s="5"/>
    </row>
    <row r="52" spans="1:69" outlineLevel="2">
      <c r="A52" s="735"/>
      <c r="B52" s="315" t="s">
        <v>24</v>
      </c>
      <c r="C52" s="317"/>
      <c r="D52" s="308">
        <f t="shared" si="4"/>
        <v>0</v>
      </c>
      <c r="E52" s="308">
        <f t="shared" si="5"/>
        <v>0</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324"/>
      <c r="BP52" s="324"/>
      <c r="BQ52" s="5"/>
    </row>
    <row r="53" spans="1:69" outlineLevel="2">
      <c r="A53" s="735"/>
      <c r="B53" s="315" t="s">
        <v>25</v>
      </c>
      <c r="C53" s="317"/>
      <c r="D53" s="308">
        <f t="shared" si="4"/>
        <v>0</v>
      </c>
      <c r="E53" s="308">
        <f t="shared" si="5"/>
        <v>0</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324"/>
      <c r="BP53" s="324"/>
      <c r="BQ53" s="5"/>
    </row>
    <row r="54" spans="1:69" outlineLevel="2">
      <c r="A54" s="735"/>
      <c r="B54" s="315" t="s">
        <v>26</v>
      </c>
      <c r="C54" s="317"/>
      <c r="D54" s="334">
        <f>SUM(F54:L54)</f>
        <v>0</v>
      </c>
      <c r="E54" s="334">
        <f t="shared" si="5"/>
        <v>0</v>
      </c>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c r="BD54" s="141"/>
      <c r="BE54" s="141"/>
      <c r="BF54" s="141"/>
      <c r="BG54" s="141"/>
      <c r="BH54" s="141"/>
      <c r="BI54" s="141"/>
      <c r="BJ54" s="141"/>
      <c r="BK54" s="141"/>
      <c r="BL54" s="141"/>
      <c r="BM54" s="141"/>
      <c r="BN54" s="140"/>
      <c r="BO54" s="325"/>
      <c r="BP54" s="325"/>
      <c r="BQ54" s="5"/>
    </row>
    <row r="55" spans="1:69" outlineLevel="1">
      <c r="A55" s="736"/>
      <c r="B55" s="320" t="s">
        <v>750</v>
      </c>
      <c r="C55" s="139"/>
      <c r="D55" s="342">
        <f t="shared" si="4"/>
        <v>0</v>
      </c>
      <c r="E55" s="342">
        <f t="shared" si="5"/>
        <v>0</v>
      </c>
      <c r="F55" s="328">
        <f>SUM(F49:F54)</f>
        <v>0</v>
      </c>
      <c r="G55" s="328">
        <f>SUM(G49:G54)</f>
        <v>0</v>
      </c>
      <c r="H55" s="328">
        <f t="shared" ref="H55:BN55" si="18">SUM(H49:H54)</f>
        <v>0</v>
      </c>
      <c r="I55" s="328">
        <f t="shared" si="18"/>
        <v>0</v>
      </c>
      <c r="J55" s="328">
        <f t="shared" si="18"/>
        <v>0</v>
      </c>
      <c r="K55" s="328">
        <f t="shared" si="18"/>
        <v>0</v>
      </c>
      <c r="L55" s="328">
        <f t="shared" si="18"/>
        <v>0</v>
      </c>
      <c r="M55" s="328">
        <f t="shared" si="18"/>
        <v>0</v>
      </c>
      <c r="N55" s="328">
        <f t="shared" si="18"/>
        <v>0</v>
      </c>
      <c r="O55" s="328">
        <f t="shared" si="18"/>
        <v>0</v>
      </c>
      <c r="P55" s="328">
        <f t="shared" si="18"/>
        <v>0</v>
      </c>
      <c r="Q55" s="328">
        <f t="shared" si="18"/>
        <v>0</v>
      </c>
      <c r="R55" s="328">
        <f t="shared" si="18"/>
        <v>0</v>
      </c>
      <c r="S55" s="328">
        <f t="shared" si="18"/>
        <v>0</v>
      </c>
      <c r="T55" s="328">
        <f t="shared" si="18"/>
        <v>0</v>
      </c>
      <c r="U55" s="328">
        <f t="shared" si="18"/>
        <v>0</v>
      </c>
      <c r="V55" s="328">
        <f t="shared" si="18"/>
        <v>0</v>
      </c>
      <c r="W55" s="328">
        <f t="shared" si="18"/>
        <v>0</v>
      </c>
      <c r="X55" s="328">
        <f t="shared" si="18"/>
        <v>0</v>
      </c>
      <c r="Y55" s="328">
        <f t="shared" si="18"/>
        <v>0</v>
      </c>
      <c r="Z55" s="328">
        <f t="shared" si="18"/>
        <v>0</v>
      </c>
      <c r="AA55" s="328">
        <f t="shared" si="18"/>
        <v>0</v>
      </c>
      <c r="AB55" s="328">
        <f t="shared" si="18"/>
        <v>0</v>
      </c>
      <c r="AC55" s="328">
        <f t="shared" si="18"/>
        <v>0</v>
      </c>
      <c r="AD55" s="328">
        <f t="shared" si="18"/>
        <v>0</v>
      </c>
      <c r="AE55" s="328">
        <f t="shared" si="18"/>
        <v>0</v>
      </c>
      <c r="AF55" s="328">
        <f t="shared" si="18"/>
        <v>0</v>
      </c>
      <c r="AG55" s="328">
        <f t="shared" si="18"/>
        <v>0</v>
      </c>
      <c r="AH55" s="328">
        <f t="shared" si="18"/>
        <v>0</v>
      </c>
      <c r="AI55" s="328">
        <f t="shared" si="18"/>
        <v>0</v>
      </c>
      <c r="AJ55" s="328">
        <f t="shared" si="18"/>
        <v>0</v>
      </c>
      <c r="AK55" s="328">
        <f t="shared" si="18"/>
        <v>0</v>
      </c>
      <c r="AL55" s="328">
        <f t="shared" si="18"/>
        <v>0</v>
      </c>
      <c r="AM55" s="328">
        <f t="shared" si="18"/>
        <v>0</v>
      </c>
      <c r="AN55" s="328">
        <f t="shared" si="18"/>
        <v>0</v>
      </c>
      <c r="AO55" s="328">
        <f t="shared" si="18"/>
        <v>0</v>
      </c>
      <c r="AP55" s="328">
        <f t="shared" si="18"/>
        <v>0</v>
      </c>
      <c r="AQ55" s="328">
        <f t="shared" si="18"/>
        <v>0</v>
      </c>
      <c r="AR55" s="328">
        <f t="shared" si="18"/>
        <v>0</v>
      </c>
      <c r="AS55" s="328">
        <f t="shared" si="18"/>
        <v>0</v>
      </c>
      <c r="AT55" s="328">
        <f t="shared" si="18"/>
        <v>0</v>
      </c>
      <c r="AU55" s="328">
        <f t="shared" si="18"/>
        <v>0</v>
      </c>
      <c r="AV55" s="328">
        <f t="shared" si="18"/>
        <v>0</v>
      </c>
      <c r="AW55" s="328">
        <f t="shared" si="18"/>
        <v>0</v>
      </c>
      <c r="AX55" s="328">
        <f t="shared" si="18"/>
        <v>0</v>
      </c>
      <c r="AY55" s="328">
        <f t="shared" si="18"/>
        <v>0</v>
      </c>
      <c r="AZ55" s="328">
        <f t="shared" si="18"/>
        <v>0</v>
      </c>
      <c r="BA55" s="328">
        <f t="shared" si="18"/>
        <v>0</v>
      </c>
      <c r="BB55" s="328">
        <f t="shared" si="18"/>
        <v>0</v>
      </c>
      <c r="BC55" s="328">
        <f t="shared" si="18"/>
        <v>0</v>
      </c>
      <c r="BD55" s="328">
        <f t="shared" si="18"/>
        <v>0</v>
      </c>
      <c r="BE55" s="328">
        <f t="shared" si="18"/>
        <v>0</v>
      </c>
      <c r="BF55" s="328">
        <f t="shared" si="18"/>
        <v>0</v>
      </c>
      <c r="BG55" s="328">
        <f t="shared" si="18"/>
        <v>0</v>
      </c>
      <c r="BH55" s="328">
        <f t="shared" si="18"/>
        <v>0</v>
      </c>
      <c r="BI55" s="328">
        <f t="shared" si="18"/>
        <v>0</v>
      </c>
      <c r="BJ55" s="328">
        <f t="shared" si="18"/>
        <v>0</v>
      </c>
      <c r="BK55" s="328">
        <f t="shared" si="18"/>
        <v>0</v>
      </c>
      <c r="BL55" s="328">
        <f>SUM(BL49:BL54)</f>
        <v>0</v>
      </c>
      <c r="BM55" s="328">
        <f>SUM(BM49:BM54)</f>
        <v>0</v>
      </c>
      <c r="BN55" s="328">
        <f t="shared" si="18"/>
        <v>0</v>
      </c>
      <c r="BO55" s="327"/>
      <c r="BP55" s="327"/>
      <c r="BQ55" s="25"/>
    </row>
    <row r="56" spans="1:69" outlineLevel="1">
      <c r="A56" s="728" t="s">
        <v>828</v>
      </c>
      <c r="B56" s="165" t="s">
        <v>21</v>
      </c>
      <c r="C56" s="166"/>
      <c r="D56" s="308">
        <f t="shared" si="4"/>
        <v>0</v>
      </c>
      <c r="E56" s="308">
        <f t="shared" si="5"/>
        <v>0</v>
      </c>
      <c r="F56" s="9">
        <f>+IF(AND(F$22&gt;Assumes!$D$6+1,MOD(F$22-Assumes!$D$6,Assumes!$D11)=1),Options!$E15,0)</f>
        <v>0</v>
      </c>
      <c r="G56" s="9">
        <f>+IF(AND(G$22&gt;Assumes!$D$6+1,MOD(G$22-Assumes!$D$6,Assumes!$D11)=1),Options!$E15,0)</f>
        <v>0</v>
      </c>
      <c r="H56" s="9">
        <f>+IF(AND(H$22&gt;Assumes!$D$6+1,MOD(H$22-Assumes!$D$6,Assumes!$D11)=1),Options!$E15,0)</f>
        <v>0</v>
      </c>
      <c r="I56" s="9">
        <f>+IF(AND(I$22&gt;Assumes!$D$6+1,MOD(I$22-Assumes!$D$6,Assumes!$D11)=1),Options!$E15,0)</f>
        <v>0</v>
      </c>
      <c r="J56" s="9">
        <f>+IF(AND(J$22&gt;Assumes!$D$6+1,MOD(J$22-Assumes!$D$6,Assumes!$D11)=1),Options!$E15,0)</f>
        <v>0</v>
      </c>
      <c r="K56" s="9">
        <f>+IF(AND(K$22&gt;Assumes!$D$6+1,MOD(K$22-Assumes!$D$6,Assumes!$D11)=1),Options!$E15,0)</f>
        <v>0</v>
      </c>
      <c r="L56" s="9">
        <f>+IF(AND(L$22&gt;Assumes!$D$6+1,MOD(L$22-Assumes!$D$6,Assumes!$D11)=1),Options!$E15,0)</f>
        <v>0</v>
      </c>
      <c r="M56" s="9">
        <f>+IF(AND(M$22&gt;Assumes!$D$6+1,MOD(M$22-Assumes!$D$6,Assumes!$D11)=1),Options!$E15,0)</f>
        <v>0</v>
      </c>
      <c r="N56" s="9">
        <f>+IF(AND(N$22&gt;Assumes!$D$6+1,MOD(N$22-Assumes!$D$6,Assumes!$D11)=1),Options!$E15,0)</f>
        <v>0</v>
      </c>
      <c r="O56" s="9">
        <f>+IF(AND(O$22&gt;Assumes!$D$6+1,MOD(O$22-Assumes!$D$6,Assumes!$D11)=1),Options!$E15,0)</f>
        <v>0</v>
      </c>
      <c r="P56" s="9">
        <f>+IF(AND(P$22&gt;Assumes!$D$6+1,MOD(P$22-Assumes!$D$6,Assumes!$D11)=1),Options!$E15,0)</f>
        <v>0</v>
      </c>
      <c r="Q56" s="9">
        <f>+IF(AND(Q$22&gt;Assumes!$D$6+1,MOD(Q$22-Assumes!$D$6,Assumes!$D11)=1),Options!$E15,0)</f>
        <v>0</v>
      </c>
      <c r="R56" s="9">
        <f>+IF(AND(R$22&gt;Assumes!$D$6+1,MOD(R$22-Assumes!$D$6,Assumes!$D11)=1),Options!$E15,0)</f>
        <v>0</v>
      </c>
      <c r="S56" s="9">
        <f>+IF(AND(S$22&gt;Assumes!$D$6+1,MOD(S$22-Assumes!$D$6,Assumes!$D11)=1),Options!$E15,0)</f>
        <v>0</v>
      </c>
      <c r="T56" s="9">
        <f>+IF(AND(T$22&gt;Assumes!$D$6+1,MOD(T$22-Assumes!$D$6,Assumes!$D11)=1),Options!$E15,0)</f>
        <v>0</v>
      </c>
      <c r="U56" s="9">
        <f>+IF(AND(U$22&gt;Assumes!$D$6+1,MOD(U$22-Assumes!$D$6,Assumes!$D11)=1),Options!$E15,0)</f>
        <v>0</v>
      </c>
      <c r="V56" s="9">
        <f>+IF(AND(V$22&gt;Assumes!$D$6+1,MOD(V$22-Assumes!$D$6,Assumes!$D11)=1),Options!$E15,0)</f>
        <v>0</v>
      </c>
      <c r="W56" s="9">
        <f>+IF(AND(W$22&gt;Assumes!$D$6+1,MOD(W$22-Assumes!$D$6,Assumes!$D11)=1),Options!$E15,0)</f>
        <v>0</v>
      </c>
      <c r="X56" s="9">
        <f>+IF(AND(X$22&gt;Assumes!$D$6+1,MOD(X$22-Assumes!$D$6,Assumes!$D11)=1),Options!$E15,0)</f>
        <v>0</v>
      </c>
      <c r="Y56" s="9">
        <f>+IF(AND(Y$22&gt;Assumes!$D$6+1,MOD(Y$22-Assumes!$D$6,Assumes!$D11)=1),Options!$E15,0)</f>
        <v>0</v>
      </c>
      <c r="Z56" s="9">
        <f>+IF(AND(Z$22&gt;Assumes!$D$6+1,MOD(Z$22-Assumes!$D$6,Assumes!$D11)=1),Options!$E15,0)</f>
        <v>0</v>
      </c>
      <c r="AA56" s="9">
        <f>+IF(AND(AA$22&gt;Assumes!$D$6+1,MOD(AA$22-Assumes!$D$6,Assumes!$D11)=1),Options!$E15,0)</f>
        <v>0</v>
      </c>
      <c r="AB56" s="9">
        <f>+IF(AND(AB$22&gt;Assumes!$D$6+1,MOD(AB$22-Assumes!$D$6,Assumes!$D11)=1),Options!$E15,0)</f>
        <v>0</v>
      </c>
      <c r="AC56" s="9">
        <f>+IF(AND(AC$22&gt;Assumes!$D$6+1,MOD(AC$22-Assumes!$D$6,Assumes!$D11)=1),Options!$E15,0)</f>
        <v>0</v>
      </c>
      <c r="AD56" s="9">
        <f>+IF(AND(AD$22&gt;Assumes!$D$6+1,MOD(AD$22-Assumes!$D$6,Assumes!$D11)=1),Options!$E15,0)</f>
        <v>0</v>
      </c>
      <c r="AE56" s="9">
        <f>+IF(AND(AE$22&gt;Assumes!$D$6+1,MOD(AE$22-Assumes!$D$6,Assumes!$D11)=1),Options!$E15,0)</f>
        <v>0</v>
      </c>
      <c r="AF56" s="9">
        <f>+IF(AND(AF$22&gt;Assumes!$D$6+1,MOD(AF$22-Assumes!$D$6,Assumes!$D11)=1),Options!$E15,0)</f>
        <v>0</v>
      </c>
      <c r="AG56" s="9">
        <f>+IF(AND(AG$22&gt;Assumes!$D$6+1,MOD(AG$22-Assumes!$D$6,Assumes!$D11)=1),Options!$E15,0)</f>
        <v>0</v>
      </c>
      <c r="AH56" s="9">
        <f>+IF(AND(AH$22&gt;Assumes!$D$6+1,MOD(AH$22-Assumes!$D$6,Assumes!$D11)=1),Options!$E15,0)</f>
        <v>0</v>
      </c>
      <c r="AI56" s="9">
        <f>+IF(AND(AI$22&gt;Assumes!$D$6+1,MOD(AI$22-Assumes!$D$6,Assumes!$D11)=1),Options!$E15,0)</f>
        <v>0</v>
      </c>
      <c r="AJ56" s="9">
        <f>+IF(AND(AJ$22&gt;Assumes!$D$6+1,MOD(AJ$22-Assumes!$D$6,Assumes!$D11)=1),Options!$E15,0)</f>
        <v>0</v>
      </c>
      <c r="AK56" s="9">
        <f>+IF(AND(AK$22&gt;Assumes!$D$6+1,MOD(AK$22-Assumes!$D$6,Assumes!$D11)=1),Options!$E15,0)</f>
        <v>0</v>
      </c>
      <c r="AL56" s="9">
        <f>+IF(AND(AL$22&gt;Assumes!$D$6+1,MOD(AL$22-Assumes!$D$6,Assumes!$D11)=1),Options!$E15,0)</f>
        <v>0</v>
      </c>
      <c r="AM56" s="9">
        <f>+IF(AND(AM$22&gt;Assumes!$D$6+1,MOD(AM$22-Assumes!$D$6,Assumes!$D11)=1),Options!$E15,0)</f>
        <v>0</v>
      </c>
      <c r="AN56" s="9">
        <f>+IF(AND(AN$22&gt;Assumes!$D$6+1,MOD(AN$22-Assumes!$D$6,Assumes!$D11)=1),Options!$E15,0)</f>
        <v>0</v>
      </c>
      <c r="AO56" s="9">
        <f>+IF(AND(AO$22&gt;Assumes!$D$6+1,MOD(AO$22-Assumes!$D$6,Assumes!$D11)=1),Options!$E15,0)</f>
        <v>0</v>
      </c>
      <c r="AP56" s="9">
        <f>+IF(AND(AP$22&gt;Assumes!$D$6+1,MOD(AP$22-Assumes!$D$6,Assumes!$D11)=1),Options!$E15,0)</f>
        <v>0</v>
      </c>
      <c r="AQ56" s="9">
        <f>+IF(AND(AQ$22&gt;Assumes!$D$6+1,MOD(AQ$22-Assumes!$D$6,Assumes!$D11)=1),Options!$E15,0)</f>
        <v>0</v>
      </c>
      <c r="AR56" s="9">
        <f>+IF(AND(AR$22&gt;Assumes!$D$6+1,MOD(AR$22-Assumes!$D$6,Assumes!$D11)=1),Options!$E15,0)</f>
        <v>0</v>
      </c>
      <c r="AS56" s="9">
        <f>+IF(AND(AS$22&gt;Assumes!$D$6+1,MOD(AS$22-Assumes!$D$6,Assumes!$D11)=1),Options!$E15,0)</f>
        <v>0</v>
      </c>
      <c r="AT56" s="9">
        <f>+IF(AND(AT$22&gt;Assumes!$D$6+1,MOD(AT$22-Assumes!$D$6,Assumes!$D11)=1),Options!$E15,0)</f>
        <v>0</v>
      </c>
      <c r="AU56" s="9">
        <f>+IF(AND(AU$22&gt;Assumes!$D$6+1,MOD(AU$22-Assumes!$D$6,Assumes!$D11)=1),Options!$E15,0)</f>
        <v>0</v>
      </c>
      <c r="AV56" s="9">
        <f>+IF(AND(AV$22&gt;Assumes!$D$6+1,MOD(AV$22-Assumes!$D$6,Assumes!$D11)=1),Options!$E15,0)</f>
        <v>0</v>
      </c>
      <c r="AW56" s="9">
        <f>+IF(AND(AW$22&gt;Assumes!$D$6+1,MOD(AW$22-Assumes!$D$6,Assumes!$D11)=1),Options!$E15,0)</f>
        <v>0</v>
      </c>
      <c r="AX56" s="9">
        <f>+IF(AND(AX$22&gt;Assumes!$D$6+1,MOD(AX$22-Assumes!$D$6,Assumes!$D11)=1),Options!$E15,0)</f>
        <v>0</v>
      </c>
      <c r="AY56" s="9">
        <f>+IF(AND(AY$22&gt;Assumes!$D$6+1,MOD(AY$22-Assumes!$D$6,Assumes!$D11)=1),Options!$E15,0)</f>
        <v>0</v>
      </c>
      <c r="AZ56" s="9">
        <f>+IF(AND(AZ$22&gt;Assumes!$D$6+1,MOD(AZ$22-Assumes!$D$6,Assumes!$D11)=1),Options!$E15,0)</f>
        <v>0</v>
      </c>
      <c r="BA56" s="9">
        <f>+IF(AND(BA$22&gt;Assumes!$D$6+1,MOD(BA$22-Assumes!$D$6,Assumes!$D11)=1),Options!$E15,0)</f>
        <v>0</v>
      </c>
      <c r="BB56" s="9">
        <f>+IF(AND(BB$22&gt;Assumes!$D$6+1,MOD(BB$22-Assumes!$D$6,Assumes!$D11)=1),Options!$E15,0)</f>
        <v>0</v>
      </c>
      <c r="BC56" s="9">
        <f>+IF(AND(BC$22&gt;Assumes!$D$6+1,MOD(BC$22-Assumes!$D$6,Assumes!$D11)=1),Options!$E15,0)</f>
        <v>0</v>
      </c>
      <c r="BD56" s="9">
        <f>+IF(AND(BD$22&gt;Assumes!$D$6+1,MOD(BD$22-Assumes!$D$6,Assumes!$D11)=1),Options!$E15,0)</f>
        <v>0</v>
      </c>
      <c r="BE56" s="9">
        <f>+IF(AND(BE$22&gt;Assumes!$D$6+1,MOD(BE$22-Assumes!$D$6,Assumes!$D11)=1),Options!$E15,0)</f>
        <v>0</v>
      </c>
      <c r="BF56" s="9">
        <f>+IF(AND(BF$22&gt;Assumes!$D$6+1,MOD(BF$22-Assumes!$D$6,Assumes!$D11)=1),Options!$E15,0)</f>
        <v>0</v>
      </c>
      <c r="BG56" s="9">
        <f>+IF(AND(BG$22&gt;Assumes!$D$6+1,MOD(BG$22-Assumes!$D$6,Assumes!$D11)=1),Options!$E15,0)</f>
        <v>0</v>
      </c>
      <c r="BH56" s="9">
        <f>+IF(AND(BH$22&gt;Assumes!$D$6+1,MOD(BH$22-Assumes!$D$6,Assumes!$D11)=1),Options!$E15,0)</f>
        <v>0</v>
      </c>
      <c r="BI56" s="9">
        <f>+IF(AND(BI$22&gt;Assumes!$D$6+1,MOD(BI$22-Assumes!$D$6,Assumes!$D11)=1),Options!$E15,0)</f>
        <v>0</v>
      </c>
      <c r="BJ56" s="9">
        <f>+IF(AND(BJ$22&gt;Assumes!$D$6+1,MOD(BJ$22-Assumes!$D$6,Assumes!$D11)=1),Options!$E15,0)</f>
        <v>0</v>
      </c>
      <c r="BK56" s="9">
        <f>+IF(AND(BK$22&gt;Assumes!$D$6+1,MOD(BK$22-Assumes!$D$6,Assumes!$D11)=1),Options!$E15,0)</f>
        <v>0</v>
      </c>
      <c r="BL56" s="9">
        <f>+IF(AND(BL$22&gt;Assumes!$D$6+1,MOD(BL$22-Assumes!$D$6,Assumes!$D11)=1),Options!$E15,0)</f>
        <v>0</v>
      </c>
      <c r="BM56" s="9">
        <f>+IF(AND(BM$22&gt;Assumes!$D$6+1,MOD(BM$22-Assumes!$D$6,Assumes!$D11)=1),Options!$E15,0)</f>
        <v>0</v>
      </c>
      <c r="BN56" s="9">
        <f>-Options!K15*BP56/BO56</f>
        <v>0</v>
      </c>
      <c r="BO56" s="553">
        <f>+Assumes!D11</f>
        <v>7</v>
      </c>
      <c r="BP56" s="360">
        <f>+BO56-MOD(BM$22-(Assumes!$D11+Assumes!$D$6+1),BO56)</f>
        <v>3</v>
      </c>
      <c r="BQ56" s="5"/>
    </row>
    <row r="57" spans="1:69" outlineLevel="1">
      <c r="A57" s="735"/>
      <c r="B57" s="315" t="s">
        <v>22</v>
      </c>
      <c r="C57" s="317"/>
      <c r="D57" s="308">
        <f t="shared" si="4"/>
        <v>0</v>
      </c>
      <c r="E57" s="308">
        <f t="shared" si="5"/>
        <v>35.528057050942593</v>
      </c>
      <c r="F57" s="9">
        <f>+IF(AND(F$22&gt;Assumes!$D$6+1,MOD(F$22-Assumes!$D$6,Assumes!$D12)=1),Options!$E16,0)</f>
        <v>0</v>
      </c>
      <c r="G57" s="9">
        <f>+IF(AND(G$22&gt;Assumes!$D$6+1,MOD(G$22-Assumes!$D$6,Assumes!$D12)=1),Options!$E16,0)</f>
        <v>0</v>
      </c>
      <c r="H57" s="9">
        <f>+IF(AND(H$22&gt;Assumes!$D$6+1,MOD(H$22-Assumes!$D$6,Assumes!$D12)=1),Options!$E16,0)</f>
        <v>0</v>
      </c>
      <c r="I57" s="9">
        <f>+IF(AND(I$22&gt;Assumes!$D$6+1,MOD(I$22-Assumes!$D$6,Assumes!$D12)=1),Options!$E16,0)</f>
        <v>0</v>
      </c>
      <c r="J57" s="9">
        <f>+IF(AND(J$22&gt;Assumes!$D$6+1,MOD(J$22-Assumes!$D$6,Assumes!$D12)=1),Options!$E16,0)</f>
        <v>0</v>
      </c>
      <c r="K57" s="9">
        <f>+IF(AND(K$22&gt;Assumes!$D$6+1,MOD(K$22-Assumes!$D$6,Assumes!$D12)=1),Options!$E16,0)</f>
        <v>0</v>
      </c>
      <c r="L57" s="9">
        <f>+IF(AND(L$22&gt;Assumes!$D$6+1,MOD(L$22-Assumes!$D$6,Assumes!$D12)=1),Options!$E16,0)</f>
        <v>0</v>
      </c>
      <c r="M57" s="9">
        <f>+IF(AND(M$22&gt;Assumes!$D$6+1,MOD(M$22-Assumes!$D$6,Assumes!$D12)=1),Options!$E16,0)</f>
        <v>0</v>
      </c>
      <c r="N57" s="9">
        <f>+IF(AND(N$22&gt;Assumes!$D$6+1,MOD(N$22-Assumes!$D$6,Assumes!$D12)=1),Options!$E16,0)</f>
        <v>0</v>
      </c>
      <c r="O57" s="9">
        <f>+IF(AND(O$22&gt;Assumes!$D$6+1,MOD(O$22-Assumes!$D$6,Assumes!$D12)=1),Options!$E16,0)</f>
        <v>0</v>
      </c>
      <c r="P57" s="9">
        <f>+IF(AND(P$22&gt;Assumes!$D$6+1,MOD(P$22-Assumes!$D$6,Assumes!$D12)=1),Options!$E16,0)</f>
        <v>0</v>
      </c>
      <c r="Q57" s="9">
        <f>+IF(AND(Q$22&gt;Assumes!$D$6+1,MOD(Q$22-Assumes!$D$6,Assumes!$D12)=1),Options!$E16,0)</f>
        <v>0</v>
      </c>
      <c r="R57" s="9">
        <f>+IF(AND(R$22&gt;Assumes!$D$6+1,MOD(R$22-Assumes!$D$6,Assumes!$D12)=1),Options!$E16,0)</f>
        <v>0</v>
      </c>
      <c r="S57" s="9">
        <f>+IF(AND(S$22&gt;Assumes!$D$6+1,MOD(S$22-Assumes!$D$6,Assumes!$D12)=1),Options!$E16,0)</f>
        <v>0</v>
      </c>
      <c r="T57" s="9">
        <f>+IF(AND(T$22&gt;Assumes!$D$6+1,MOD(T$22-Assumes!$D$6,Assumes!$D12)=1),Options!$E16,0)</f>
        <v>0</v>
      </c>
      <c r="U57" s="9">
        <f>+IF(AND(U$22&gt;Assumes!$D$6+1,MOD(U$22-Assumes!$D$6,Assumes!$D12)=1),Options!$E16,0)</f>
        <v>0</v>
      </c>
      <c r="V57" s="9">
        <f>+IF(AND(V$22&gt;Assumes!$D$6+1,MOD(V$22-Assumes!$D$6,Assumes!$D12)=1),Options!$E16,0)</f>
        <v>0</v>
      </c>
      <c r="W57" s="9">
        <f>+IF(AND(W$22&gt;Assumes!$D$6+1,MOD(W$22-Assumes!$D$6,Assumes!$D12)=1),Options!$E16,0)</f>
        <v>0</v>
      </c>
      <c r="X57" s="9">
        <f>+IF(AND(X$22&gt;Assumes!$D$6+1,MOD(X$22-Assumes!$D$6,Assumes!$D12)=1),Options!$E16,0)</f>
        <v>0</v>
      </c>
      <c r="Y57" s="9">
        <f>+IF(AND(Y$22&gt;Assumes!$D$6+1,MOD(Y$22-Assumes!$D$6,Assumes!$D12)=1),Options!$E16,0)</f>
        <v>0</v>
      </c>
      <c r="Z57" s="9">
        <f>+IF(AND(Z$22&gt;Assumes!$D$6+1,MOD(Z$22-Assumes!$D$6,Assumes!$D12)=1),Options!$E16,0)</f>
        <v>0</v>
      </c>
      <c r="AA57" s="9">
        <f>+IF(AND(AA$22&gt;Assumes!$D$6+1,MOD(AA$22-Assumes!$D$6,Assumes!$D12)=1),Options!$E16,0)</f>
        <v>0</v>
      </c>
      <c r="AB57" s="9">
        <f>+IF(AND(AB$22&gt;Assumes!$D$6+1,MOD(AB$22-Assumes!$D$6,Assumes!$D12)=1),Options!$E16,0)</f>
        <v>0</v>
      </c>
      <c r="AC57" s="9">
        <f>+IF(AND(AC$22&gt;Assumes!$D$6+1,MOD(AC$22-Assumes!$D$6,Assumes!$D12)=1),Options!$E16,0)</f>
        <v>0</v>
      </c>
      <c r="AD57" s="9">
        <f>+IF(AND(AD$22&gt;Assumes!$D$6+1,MOD(AD$22-Assumes!$D$6,Assumes!$D12)=1),Options!$E16,0)</f>
        <v>0</v>
      </c>
      <c r="AE57" s="9">
        <f>+IF(AND(AE$22&gt;Assumes!$D$6+1,MOD(AE$22-Assumes!$D$6,Assumes!$D12)=1),Options!$E16,0)</f>
        <v>0</v>
      </c>
      <c r="AF57" s="9">
        <f>+IF(AND(AF$22&gt;Assumes!$D$6+1,MOD(AF$22-Assumes!$D$6,Assumes!$D12)=1),Options!$E16,0)</f>
        <v>0</v>
      </c>
      <c r="AG57" s="9">
        <f>+IF(AND(AG$22&gt;Assumes!$D$6+1,MOD(AG$22-Assumes!$D$6,Assumes!$D12)=1),Options!$E16,0)</f>
        <v>0</v>
      </c>
      <c r="AH57" s="9">
        <f>+IF(AND(AH$22&gt;Assumes!$D$6+1,MOD(AH$22-Assumes!$D$6,Assumes!$D12)=1),Options!$E16,0)</f>
        <v>0</v>
      </c>
      <c r="AI57" s="9">
        <f>+IF(AND(AI$22&gt;Assumes!$D$6+1,MOD(AI$22-Assumes!$D$6,Assumes!$D12)=1),Options!$E16,0)</f>
        <v>0</v>
      </c>
      <c r="AJ57" s="9">
        <f>+IF(AND(AJ$22&gt;Assumes!$D$6+1,MOD(AJ$22-Assumes!$D$6,Assumes!$D12)=1),Options!$E16,0)</f>
        <v>0</v>
      </c>
      <c r="AK57" s="9">
        <f>+IF(AND(AK$22&gt;Assumes!$D$6+1,MOD(AK$22-Assumes!$D$6,Assumes!$D12)=1),Options!$E16,0)</f>
        <v>0</v>
      </c>
      <c r="AL57" s="9">
        <f>+IF(AND(AL$22&gt;Assumes!$D$6+1,MOD(AL$22-Assumes!$D$6,Assumes!$D12)=1),Options!$E16,0)</f>
        <v>0</v>
      </c>
      <c r="AM57" s="9">
        <f>+IF(AND(AM$22&gt;Assumes!$D$6+1,MOD(AM$22-Assumes!$D$6,Assumes!$D12)=1),Options!$E16,0)</f>
        <v>0</v>
      </c>
      <c r="AN57" s="9">
        <f>+IF(AND(AN$22&gt;Assumes!$D$6+1,MOD(AN$22-Assumes!$D$6,Assumes!$D12)=1),Options!$E16,0)</f>
        <v>0</v>
      </c>
      <c r="AO57" s="9">
        <f>+IF(AND(AO$22&gt;Assumes!$D$6+1,MOD(AO$22-Assumes!$D$6,Assumes!$D12)=1),Options!$E16,0)</f>
        <v>0</v>
      </c>
      <c r="AP57" s="9">
        <f>+IF(AND(AP$22&gt;Assumes!$D$6+1,MOD(AP$22-Assumes!$D$6,Assumes!$D12)=1),Options!$E16,0)</f>
        <v>0</v>
      </c>
      <c r="AQ57" s="9">
        <f>+IF(AND(AQ$22&gt;Assumes!$D$6+1,MOD(AQ$22-Assumes!$D$6,Assumes!$D12)=1),Options!$E16,0)</f>
        <v>0</v>
      </c>
      <c r="AR57" s="9">
        <f>+IF(AND(AR$22&gt;Assumes!$D$6+1,MOD(AR$22-Assumes!$D$6,Assumes!$D12)=1),Options!$E16,0)</f>
        <v>0</v>
      </c>
      <c r="AS57" s="9">
        <f>+IF(AND(AS$22&gt;Assumes!$D$6+1,MOD(AS$22-Assumes!$D$6,Assumes!$D12)=1),Options!$E16,0)</f>
        <v>0</v>
      </c>
      <c r="AT57" s="9">
        <f>+IF(AND(AT$22&gt;Assumes!$D$6+1,MOD(AT$22-Assumes!$D$6,Assumes!$D12)=1),Options!$E16,0)</f>
        <v>0</v>
      </c>
      <c r="AU57" s="9">
        <f>+IF(AND(AU$22&gt;Assumes!$D$6+1,MOD(AU$22-Assumes!$D$6,Assumes!$D12)=1),Options!$E16,0)</f>
        <v>0</v>
      </c>
      <c r="AV57" s="9">
        <f>+IF(AND(AV$22&gt;Assumes!$D$6+1,MOD(AV$22-Assumes!$D$6,Assumes!$D12)=1),Options!$E16,0)</f>
        <v>0</v>
      </c>
      <c r="AW57" s="9">
        <f>+IF(AND(AW$22&gt;Assumes!$D$6+1,MOD(AW$22-Assumes!$D$6,Assumes!$D12)=1),Options!$E16,0)</f>
        <v>0</v>
      </c>
      <c r="AX57" s="9">
        <f>+IF(AND(AX$22&gt;Assumes!$D$6+1,MOD(AX$22-Assumes!$D$6,Assumes!$D12)=1),Options!$E16,0)</f>
        <v>0</v>
      </c>
      <c r="AY57" s="9">
        <f>+IF(AND(AY$22&gt;Assumes!$D$6+1,MOD(AY$22-Assumes!$D$6,Assumes!$D12)=1),Options!$E16,0)</f>
        <v>0</v>
      </c>
      <c r="AZ57" s="9">
        <f>+IF(AND(AZ$22&gt;Assumes!$D$6+1,MOD(AZ$22-Assumes!$D$6,Assumes!$D12)=1),Options!$E16,0)</f>
        <v>0</v>
      </c>
      <c r="BA57" s="9">
        <f>+IF(AND(BA$22&gt;Assumes!$D$6+1,MOD(BA$22-Assumes!$D$6,Assumes!$D12)=1),Options!$E16,0)</f>
        <v>0</v>
      </c>
      <c r="BB57" s="9">
        <f>+IF(AND(BB$22&gt;Assumes!$D$6+1,MOD(BB$22-Assumes!$D$6,Assumes!$D12)=1),Options!$E16,0)</f>
        <v>0</v>
      </c>
      <c r="BC57" s="9">
        <f>+IF(AND(BC$22&gt;Assumes!$D$6+1,MOD(BC$22-Assumes!$D$6,Assumes!$D12)=1),Options!$E16,0)</f>
        <v>0</v>
      </c>
      <c r="BD57" s="9">
        <f>+IF(AND(BD$22&gt;Assumes!$D$6+1,MOD(BD$22-Assumes!$D$6,Assumes!$D12)=1),Options!$E16,0)</f>
        <v>0</v>
      </c>
      <c r="BE57" s="9">
        <f>+IF(AND(BE$22&gt;Assumes!$D$6+1,MOD(BE$22-Assumes!$D$6,Assumes!$D12)=1),Options!$E16,0)</f>
        <v>0</v>
      </c>
      <c r="BF57" s="9">
        <f>+IF(AND(BF$22&gt;Assumes!$D$6+1,MOD(BF$22-Assumes!$D$6,Assumes!$D12)=1),Options!$E16,0)</f>
        <v>0</v>
      </c>
      <c r="BG57" s="9">
        <f>+IF(AND(BG$22&gt;Assumes!$D$6+1,MOD(BG$22-Assumes!$D$6,Assumes!$D12)=1),Options!$E16,0)</f>
        <v>0</v>
      </c>
      <c r="BH57" s="9">
        <f>+IF(AND(BH$22&gt;Assumes!$D$6+1,MOD(BH$22-Assumes!$D$6,Assumes!$D12)=1),Options!$E16,0)</f>
        <v>0</v>
      </c>
      <c r="BI57" s="9">
        <f>+IF(AND(BI$22&gt;Assumes!$D$6+1,MOD(BI$22-Assumes!$D$6,Assumes!$D12)=1),Options!$E16,0)</f>
        <v>0</v>
      </c>
      <c r="BJ57" s="9">
        <f>+IF(AND(BJ$22&gt;Assumes!$D$6+1,MOD(BJ$22-Assumes!$D$6,Assumes!$D12)=1),Options!$E16,0)</f>
        <v>0</v>
      </c>
      <c r="BK57" s="9">
        <f>+IF(AND(BK$22&gt;Assumes!$D$6+1,MOD(BK$22-Assumes!$D$6,Assumes!$D12)=1),Options!$E16,0)</f>
        <v>0</v>
      </c>
      <c r="BL57" s="9">
        <f>+IF(AND(BL$22&gt;Assumes!$D$6+1,MOD(BL$22-Assumes!$D$6,Assumes!$D12)=1),Options!$E16,0)</f>
        <v>2073.283429441869</v>
      </c>
      <c r="BM57" s="9">
        <f>+IF(AND(BM$22&gt;Assumes!$D$6+1,MOD(BM$22-Assumes!$D$6,Assumes!$D12)=1),Options!$E16,0)</f>
        <v>0</v>
      </c>
      <c r="BN57" s="9">
        <f>-Options!K16*BP57/BO57*(1+Assumes!$D$3)</f>
        <v>-1931.2635145251008</v>
      </c>
      <c r="BO57" s="360">
        <f>+Assumes!D12</f>
        <v>10</v>
      </c>
      <c r="BP57" s="360">
        <f>+BO57-MOD(BM$22-(Assumes!$D12+Assumes!$D$6+1),BO57)</f>
        <v>9</v>
      </c>
      <c r="BQ57" s="5"/>
    </row>
    <row r="58" spans="1:69" outlineLevel="1">
      <c r="A58" s="735"/>
      <c r="B58" s="315" t="s">
        <v>23</v>
      </c>
      <c r="C58" s="317"/>
      <c r="D58" s="308">
        <f t="shared" si="4"/>
        <v>0</v>
      </c>
      <c r="E58" s="308">
        <f t="shared" si="5"/>
        <v>-614.34860188731363</v>
      </c>
      <c r="F58" s="9">
        <f>+IF(AND(F$22&gt;Assumes!$D$6+1,MOD(F$22-Assumes!$D$6,Assumes!$D13)=1),Options!$E17,0)</f>
        <v>0</v>
      </c>
      <c r="G58" s="9">
        <f>+IF(AND(G$22&gt;Assumes!$D$6+1,MOD(G$22-Assumes!$D$6,Assumes!$D13)=1),Options!$E17,0)</f>
        <v>0</v>
      </c>
      <c r="H58" s="9">
        <f>+IF(AND(H$22&gt;Assumes!$D$6+1,MOD(H$22-Assumes!$D$6,Assumes!$D13)=1),Options!$E17,0)</f>
        <v>0</v>
      </c>
      <c r="I58" s="9">
        <f>+IF(AND(I$22&gt;Assumes!$D$6+1,MOD(I$22-Assumes!$D$6,Assumes!$D13)=1),Options!$E17,0)</f>
        <v>0</v>
      </c>
      <c r="J58" s="9">
        <f>+IF(AND(J$22&gt;Assumes!$D$6+1,MOD(J$22-Assumes!$D$6,Assumes!$D13)=1),Options!$E17,0)</f>
        <v>0</v>
      </c>
      <c r="K58" s="9">
        <f>+IF(AND(K$22&gt;Assumes!$D$6+1,MOD(K$22-Assumes!$D$6,Assumes!$D13)=1),Options!$E17,0)</f>
        <v>0</v>
      </c>
      <c r="L58" s="9">
        <f>+IF(AND(L$22&gt;Assumes!$D$6+1,MOD(L$22-Assumes!$D$6,Assumes!$D13)=1),Options!$E17,0)</f>
        <v>0</v>
      </c>
      <c r="M58" s="9">
        <f>+IF(AND(M$22&gt;Assumes!$D$6+1,MOD(M$22-Assumes!$D$6,Assumes!$D13)=1),Options!$E17,0)</f>
        <v>0</v>
      </c>
      <c r="N58" s="9">
        <f>+IF(AND(N$22&gt;Assumes!$D$6+1,MOD(N$22-Assumes!$D$6,Assumes!$D13)=1),Options!$E17,0)</f>
        <v>0</v>
      </c>
      <c r="O58" s="9">
        <f>+IF(AND(O$22&gt;Assumes!$D$6+1,MOD(O$22-Assumes!$D$6,Assumes!$D13)=1),Options!$E17,0)</f>
        <v>0</v>
      </c>
      <c r="P58" s="9">
        <f>+IF(AND(P$22&gt;Assumes!$D$6+1,MOD(P$22-Assumes!$D$6,Assumes!$D13)=1),Options!$E17,0)</f>
        <v>0</v>
      </c>
      <c r="Q58" s="9">
        <f>+IF(AND(Q$22&gt;Assumes!$D$6+1,MOD(Q$22-Assumes!$D$6,Assumes!$D13)=1),Options!$E17,0)</f>
        <v>0</v>
      </c>
      <c r="R58" s="9">
        <f>+IF(AND(R$22&gt;Assumes!$D$6+1,MOD(R$22-Assumes!$D$6,Assumes!$D13)=1),Options!$E17,0)</f>
        <v>0</v>
      </c>
      <c r="S58" s="9">
        <f>+IF(AND(S$22&gt;Assumes!$D$6+1,MOD(S$22-Assumes!$D$6,Assumes!$D13)=1),Options!$E17,0)</f>
        <v>0</v>
      </c>
      <c r="T58" s="9">
        <f>+IF(AND(T$22&gt;Assumes!$D$6+1,MOD(T$22-Assumes!$D$6,Assumes!$D13)=1),Options!$E17,0)</f>
        <v>0</v>
      </c>
      <c r="U58" s="9">
        <f>+IF(AND(U$22&gt;Assumes!$D$6+1,MOD(U$22-Assumes!$D$6,Assumes!$D13)=1),Options!$E17,0)</f>
        <v>0</v>
      </c>
      <c r="V58" s="9">
        <f>+IF(AND(V$22&gt;Assumes!$D$6+1,MOD(V$22-Assumes!$D$6,Assumes!$D13)=1),Options!$E17,0)</f>
        <v>0</v>
      </c>
      <c r="W58" s="9">
        <f>+IF(AND(W$22&gt;Assumes!$D$6+1,MOD(W$22-Assumes!$D$6,Assumes!$D13)=1),Options!$E17,0)</f>
        <v>0</v>
      </c>
      <c r="X58" s="9">
        <f>+IF(AND(X$22&gt;Assumes!$D$6+1,MOD(X$22-Assumes!$D$6,Assumes!$D13)=1),Options!$E17,0)</f>
        <v>0</v>
      </c>
      <c r="Y58" s="9">
        <f>+IF(AND(Y$22&gt;Assumes!$D$6+1,MOD(Y$22-Assumes!$D$6,Assumes!$D13)=1),Options!$E17,0)</f>
        <v>0</v>
      </c>
      <c r="Z58" s="9">
        <f>+IF(AND(Z$22&gt;Assumes!$D$6+1,MOD(Z$22-Assumes!$D$6,Assumes!$D13)=1),Options!$E17,0)</f>
        <v>0</v>
      </c>
      <c r="AA58" s="9">
        <f>+IF(AND(AA$22&gt;Assumes!$D$6+1,MOD(AA$22-Assumes!$D$6,Assumes!$D13)=1),Options!$E17,0)</f>
        <v>0</v>
      </c>
      <c r="AB58" s="9">
        <f>+IF(AND(AB$22&gt;Assumes!$D$6+1,MOD(AB$22-Assumes!$D$6,Assumes!$D13)=1),Options!$E17,0)</f>
        <v>0</v>
      </c>
      <c r="AC58" s="9">
        <f>+IF(AND(AC$22&gt;Assumes!$D$6+1,MOD(AC$22-Assumes!$D$6,Assumes!$D13)=1),Options!$E17,0)</f>
        <v>0</v>
      </c>
      <c r="AD58" s="9">
        <f>+IF(AND(AD$22&gt;Assumes!$D$6+1,MOD(AD$22-Assumes!$D$6,Assumes!$D13)=1),Options!$E17,0)</f>
        <v>0</v>
      </c>
      <c r="AE58" s="9">
        <f>+IF(AND(AE$22&gt;Assumes!$D$6+1,MOD(AE$22-Assumes!$D$6,Assumes!$D13)=1),Options!$E17,0)</f>
        <v>0</v>
      </c>
      <c r="AF58" s="9">
        <f>+IF(AND(AF$22&gt;Assumes!$D$6+1,MOD(AF$22-Assumes!$D$6,Assumes!$D13)=1),Options!$E17,0)</f>
        <v>0</v>
      </c>
      <c r="AG58" s="9">
        <f>+IF(AND(AG$22&gt;Assumes!$D$6+1,MOD(AG$22-Assumes!$D$6,Assumes!$D13)=1),Options!$E17,0)</f>
        <v>0</v>
      </c>
      <c r="AH58" s="9">
        <f>+IF(AND(AH$22&gt;Assumes!$D$6+1,MOD(AH$22-Assumes!$D$6,Assumes!$D13)=1),Options!$E17,0)</f>
        <v>0</v>
      </c>
      <c r="AI58" s="9">
        <f>+IF(AND(AI$22&gt;Assumes!$D$6+1,MOD(AI$22-Assumes!$D$6,Assumes!$D13)=1),Options!$E17,0)</f>
        <v>0</v>
      </c>
      <c r="AJ58" s="9">
        <f>+IF(AND(AJ$22&gt;Assumes!$D$6+1,MOD(AJ$22-Assumes!$D$6,Assumes!$D13)=1),Options!$E17,0)</f>
        <v>0</v>
      </c>
      <c r="AK58" s="9">
        <f>+IF(AND(AK$22&gt;Assumes!$D$6+1,MOD(AK$22-Assumes!$D$6,Assumes!$D13)=1),Options!$E17,0)</f>
        <v>0</v>
      </c>
      <c r="AL58" s="9">
        <f>+IF(AND(AL$22&gt;Assumes!$D$6+1,MOD(AL$22-Assumes!$D$6,Assumes!$D13)=1),Options!$E17,0)</f>
        <v>0</v>
      </c>
      <c r="AM58" s="9">
        <f>+IF(AND(AM$22&gt;Assumes!$D$6+1,MOD(AM$22-Assumes!$D$6,Assumes!$D13)=1),Options!$E17,0)</f>
        <v>0</v>
      </c>
      <c r="AN58" s="9">
        <f>+IF(AND(AN$22&gt;Assumes!$D$6+1,MOD(AN$22-Assumes!$D$6,Assumes!$D13)=1),Options!$E17,0)</f>
        <v>0</v>
      </c>
      <c r="AO58" s="9">
        <f>+IF(AND(AO$22&gt;Assumes!$D$6+1,MOD(AO$22-Assumes!$D$6,Assumes!$D13)=1),Options!$E17,0)</f>
        <v>0</v>
      </c>
      <c r="AP58" s="9">
        <f>+IF(AND(AP$22&gt;Assumes!$D$6+1,MOD(AP$22-Assumes!$D$6,Assumes!$D13)=1),Options!$E17,0)</f>
        <v>0</v>
      </c>
      <c r="AQ58" s="9">
        <f>+IF(AND(AQ$22&gt;Assumes!$D$6+1,MOD(AQ$22-Assumes!$D$6,Assumes!$D13)=1),Options!$E17,0)</f>
        <v>0</v>
      </c>
      <c r="AR58" s="9">
        <f>+IF(AND(AR$22&gt;Assumes!$D$6+1,MOD(AR$22-Assumes!$D$6,Assumes!$D13)=1),Options!$E17,0)</f>
        <v>0</v>
      </c>
      <c r="AS58" s="9">
        <f>+IF(AND(AS$22&gt;Assumes!$D$6+1,MOD(AS$22-Assumes!$D$6,Assumes!$D13)=1),Options!$E17,0)</f>
        <v>0</v>
      </c>
      <c r="AT58" s="9">
        <f>+IF(AND(AT$22&gt;Assumes!$D$6+1,MOD(AT$22-Assumes!$D$6,Assumes!$D13)=1),Options!$E17,0)</f>
        <v>0</v>
      </c>
      <c r="AU58" s="9">
        <f>+IF(AND(AU$22&gt;Assumes!$D$6+1,MOD(AU$22-Assumes!$D$6,Assumes!$D13)=1),Options!$E17,0)</f>
        <v>0</v>
      </c>
      <c r="AV58" s="9">
        <f>+IF(AND(AV$22&gt;Assumes!$D$6+1,MOD(AV$22-Assumes!$D$6,Assumes!$D13)=1),Options!$E17,0)</f>
        <v>0</v>
      </c>
      <c r="AW58" s="9">
        <f>+IF(AND(AW$22&gt;Assumes!$D$6+1,MOD(AW$22-Assumes!$D$6,Assumes!$D13)=1),Options!$E17,0)</f>
        <v>0</v>
      </c>
      <c r="AX58" s="9">
        <f>+IF(AND(AX$22&gt;Assumes!$D$6+1,MOD(AX$22-Assumes!$D$6,Assumes!$D13)=1),Options!$E17,0)</f>
        <v>0</v>
      </c>
      <c r="AY58" s="9">
        <f>+IF(AND(AY$22&gt;Assumes!$D$6+1,MOD(AY$22-Assumes!$D$6,Assumes!$D13)=1),Options!$E17,0)</f>
        <v>0</v>
      </c>
      <c r="AZ58" s="9">
        <f>+IF(AND(AZ$22&gt;Assumes!$D$6+1,MOD(AZ$22-Assumes!$D$6,Assumes!$D13)=1),Options!$E17,0)</f>
        <v>0</v>
      </c>
      <c r="BA58" s="9">
        <f>+IF(AND(BA$22&gt;Assumes!$D$6+1,MOD(BA$22-Assumes!$D$6,Assumes!$D13)=1),Options!$E17,0)</f>
        <v>0</v>
      </c>
      <c r="BB58" s="9">
        <f>+IF(AND(BB$22&gt;Assumes!$D$6+1,MOD(BB$22-Assumes!$D$6,Assumes!$D13)=1),Options!$E17,0)</f>
        <v>0</v>
      </c>
      <c r="BC58" s="9">
        <f>+IF(AND(BC$22&gt;Assumes!$D$6+1,MOD(BC$22-Assumes!$D$6,Assumes!$D13)=1),Options!$E17,0)</f>
        <v>0</v>
      </c>
      <c r="BD58" s="9">
        <f>+IF(AND(BD$22&gt;Assumes!$D$6+1,MOD(BD$22-Assumes!$D$6,Assumes!$D13)=1),Options!$E17,0)</f>
        <v>0</v>
      </c>
      <c r="BE58" s="9">
        <f>+IF(AND(BE$22&gt;Assumes!$D$6+1,MOD(BE$22-Assumes!$D$6,Assumes!$D13)=1),Options!$E17,0)</f>
        <v>0</v>
      </c>
      <c r="BF58" s="9">
        <f>+IF(AND(BF$22&gt;Assumes!$D$6+1,MOD(BF$22-Assumes!$D$6,Assumes!$D13)=1),Options!$E17,0)</f>
        <v>0</v>
      </c>
      <c r="BG58" s="9">
        <f>+IF(AND(BG$22&gt;Assumes!$D$6+1,MOD(BG$22-Assumes!$D$6,Assumes!$D13)=1),Options!$E17,0)</f>
        <v>0</v>
      </c>
      <c r="BH58" s="9">
        <f>+IF(AND(BH$22&gt;Assumes!$D$6+1,MOD(BH$22-Assumes!$D$6,Assumes!$D13)=1),Options!$E17,0)</f>
        <v>0</v>
      </c>
      <c r="BI58" s="9">
        <f>+IF(AND(BI$22&gt;Assumes!$D$6+1,MOD(BI$22-Assumes!$D$6,Assumes!$D13)=1),Options!$E17,0)</f>
        <v>0</v>
      </c>
      <c r="BJ58" s="9">
        <f>+IF(AND(BJ$22&gt;Assumes!$D$6+1,MOD(BJ$22-Assumes!$D$6,Assumes!$D13)=1),Options!$E17,0)</f>
        <v>0</v>
      </c>
      <c r="BK58" s="9">
        <f>+IF(AND(BK$22&gt;Assumes!$D$6+1,MOD(BK$22-Assumes!$D$6,Assumes!$D13)=1),Options!$E17,0)</f>
        <v>0</v>
      </c>
      <c r="BL58" s="9">
        <f>+IF(AND(BL$22&gt;Assumes!$D$6+1,MOD(BL$22-Assumes!$D$6,Assumes!$D13)=1),Options!$E17,0)</f>
        <v>0</v>
      </c>
      <c r="BM58" s="9">
        <f>+IF(AND(BM$22&gt;Assumes!$D$6+1,MOD(BM$22-Assumes!$D$6,Assumes!$D13)=1),Options!$E17,0)</f>
        <v>0</v>
      </c>
      <c r="BN58" s="9">
        <f>-Options!K17*BP58/BO58*(1+Assumes!$D$3)</f>
        <v>-5009.290424986797</v>
      </c>
      <c r="BO58" s="360">
        <f>+Assumes!D13</f>
        <v>25</v>
      </c>
      <c r="BP58" s="360">
        <f>+BO58-MOD(BM$22-(Assumes!$D13+Assumes!$D$6+1),BO58)</f>
        <v>14</v>
      </c>
      <c r="BQ58" s="5"/>
    </row>
    <row r="59" spans="1:69" outlineLevel="1">
      <c r="A59" s="735"/>
      <c r="B59" s="315" t="s">
        <v>24</v>
      </c>
      <c r="C59" s="317"/>
      <c r="D59" s="308">
        <f t="shared" si="4"/>
        <v>0</v>
      </c>
      <c r="E59" s="308">
        <f t="shared" si="5"/>
        <v>-245.6492350630362</v>
      </c>
      <c r="F59" s="9">
        <f>+IF(AND(F$22&gt;Assumes!$D$6+1,MOD(F$22-Assumes!$D$6,Assumes!$D14)=1),Options!$E18,0)</f>
        <v>0</v>
      </c>
      <c r="G59" s="9">
        <f>+IF(AND(G$22&gt;Assumes!$D$6+1,MOD(G$22-Assumes!$D$6,Assumes!$D14)=1),Options!$E18,0)</f>
        <v>0</v>
      </c>
      <c r="H59" s="9">
        <f>+IF(AND(H$22&gt;Assumes!$D$6+1,MOD(H$22-Assumes!$D$6,Assumes!$D14)=1),Options!$E18,0)</f>
        <v>0</v>
      </c>
      <c r="I59" s="9">
        <f>+IF(AND(I$22&gt;Assumes!$D$6+1,MOD(I$22-Assumes!$D$6,Assumes!$D14)=1),Options!$E18,0)</f>
        <v>0</v>
      </c>
      <c r="J59" s="9">
        <f>+IF(AND(J$22&gt;Assumes!$D$6+1,MOD(J$22-Assumes!$D$6,Assumes!$D14)=1),Options!$E18,0)</f>
        <v>0</v>
      </c>
      <c r="K59" s="9">
        <f>+IF(AND(K$22&gt;Assumes!$D$6+1,MOD(K$22-Assumes!$D$6,Assumes!$D14)=1),Options!$E18,0)</f>
        <v>0</v>
      </c>
      <c r="L59" s="9">
        <f>+IF(AND(L$22&gt;Assumes!$D$6+1,MOD(L$22-Assumes!$D$6,Assumes!$D14)=1),Options!$E18,0)</f>
        <v>0</v>
      </c>
      <c r="M59" s="9">
        <f>+IF(AND(M$22&gt;Assumes!$D$6+1,MOD(M$22-Assumes!$D$6,Assumes!$D14)=1),Options!$E18,0)</f>
        <v>0</v>
      </c>
      <c r="N59" s="9">
        <f>+IF(AND(N$22&gt;Assumes!$D$6+1,MOD(N$22-Assumes!$D$6,Assumes!$D14)=1),Options!$E18,0)</f>
        <v>0</v>
      </c>
      <c r="O59" s="9">
        <f>+IF(AND(O$22&gt;Assumes!$D$6+1,MOD(O$22-Assumes!$D$6,Assumes!$D14)=1),Options!$E18,0)</f>
        <v>0</v>
      </c>
      <c r="P59" s="9">
        <f>+IF(AND(P$22&gt;Assumes!$D$6+1,MOD(P$22-Assumes!$D$6,Assumes!$D14)=1),Options!$E18,0)</f>
        <v>0</v>
      </c>
      <c r="Q59" s="9">
        <f>+IF(AND(Q$22&gt;Assumes!$D$6+1,MOD(Q$22-Assumes!$D$6,Assumes!$D14)=1),Options!$E18,0)</f>
        <v>0</v>
      </c>
      <c r="R59" s="9">
        <f>+IF(AND(R$22&gt;Assumes!$D$6+1,MOD(R$22-Assumes!$D$6,Assumes!$D14)=1),Options!$E18,0)</f>
        <v>0</v>
      </c>
      <c r="S59" s="9">
        <f>+IF(AND(S$22&gt;Assumes!$D$6+1,MOD(S$22-Assumes!$D$6,Assumes!$D14)=1),Options!$E18,0)</f>
        <v>0</v>
      </c>
      <c r="T59" s="9">
        <f>+IF(AND(T$22&gt;Assumes!$D$6+1,MOD(T$22-Assumes!$D$6,Assumes!$D14)=1),Options!$E18,0)</f>
        <v>0</v>
      </c>
      <c r="U59" s="9">
        <f>+IF(AND(U$22&gt;Assumes!$D$6+1,MOD(U$22-Assumes!$D$6,Assumes!$D14)=1),Options!$E18,0)</f>
        <v>0</v>
      </c>
      <c r="V59" s="9">
        <f>+IF(AND(V$22&gt;Assumes!$D$6+1,MOD(V$22-Assumes!$D$6,Assumes!$D14)=1),Options!$E18,0)</f>
        <v>0</v>
      </c>
      <c r="W59" s="9">
        <f>+IF(AND(W$22&gt;Assumes!$D$6+1,MOD(W$22-Assumes!$D$6,Assumes!$D14)=1),Options!$E18,0)</f>
        <v>0</v>
      </c>
      <c r="X59" s="9">
        <f>+IF(AND(X$22&gt;Assumes!$D$6+1,MOD(X$22-Assumes!$D$6,Assumes!$D14)=1),Options!$E18,0)</f>
        <v>0</v>
      </c>
      <c r="Y59" s="9">
        <f>+IF(AND(Y$22&gt;Assumes!$D$6+1,MOD(Y$22-Assumes!$D$6,Assumes!$D14)=1),Options!$E18,0)</f>
        <v>0</v>
      </c>
      <c r="Z59" s="9">
        <f>+IF(AND(Z$22&gt;Assumes!$D$6+1,MOD(Z$22-Assumes!$D$6,Assumes!$D14)=1),Options!$E18,0)</f>
        <v>0</v>
      </c>
      <c r="AA59" s="9">
        <f>+IF(AND(AA$22&gt;Assumes!$D$6+1,MOD(AA$22-Assumes!$D$6,Assumes!$D14)=1),Options!$E18,0)</f>
        <v>0</v>
      </c>
      <c r="AB59" s="9">
        <f>+IF(AND(AB$22&gt;Assumes!$D$6+1,MOD(AB$22-Assumes!$D$6,Assumes!$D14)=1),Options!$E18,0)</f>
        <v>0</v>
      </c>
      <c r="AC59" s="9">
        <f>+IF(AND(AC$22&gt;Assumes!$D$6+1,MOD(AC$22-Assumes!$D$6,Assumes!$D14)=1),Options!$E18,0)</f>
        <v>0</v>
      </c>
      <c r="AD59" s="9">
        <f>+IF(AND(AD$22&gt;Assumes!$D$6+1,MOD(AD$22-Assumes!$D$6,Assumes!$D14)=1),Options!$E18,0)</f>
        <v>0</v>
      </c>
      <c r="AE59" s="9">
        <f>+IF(AND(AE$22&gt;Assumes!$D$6+1,MOD(AE$22-Assumes!$D$6,Assumes!$D14)=1),Options!$E18,0)</f>
        <v>0</v>
      </c>
      <c r="AF59" s="9">
        <f>+IF(AND(AF$22&gt;Assumes!$D$6+1,MOD(AF$22-Assumes!$D$6,Assumes!$D14)=1),Options!$E18,0)</f>
        <v>0</v>
      </c>
      <c r="AG59" s="9">
        <f>+IF(AND(AG$22&gt;Assumes!$D$6+1,MOD(AG$22-Assumes!$D$6,Assumes!$D14)=1),Options!$E18,0)</f>
        <v>0</v>
      </c>
      <c r="AH59" s="9">
        <f>+IF(AND(AH$22&gt;Assumes!$D$6+1,MOD(AH$22-Assumes!$D$6,Assumes!$D14)=1),Options!$E18,0)</f>
        <v>0</v>
      </c>
      <c r="AI59" s="9">
        <f>+IF(AND(AI$22&gt;Assumes!$D$6+1,MOD(AI$22-Assumes!$D$6,Assumes!$D14)=1),Options!$E18,0)</f>
        <v>0</v>
      </c>
      <c r="AJ59" s="9">
        <f>+IF(AND(AJ$22&gt;Assumes!$D$6+1,MOD(AJ$22-Assumes!$D$6,Assumes!$D14)=1),Options!$E18,0)</f>
        <v>0</v>
      </c>
      <c r="AK59" s="9">
        <f>+IF(AND(AK$22&gt;Assumes!$D$6+1,MOD(AK$22-Assumes!$D$6,Assumes!$D14)=1),Options!$E18,0)</f>
        <v>0</v>
      </c>
      <c r="AL59" s="9">
        <f>+IF(AND(AL$22&gt;Assumes!$D$6+1,MOD(AL$22-Assumes!$D$6,Assumes!$D14)=1),Options!$E18,0)</f>
        <v>0</v>
      </c>
      <c r="AM59" s="9">
        <f>+IF(AND(AM$22&gt;Assumes!$D$6+1,MOD(AM$22-Assumes!$D$6,Assumes!$D14)=1),Options!$E18,0)</f>
        <v>0</v>
      </c>
      <c r="AN59" s="9">
        <f>+IF(AND(AN$22&gt;Assumes!$D$6+1,MOD(AN$22-Assumes!$D$6,Assumes!$D14)=1),Options!$E18,0)</f>
        <v>0</v>
      </c>
      <c r="AO59" s="9">
        <f>+IF(AND(AO$22&gt;Assumes!$D$6+1,MOD(AO$22-Assumes!$D$6,Assumes!$D14)=1),Options!$E18,0)</f>
        <v>0</v>
      </c>
      <c r="AP59" s="9">
        <f>+IF(AND(AP$22&gt;Assumes!$D$6+1,MOD(AP$22-Assumes!$D$6,Assumes!$D14)=1),Options!$E18,0)</f>
        <v>0</v>
      </c>
      <c r="AQ59" s="9">
        <f>+IF(AND(AQ$22&gt;Assumes!$D$6+1,MOD(AQ$22-Assumes!$D$6,Assumes!$D14)=1),Options!$E18,0)</f>
        <v>0</v>
      </c>
      <c r="AR59" s="9">
        <f>+IF(AND(AR$22&gt;Assumes!$D$6+1,MOD(AR$22-Assumes!$D$6,Assumes!$D14)=1),Options!$E18,0)</f>
        <v>0</v>
      </c>
      <c r="AS59" s="9">
        <f>+IF(AND(AS$22&gt;Assumes!$D$6+1,MOD(AS$22-Assumes!$D$6,Assumes!$D14)=1),Options!$E18,0)</f>
        <v>0</v>
      </c>
      <c r="AT59" s="9">
        <f>+IF(AND(AT$22&gt;Assumes!$D$6+1,MOD(AT$22-Assumes!$D$6,Assumes!$D14)=1),Options!$E18,0)</f>
        <v>0</v>
      </c>
      <c r="AU59" s="9">
        <f>+IF(AND(AU$22&gt;Assumes!$D$6+1,MOD(AU$22-Assumes!$D$6,Assumes!$D14)=1),Options!$E18,0)</f>
        <v>0</v>
      </c>
      <c r="AV59" s="9">
        <f>+IF(AND(AV$22&gt;Assumes!$D$6+1,MOD(AV$22-Assumes!$D$6,Assumes!$D14)=1),Options!$E18,0)</f>
        <v>0</v>
      </c>
      <c r="AW59" s="9">
        <f>+IF(AND(AW$22&gt;Assumes!$D$6+1,MOD(AW$22-Assumes!$D$6,Assumes!$D14)=1),Options!$E18,0)</f>
        <v>0</v>
      </c>
      <c r="AX59" s="9">
        <f>+IF(AND(AX$22&gt;Assumes!$D$6+1,MOD(AX$22-Assumes!$D$6,Assumes!$D14)=1),Options!$E18,0)</f>
        <v>0</v>
      </c>
      <c r="AY59" s="9">
        <f>+IF(AND(AY$22&gt;Assumes!$D$6+1,MOD(AY$22-Assumes!$D$6,Assumes!$D14)=1),Options!$E18,0)</f>
        <v>0</v>
      </c>
      <c r="AZ59" s="9">
        <f>+IF(AND(AZ$22&gt;Assumes!$D$6+1,MOD(AZ$22-Assumes!$D$6,Assumes!$D14)=1),Options!$E18,0)</f>
        <v>0</v>
      </c>
      <c r="BA59" s="9">
        <f>+IF(AND(BA$22&gt;Assumes!$D$6+1,MOD(BA$22-Assumes!$D$6,Assumes!$D14)=1),Options!$E18,0)</f>
        <v>0</v>
      </c>
      <c r="BB59" s="9">
        <f>+IF(AND(BB$22&gt;Assumes!$D$6+1,MOD(BB$22-Assumes!$D$6,Assumes!$D14)=1),Options!$E18,0)</f>
        <v>0</v>
      </c>
      <c r="BC59" s="9">
        <f>+IF(AND(BC$22&gt;Assumes!$D$6+1,MOD(BC$22-Assumes!$D$6,Assumes!$D14)=1),Options!$E18,0)</f>
        <v>0</v>
      </c>
      <c r="BD59" s="9">
        <f>+IF(AND(BD$22&gt;Assumes!$D$6+1,MOD(BD$22-Assumes!$D$6,Assumes!$D14)=1),Options!$E18,0)</f>
        <v>0</v>
      </c>
      <c r="BE59" s="9">
        <f>+IF(AND(BE$22&gt;Assumes!$D$6+1,MOD(BE$22-Assumes!$D$6,Assumes!$D14)=1),Options!$E18,0)</f>
        <v>0</v>
      </c>
      <c r="BF59" s="9">
        <f>+IF(AND(BF$22&gt;Assumes!$D$6+1,MOD(BF$22-Assumes!$D$6,Assumes!$D14)=1),Options!$E18,0)</f>
        <v>0</v>
      </c>
      <c r="BG59" s="9">
        <f>+IF(AND(BG$22&gt;Assumes!$D$6+1,MOD(BG$22-Assumes!$D$6,Assumes!$D14)=1),Options!$E18,0)</f>
        <v>0</v>
      </c>
      <c r="BH59" s="9">
        <f>+IF(AND(BH$22&gt;Assumes!$D$6+1,MOD(BH$22-Assumes!$D$6,Assumes!$D14)=1),Options!$E18,0)</f>
        <v>0</v>
      </c>
      <c r="BI59" s="9">
        <f>+IF(AND(BI$22&gt;Assumes!$D$6+1,MOD(BI$22-Assumes!$D$6,Assumes!$D14)=1),Options!$E18,0)</f>
        <v>0</v>
      </c>
      <c r="BJ59" s="9">
        <f>+IF(AND(BJ$22&gt;Assumes!$D$6+1,MOD(BJ$22-Assumes!$D$6,Assumes!$D14)=1),Options!$E18,0)</f>
        <v>0</v>
      </c>
      <c r="BK59" s="9">
        <f>+IF(AND(BK$22&gt;Assumes!$D$6+1,MOD(BK$22-Assumes!$D$6,Assumes!$D14)=1),Options!$E18,0)</f>
        <v>0</v>
      </c>
      <c r="BL59" s="9">
        <f>+IF(AND(BL$22&gt;Assumes!$D$6+1,MOD(BL$22-Assumes!$D$6,Assumes!$D14)=1),Options!$E18,0)</f>
        <v>0</v>
      </c>
      <c r="BM59" s="9">
        <f>+IF(AND(BM$22&gt;Assumes!$D$6+1,MOD(BM$22-Assumes!$D$6,Assumes!$D14)=1),Options!$E18,0)</f>
        <v>0</v>
      </c>
      <c r="BN59" s="9">
        <f>-Options!K18*BP59/BO59*(1+Assumes!$D$3)</f>
        <v>-2002.980648651833</v>
      </c>
      <c r="BO59" s="360">
        <f>+Assumes!D14</f>
        <v>25</v>
      </c>
      <c r="BP59" s="360">
        <f>+BO59-MOD(BM$22-(Assumes!$D14+Assumes!$D$6+1),BO59)</f>
        <v>14</v>
      </c>
      <c r="BQ59" s="5"/>
    </row>
    <row r="60" spans="1:69" outlineLevel="1">
      <c r="A60" s="735"/>
      <c r="B60" s="315" t="s">
        <v>25</v>
      </c>
      <c r="C60" s="317"/>
      <c r="D60" s="308">
        <f t="shared" si="4"/>
        <v>0</v>
      </c>
      <c r="E60" s="308">
        <f t="shared" si="5"/>
        <v>-547.90876899252078</v>
      </c>
      <c r="F60" s="9">
        <f>+IF(AND(F$22&gt;Assumes!$D$6+1,MOD(F$22-Assumes!$D$6,Assumes!$D15)=1),Options!$E19,0)</f>
        <v>0</v>
      </c>
      <c r="G60" s="9">
        <f>+IF(AND(G$22&gt;Assumes!$D$6+1,MOD(G$22-Assumes!$D$6,Assumes!$D15)=1),Options!$E19,0)</f>
        <v>0</v>
      </c>
      <c r="H60" s="9">
        <f>+IF(AND(H$22&gt;Assumes!$D$6+1,MOD(H$22-Assumes!$D$6,Assumes!$D15)=1),Options!$E19,0)</f>
        <v>0</v>
      </c>
      <c r="I60" s="9">
        <f>+IF(AND(I$22&gt;Assumes!$D$6+1,MOD(I$22-Assumes!$D$6,Assumes!$D15)=1),Options!$E19,0)</f>
        <v>0</v>
      </c>
      <c r="J60" s="9">
        <f>+IF(AND(J$22&gt;Assumes!$D$6+1,MOD(J$22-Assumes!$D$6,Assumes!$D15)=1),Options!$E19,0)</f>
        <v>0</v>
      </c>
      <c r="K60" s="9">
        <f>+IF(AND(K$22&gt;Assumes!$D$6+1,MOD(K$22-Assumes!$D$6,Assumes!$D15)=1),Options!$E19,0)</f>
        <v>0</v>
      </c>
      <c r="L60" s="9">
        <f>+IF(AND(L$22&gt;Assumes!$D$6+1,MOD(L$22-Assumes!$D$6,Assumes!$D15)=1),Options!$E19,0)</f>
        <v>0</v>
      </c>
      <c r="M60" s="9">
        <f>+IF(AND(M$22&gt;Assumes!$D$6+1,MOD(M$22-Assumes!$D$6,Assumes!$D15)=1),Options!$E19,0)</f>
        <v>0</v>
      </c>
      <c r="N60" s="9">
        <f>+IF(AND(N$22&gt;Assumes!$D$6+1,MOD(N$22-Assumes!$D$6,Assumes!$D15)=1),Options!$E19,0)</f>
        <v>0</v>
      </c>
      <c r="O60" s="9">
        <f>+IF(AND(O$22&gt;Assumes!$D$6+1,MOD(O$22-Assumes!$D$6,Assumes!$D15)=1),Options!$E19,0)</f>
        <v>0</v>
      </c>
      <c r="P60" s="9">
        <f>+IF(AND(P$22&gt;Assumes!$D$6+1,MOD(P$22-Assumes!$D$6,Assumes!$D15)=1),Options!$E19,0)</f>
        <v>0</v>
      </c>
      <c r="Q60" s="9">
        <f>+IF(AND(Q$22&gt;Assumes!$D$6+1,MOD(Q$22-Assumes!$D$6,Assumes!$D15)=1),Options!$E19,0)</f>
        <v>0</v>
      </c>
      <c r="R60" s="9">
        <f>+IF(AND(R$22&gt;Assumes!$D$6+1,MOD(R$22-Assumes!$D$6,Assumes!$D15)=1),Options!$E19,0)</f>
        <v>0</v>
      </c>
      <c r="S60" s="9">
        <f>+IF(AND(S$22&gt;Assumes!$D$6+1,MOD(S$22-Assumes!$D$6,Assumes!$D15)=1),Options!$E19,0)</f>
        <v>0</v>
      </c>
      <c r="T60" s="9">
        <f>+IF(AND(T$22&gt;Assumes!$D$6+1,MOD(T$22-Assumes!$D$6,Assumes!$D15)=1),Options!$E19,0)</f>
        <v>0</v>
      </c>
      <c r="U60" s="9">
        <f>+IF(AND(U$22&gt;Assumes!$D$6+1,MOD(U$22-Assumes!$D$6,Assumes!$D15)=1),Options!$E19,0)</f>
        <v>0</v>
      </c>
      <c r="V60" s="9">
        <f>+IF(AND(V$22&gt;Assumes!$D$6+1,MOD(V$22-Assumes!$D$6,Assumes!$D15)=1),Options!$E19,0)</f>
        <v>0</v>
      </c>
      <c r="W60" s="9">
        <f>+IF(AND(W$22&gt;Assumes!$D$6+1,MOD(W$22-Assumes!$D$6,Assumes!$D15)=1),Options!$E19,0)</f>
        <v>0</v>
      </c>
      <c r="X60" s="9">
        <f>+IF(AND(X$22&gt;Assumes!$D$6+1,MOD(X$22-Assumes!$D$6,Assumes!$D15)=1),Options!$E19,0)</f>
        <v>0</v>
      </c>
      <c r="Y60" s="9">
        <f>+IF(AND(Y$22&gt;Assumes!$D$6+1,MOD(Y$22-Assumes!$D$6,Assumes!$D15)=1),Options!$E19,0)</f>
        <v>0</v>
      </c>
      <c r="Z60" s="9">
        <f>+IF(AND(Z$22&gt;Assumes!$D$6+1,MOD(Z$22-Assumes!$D$6,Assumes!$D15)=1),Options!$E19,0)</f>
        <v>0</v>
      </c>
      <c r="AA60" s="9">
        <f>+IF(AND(AA$22&gt;Assumes!$D$6+1,MOD(AA$22-Assumes!$D$6,Assumes!$D15)=1),Options!$E19,0)</f>
        <v>0</v>
      </c>
      <c r="AB60" s="9">
        <f>+IF(AND(AB$22&gt;Assumes!$D$6+1,MOD(AB$22-Assumes!$D$6,Assumes!$D15)=1),Options!$E19,0)</f>
        <v>0</v>
      </c>
      <c r="AC60" s="9">
        <f>+IF(AND(AC$22&gt;Assumes!$D$6+1,MOD(AC$22-Assumes!$D$6,Assumes!$D15)=1),Options!$E19,0)</f>
        <v>0</v>
      </c>
      <c r="AD60" s="9">
        <f>+IF(AND(AD$22&gt;Assumes!$D$6+1,MOD(AD$22-Assumes!$D$6,Assumes!$D15)=1),Options!$E19,0)</f>
        <v>0</v>
      </c>
      <c r="AE60" s="9">
        <f>+IF(AND(AE$22&gt;Assumes!$D$6+1,MOD(AE$22-Assumes!$D$6,Assumes!$D15)=1),Options!$E19,0)</f>
        <v>0</v>
      </c>
      <c r="AF60" s="9">
        <f>+IF(AND(AF$22&gt;Assumes!$D$6+1,MOD(AF$22-Assumes!$D$6,Assumes!$D15)=1),Options!$E19,0)</f>
        <v>0</v>
      </c>
      <c r="AG60" s="9">
        <f>+IF(AND(AG$22&gt;Assumes!$D$6+1,MOD(AG$22-Assumes!$D$6,Assumes!$D15)=1),Options!$E19,0)</f>
        <v>0</v>
      </c>
      <c r="AH60" s="9">
        <f>+IF(AND(AH$22&gt;Assumes!$D$6+1,MOD(AH$22-Assumes!$D$6,Assumes!$D15)=1),Options!$E19,0)</f>
        <v>0</v>
      </c>
      <c r="AI60" s="9">
        <f>+IF(AND(AI$22&gt;Assumes!$D$6+1,MOD(AI$22-Assumes!$D$6,Assumes!$D15)=1),Options!$E19,0)</f>
        <v>0</v>
      </c>
      <c r="AJ60" s="9">
        <f>+IF(AND(AJ$22&gt;Assumes!$D$6+1,MOD(AJ$22-Assumes!$D$6,Assumes!$D15)=1),Options!$E19,0)</f>
        <v>0</v>
      </c>
      <c r="AK60" s="9">
        <f>+IF(AND(AK$22&gt;Assumes!$D$6+1,MOD(AK$22-Assumes!$D$6,Assumes!$D15)=1),Options!$E19,0)</f>
        <v>0</v>
      </c>
      <c r="AL60" s="9">
        <f>+IF(AND(AL$22&gt;Assumes!$D$6+1,MOD(AL$22-Assumes!$D$6,Assumes!$D15)=1),Options!$E19,0)</f>
        <v>0</v>
      </c>
      <c r="AM60" s="9">
        <f>+IF(AND(AM$22&gt;Assumes!$D$6+1,MOD(AM$22-Assumes!$D$6,Assumes!$D15)=1),Options!$E19,0)</f>
        <v>0</v>
      </c>
      <c r="AN60" s="9">
        <f>+IF(AND(AN$22&gt;Assumes!$D$6+1,MOD(AN$22-Assumes!$D$6,Assumes!$D15)=1),Options!$E19,0)</f>
        <v>0</v>
      </c>
      <c r="AO60" s="9">
        <f>+IF(AND(AO$22&gt;Assumes!$D$6+1,MOD(AO$22-Assumes!$D$6,Assumes!$D15)=1),Options!$E19,0)</f>
        <v>0</v>
      </c>
      <c r="AP60" s="9">
        <f>+IF(AND(AP$22&gt;Assumes!$D$6+1,MOD(AP$22-Assumes!$D$6,Assumes!$D15)=1),Options!$E19,0)</f>
        <v>0</v>
      </c>
      <c r="AQ60" s="9">
        <f>+IF(AND(AQ$22&gt;Assumes!$D$6+1,MOD(AQ$22-Assumes!$D$6,Assumes!$D15)=1),Options!$E19,0)</f>
        <v>0</v>
      </c>
      <c r="AR60" s="9">
        <f>+IF(AND(AR$22&gt;Assumes!$D$6+1,MOD(AR$22-Assumes!$D$6,Assumes!$D15)=1),Options!$E19,0)</f>
        <v>0</v>
      </c>
      <c r="AS60" s="9">
        <f>+IF(AND(AS$22&gt;Assumes!$D$6+1,MOD(AS$22-Assumes!$D$6,Assumes!$D15)=1),Options!$E19,0)</f>
        <v>0</v>
      </c>
      <c r="AT60" s="9">
        <f>+IF(AND(AT$22&gt;Assumes!$D$6+1,MOD(AT$22-Assumes!$D$6,Assumes!$D15)=1),Options!$E19,0)</f>
        <v>0</v>
      </c>
      <c r="AU60" s="9">
        <f>+IF(AND(AU$22&gt;Assumes!$D$6+1,MOD(AU$22-Assumes!$D$6,Assumes!$D15)=1),Options!$E19,0)</f>
        <v>0</v>
      </c>
      <c r="AV60" s="9">
        <f>+IF(AND(AV$22&gt;Assumes!$D$6+1,MOD(AV$22-Assumes!$D$6,Assumes!$D15)=1),Options!$E19,0)</f>
        <v>0</v>
      </c>
      <c r="AW60" s="9">
        <f>+IF(AND(AW$22&gt;Assumes!$D$6+1,MOD(AW$22-Assumes!$D$6,Assumes!$D15)=1),Options!$E19,0)</f>
        <v>0</v>
      </c>
      <c r="AX60" s="9">
        <f>+IF(AND(AX$22&gt;Assumes!$D$6+1,MOD(AX$22-Assumes!$D$6,Assumes!$D15)=1),Options!$E19,0)</f>
        <v>0</v>
      </c>
      <c r="AY60" s="9">
        <f>+IF(AND(AY$22&gt;Assumes!$D$6+1,MOD(AY$22-Assumes!$D$6,Assumes!$D15)=1),Options!$E19,0)</f>
        <v>0</v>
      </c>
      <c r="AZ60" s="9">
        <f>+IF(AND(AZ$22&gt;Assumes!$D$6+1,MOD(AZ$22-Assumes!$D$6,Assumes!$D15)=1),Options!$E19,0)</f>
        <v>0</v>
      </c>
      <c r="BA60" s="9">
        <f>+IF(AND(BA$22&gt;Assumes!$D$6+1,MOD(BA$22-Assumes!$D$6,Assumes!$D15)=1),Options!$E19,0)</f>
        <v>0</v>
      </c>
      <c r="BB60" s="9">
        <f>+IF(AND(BB$22&gt;Assumes!$D$6+1,MOD(BB$22-Assumes!$D$6,Assumes!$D15)=1),Options!$E19,0)</f>
        <v>0</v>
      </c>
      <c r="BC60" s="9">
        <f>+IF(AND(BC$22&gt;Assumes!$D$6+1,MOD(BC$22-Assumes!$D$6,Assumes!$D15)=1),Options!$E19,0)</f>
        <v>0</v>
      </c>
      <c r="BD60" s="9">
        <f>+IF(AND(BD$22&gt;Assumes!$D$6+1,MOD(BD$22-Assumes!$D$6,Assumes!$D15)=1),Options!$E19,0)</f>
        <v>0</v>
      </c>
      <c r="BE60" s="9">
        <f>+IF(AND(BE$22&gt;Assumes!$D$6+1,MOD(BE$22-Assumes!$D$6,Assumes!$D15)=1),Options!$E19,0)</f>
        <v>0</v>
      </c>
      <c r="BF60" s="9">
        <f>+IF(AND(BF$22&gt;Assumes!$D$6+1,MOD(BF$22-Assumes!$D$6,Assumes!$D15)=1),Options!$E19,0)</f>
        <v>0</v>
      </c>
      <c r="BG60" s="9">
        <f>+IF(AND(BG$22&gt;Assumes!$D$6+1,MOD(BG$22-Assumes!$D$6,Assumes!$D15)=1),Options!$E19,0)</f>
        <v>0</v>
      </c>
      <c r="BH60" s="9">
        <f>+IF(AND(BH$22&gt;Assumes!$D$6+1,MOD(BH$22-Assumes!$D$6,Assumes!$D15)=1),Options!$E19,0)</f>
        <v>0</v>
      </c>
      <c r="BI60" s="9">
        <f>+IF(AND(BI$22&gt;Assumes!$D$6+1,MOD(BI$22-Assumes!$D$6,Assumes!$D15)=1),Options!$E19,0)</f>
        <v>0</v>
      </c>
      <c r="BJ60" s="9">
        <f>+IF(AND(BJ$22&gt;Assumes!$D$6+1,MOD(BJ$22-Assumes!$D$6,Assumes!$D15)=1),Options!$E19,0)</f>
        <v>0</v>
      </c>
      <c r="BK60" s="9">
        <f>+IF(AND(BK$22&gt;Assumes!$D$6+1,MOD(BK$22-Assumes!$D$6,Assumes!$D15)=1),Options!$E19,0)</f>
        <v>0</v>
      </c>
      <c r="BL60" s="9">
        <f>+IF(AND(BL$22&gt;Assumes!$D$6+1,MOD(BL$22-Assumes!$D$6,Assumes!$D15)=1),Options!$E19,0)</f>
        <v>0</v>
      </c>
      <c r="BM60" s="9">
        <f>+IF(AND(BM$22&gt;Assumes!$D$6+1,MOD(BM$22-Assumes!$D$6,Assumes!$D15)=1),Options!$E19,0)</f>
        <v>0</v>
      </c>
      <c r="BN60" s="9">
        <f>-Options!K19*BP60/BO60*(1+Assumes!$D$3)</f>
        <v>-4467.5517155062553</v>
      </c>
      <c r="BO60" s="360">
        <f>+Assumes!D15</f>
        <v>60</v>
      </c>
      <c r="BP60" s="360">
        <f>+BO60-MOD(BM$22-(Assumes!$D15+Assumes!$D$6+1),BO60)</f>
        <v>49</v>
      </c>
      <c r="BQ60" s="5"/>
    </row>
    <row r="61" spans="1:69" outlineLevel="1">
      <c r="A61" s="735"/>
      <c r="B61" s="315" t="s">
        <v>26</v>
      </c>
      <c r="C61" s="317"/>
      <c r="D61" s="334">
        <f t="shared" si="4"/>
        <v>0</v>
      </c>
      <c r="E61" s="334">
        <f t="shared" si="5"/>
        <v>0</v>
      </c>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325"/>
      <c r="BP61" s="325"/>
      <c r="BQ61" s="5"/>
    </row>
    <row r="62" spans="1:69" outlineLevel="1">
      <c r="A62" s="736"/>
      <c r="B62" s="320" t="s">
        <v>750</v>
      </c>
      <c r="C62" s="139"/>
      <c r="D62" s="554">
        <f t="shared" si="4"/>
        <v>0</v>
      </c>
      <c r="E62" s="554">
        <f t="shared" si="5"/>
        <v>-1372.3785488919279</v>
      </c>
      <c r="F62" s="555">
        <f>SUM(F56:F61)</f>
        <v>0</v>
      </c>
      <c r="G62" s="555">
        <f t="shared" ref="G62:BN62" si="19">SUM(G56:G61)</f>
        <v>0</v>
      </c>
      <c r="H62" s="555">
        <f t="shared" si="19"/>
        <v>0</v>
      </c>
      <c r="I62" s="555">
        <f t="shared" si="19"/>
        <v>0</v>
      </c>
      <c r="J62" s="555">
        <f t="shared" si="19"/>
        <v>0</v>
      </c>
      <c r="K62" s="555">
        <f t="shared" si="19"/>
        <v>0</v>
      </c>
      <c r="L62" s="555">
        <f t="shared" si="19"/>
        <v>0</v>
      </c>
      <c r="M62" s="555">
        <f t="shared" si="19"/>
        <v>0</v>
      </c>
      <c r="N62" s="555">
        <f t="shared" si="19"/>
        <v>0</v>
      </c>
      <c r="O62" s="555">
        <f t="shared" si="19"/>
        <v>0</v>
      </c>
      <c r="P62" s="555">
        <f t="shared" si="19"/>
        <v>0</v>
      </c>
      <c r="Q62" s="555">
        <f t="shared" si="19"/>
        <v>0</v>
      </c>
      <c r="R62" s="555">
        <f t="shared" si="19"/>
        <v>0</v>
      </c>
      <c r="S62" s="555">
        <f t="shared" si="19"/>
        <v>0</v>
      </c>
      <c r="T62" s="555">
        <f t="shared" si="19"/>
        <v>0</v>
      </c>
      <c r="U62" s="555">
        <f t="shared" si="19"/>
        <v>0</v>
      </c>
      <c r="V62" s="555">
        <f t="shared" si="19"/>
        <v>0</v>
      </c>
      <c r="W62" s="555">
        <f t="shared" si="19"/>
        <v>0</v>
      </c>
      <c r="X62" s="555">
        <f t="shared" si="19"/>
        <v>0</v>
      </c>
      <c r="Y62" s="555">
        <f t="shared" si="19"/>
        <v>0</v>
      </c>
      <c r="Z62" s="555">
        <f t="shared" si="19"/>
        <v>0</v>
      </c>
      <c r="AA62" s="555">
        <f t="shared" si="19"/>
        <v>0</v>
      </c>
      <c r="AB62" s="555">
        <f t="shared" si="19"/>
        <v>0</v>
      </c>
      <c r="AC62" s="555">
        <f t="shared" si="19"/>
        <v>0</v>
      </c>
      <c r="AD62" s="555">
        <f t="shared" si="19"/>
        <v>0</v>
      </c>
      <c r="AE62" s="555">
        <f t="shared" si="19"/>
        <v>0</v>
      </c>
      <c r="AF62" s="555">
        <f t="shared" si="19"/>
        <v>0</v>
      </c>
      <c r="AG62" s="555">
        <f t="shared" si="19"/>
        <v>0</v>
      </c>
      <c r="AH62" s="555">
        <f t="shared" si="19"/>
        <v>0</v>
      </c>
      <c r="AI62" s="555">
        <f t="shared" si="19"/>
        <v>0</v>
      </c>
      <c r="AJ62" s="555">
        <f t="shared" si="19"/>
        <v>0</v>
      </c>
      <c r="AK62" s="555">
        <f t="shared" si="19"/>
        <v>0</v>
      </c>
      <c r="AL62" s="555">
        <f t="shared" si="19"/>
        <v>0</v>
      </c>
      <c r="AM62" s="555">
        <f t="shared" si="19"/>
        <v>0</v>
      </c>
      <c r="AN62" s="555">
        <f t="shared" si="19"/>
        <v>0</v>
      </c>
      <c r="AO62" s="555">
        <f t="shared" si="19"/>
        <v>0</v>
      </c>
      <c r="AP62" s="555">
        <f t="shared" si="19"/>
        <v>0</v>
      </c>
      <c r="AQ62" s="555">
        <f t="shared" si="19"/>
        <v>0</v>
      </c>
      <c r="AR62" s="555">
        <f t="shared" si="19"/>
        <v>0</v>
      </c>
      <c r="AS62" s="555">
        <f t="shared" si="19"/>
        <v>0</v>
      </c>
      <c r="AT62" s="555">
        <f t="shared" si="19"/>
        <v>0</v>
      </c>
      <c r="AU62" s="555">
        <f t="shared" si="19"/>
        <v>0</v>
      </c>
      <c r="AV62" s="555">
        <f t="shared" si="19"/>
        <v>0</v>
      </c>
      <c r="AW62" s="555">
        <f t="shared" si="19"/>
        <v>0</v>
      </c>
      <c r="AX62" s="555">
        <f t="shared" si="19"/>
        <v>0</v>
      </c>
      <c r="AY62" s="555">
        <f t="shared" si="19"/>
        <v>0</v>
      </c>
      <c r="AZ62" s="555">
        <f t="shared" si="19"/>
        <v>0</v>
      </c>
      <c r="BA62" s="555">
        <f t="shared" si="19"/>
        <v>0</v>
      </c>
      <c r="BB62" s="555">
        <f t="shared" si="19"/>
        <v>0</v>
      </c>
      <c r="BC62" s="555">
        <f t="shared" si="19"/>
        <v>0</v>
      </c>
      <c r="BD62" s="555">
        <f t="shared" si="19"/>
        <v>0</v>
      </c>
      <c r="BE62" s="555">
        <f t="shared" si="19"/>
        <v>0</v>
      </c>
      <c r="BF62" s="555">
        <f t="shared" si="19"/>
        <v>0</v>
      </c>
      <c r="BG62" s="555">
        <f t="shared" si="19"/>
        <v>0</v>
      </c>
      <c r="BH62" s="555">
        <f t="shared" si="19"/>
        <v>0</v>
      </c>
      <c r="BI62" s="555">
        <f t="shared" si="19"/>
        <v>0</v>
      </c>
      <c r="BJ62" s="555">
        <f t="shared" si="19"/>
        <v>0</v>
      </c>
      <c r="BK62" s="555">
        <f t="shared" si="19"/>
        <v>0</v>
      </c>
      <c r="BL62" s="555">
        <f>SUM(BL56:BL61)</f>
        <v>2073.283429441869</v>
      </c>
      <c r="BM62" s="555">
        <f>SUM(BM56:BM61)</f>
        <v>0</v>
      </c>
      <c r="BN62" s="555">
        <f t="shared" si="19"/>
        <v>-13411.086303669987</v>
      </c>
      <c r="BO62" s="325"/>
      <c r="BP62" s="325"/>
      <c r="BQ62" s="25"/>
    </row>
    <row r="63" spans="1:69">
      <c r="A63" s="319" t="s">
        <v>751</v>
      </c>
      <c r="B63" s="306" t="s">
        <v>762</v>
      </c>
      <c r="C63" s="139" t="s">
        <v>747</v>
      </c>
      <c r="D63" s="342">
        <f>+D55+D48+D62</f>
        <v>1299.0648119455179</v>
      </c>
      <c r="E63" s="342">
        <f>+E55+E48+E62</f>
        <v>3237.8296467760315</v>
      </c>
      <c r="F63" s="144">
        <f>+F55+F48+F62</f>
        <v>155.9555451883779</v>
      </c>
      <c r="G63" s="144">
        <f t="shared" ref="G63:BN63" si="20">+G55+G48+G62</f>
        <v>149.76779798790179</v>
      </c>
      <c r="H63" s="144">
        <f t="shared" si="20"/>
        <v>187.60657810143579</v>
      </c>
      <c r="I63" s="144">
        <f t="shared" si="20"/>
        <v>151.80025970967972</v>
      </c>
      <c r="J63" s="144">
        <f t="shared" si="20"/>
        <v>312.72052246917099</v>
      </c>
      <c r="K63" s="144">
        <f t="shared" si="20"/>
        <v>156.30253451165936</v>
      </c>
      <c r="L63" s="144">
        <f t="shared" si="20"/>
        <v>184.91157397729239</v>
      </c>
      <c r="M63" s="144">
        <f t="shared" si="20"/>
        <v>189.94317800229371</v>
      </c>
      <c r="N63" s="144">
        <f t="shared" si="20"/>
        <v>198.2438328895517</v>
      </c>
      <c r="O63" s="144">
        <f t="shared" si="20"/>
        <v>180.84345894124991</v>
      </c>
      <c r="P63" s="144">
        <f t="shared" si="20"/>
        <v>205.6650707437409</v>
      </c>
      <c r="Q63" s="144">
        <f t="shared" si="20"/>
        <v>165.51916823095411</v>
      </c>
      <c r="R63" s="144">
        <f t="shared" si="20"/>
        <v>211.5936278493997</v>
      </c>
      <c r="S63" s="144">
        <f t="shared" si="20"/>
        <v>174.81631961662208</v>
      </c>
      <c r="T63" s="144">
        <f t="shared" si="20"/>
        <v>188.05442394339229</v>
      </c>
      <c r="U63" s="144">
        <f t="shared" si="20"/>
        <v>182.19962258785574</v>
      </c>
      <c r="V63" s="144">
        <f t="shared" si="20"/>
        <v>197.05222841864929</v>
      </c>
      <c r="W63" s="144">
        <f t="shared" si="20"/>
        <v>227.70530778504454</v>
      </c>
      <c r="X63" s="144">
        <f t="shared" si="20"/>
        <v>491.88481552368904</v>
      </c>
      <c r="Y63" s="144">
        <f t="shared" si="20"/>
        <v>165.94739790003342</v>
      </c>
      <c r="Z63" s="144">
        <f t="shared" si="20"/>
        <v>192.98254812072588</v>
      </c>
      <c r="AA63" s="144">
        <f t="shared" si="20"/>
        <v>186.44794135826612</v>
      </c>
      <c r="AB63" s="144">
        <f t="shared" si="20"/>
        <v>184.93297509846167</v>
      </c>
      <c r="AC63" s="144">
        <f t="shared" si="20"/>
        <v>267.52050431054244</v>
      </c>
      <c r="AD63" s="144">
        <f t="shared" si="20"/>
        <v>204.60071805274961</v>
      </c>
      <c r="AE63" s="144">
        <f t="shared" si="20"/>
        <v>204.60071805274961</v>
      </c>
      <c r="AF63" s="144">
        <f t="shared" si="20"/>
        <v>204.60071805274961</v>
      </c>
      <c r="AG63" s="144">
        <f t="shared" si="20"/>
        <v>204.60071805274961</v>
      </c>
      <c r="AH63" s="144">
        <f t="shared" si="20"/>
        <v>204.60071805274961</v>
      </c>
      <c r="AI63" s="144">
        <f t="shared" si="20"/>
        <v>204.60071805274961</v>
      </c>
      <c r="AJ63" s="144">
        <f t="shared" si="20"/>
        <v>204.60071805274961</v>
      </c>
      <c r="AK63" s="144">
        <f t="shared" si="20"/>
        <v>204.60071805274961</v>
      </c>
      <c r="AL63" s="144">
        <f t="shared" si="20"/>
        <v>204.60071805274961</v>
      </c>
      <c r="AM63" s="144">
        <f t="shared" si="20"/>
        <v>204.60071805274961</v>
      </c>
      <c r="AN63" s="144">
        <f t="shared" si="20"/>
        <v>204.60071805274961</v>
      </c>
      <c r="AO63" s="144">
        <f t="shared" si="20"/>
        <v>204.60071805274961</v>
      </c>
      <c r="AP63" s="144">
        <f t="shared" si="20"/>
        <v>204.60071805274961</v>
      </c>
      <c r="AQ63" s="144">
        <f t="shared" si="20"/>
        <v>204.60071805274961</v>
      </c>
      <c r="AR63" s="144">
        <f t="shared" si="20"/>
        <v>204.60071805274961</v>
      </c>
      <c r="AS63" s="144">
        <f t="shared" si="20"/>
        <v>204.60071805274961</v>
      </c>
      <c r="AT63" s="144">
        <f t="shared" si="20"/>
        <v>204.60071805274961</v>
      </c>
      <c r="AU63" s="144">
        <f t="shared" si="20"/>
        <v>204.60071805274961</v>
      </c>
      <c r="AV63" s="144">
        <f t="shared" si="20"/>
        <v>204.60071805274961</v>
      </c>
      <c r="AW63" s="144">
        <f t="shared" si="20"/>
        <v>204.60071805274961</v>
      </c>
      <c r="AX63" s="144">
        <f t="shared" si="20"/>
        <v>204.60071805274961</v>
      </c>
      <c r="AY63" s="144">
        <f t="shared" si="20"/>
        <v>204.60071805274961</v>
      </c>
      <c r="AZ63" s="144">
        <f t="shared" si="20"/>
        <v>204.60071805274961</v>
      </c>
      <c r="BA63" s="144">
        <f t="shared" si="20"/>
        <v>0</v>
      </c>
      <c r="BB63" s="144">
        <f t="shared" si="20"/>
        <v>0</v>
      </c>
      <c r="BC63" s="144">
        <f t="shared" si="20"/>
        <v>0</v>
      </c>
      <c r="BD63" s="144">
        <f t="shared" si="20"/>
        <v>0</v>
      </c>
      <c r="BE63" s="144">
        <f t="shared" si="20"/>
        <v>0</v>
      </c>
      <c r="BF63" s="144">
        <f t="shared" si="20"/>
        <v>0</v>
      </c>
      <c r="BG63" s="144">
        <f t="shared" si="20"/>
        <v>0</v>
      </c>
      <c r="BH63" s="144">
        <f t="shared" si="20"/>
        <v>0</v>
      </c>
      <c r="BI63" s="144">
        <f t="shared" si="20"/>
        <v>0</v>
      </c>
      <c r="BJ63" s="144">
        <f t="shared" si="20"/>
        <v>0</v>
      </c>
      <c r="BK63" s="144">
        <f t="shared" si="20"/>
        <v>0</v>
      </c>
      <c r="BL63" s="144">
        <f>+BL55+BL48+BL62</f>
        <v>2073.283429441869</v>
      </c>
      <c r="BM63" s="144">
        <f>+BM55+BM48+BM62</f>
        <v>0</v>
      </c>
      <c r="BN63" s="144">
        <f t="shared" si="20"/>
        <v>-13411.086303669987</v>
      </c>
      <c r="BO63" s="364"/>
      <c r="BP63" s="364"/>
      <c r="BQ63" s="5"/>
    </row>
    <row r="64" spans="1:69" outlineLevel="1">
      <c r="A64" s="345" t="s">
        <v>90</v>
      </c>
      <c r="B64" s="346"/>
      <c r="C64" s="318">
        <f>+Assumes!E27</f>
        <v>-0.2</v>
      </c>
      <c r="D64" s="349">
        <f>SUM(F64:L64)</f>
        <v>1039.2518495564145</v>
      </c>
      <c r="E64" s="349">
        <f>NPV($C$7,F64:BN64)</f>
        <v>2590.2637174208248</v>
      </c>
      <c r="F64" s="349">
        <f t="shared" ref="F64:AK64" si="21">$C$64*F63+F63</f>
        <v>124.76443615070232</v>
      </c>
      <c r="G64" s="349">
        <f t="shared" si="21"/>
        <v>119.81423839032144</v>
      </c>
      <c r="H64" s="349">
        <f t="shared" si="21"/>
        <v>150.08526248114862</v>
      </c>
      <c r="I64" s="349">
        <f t="shared" si="21"/>
        <v>121.44020776774377</v>
      </c>
      <c r="J64" s="349">
        <f t="shared" si="21"/>
        <v>250.17641797533679</v>
      </c>
      <c r="K64" s="349">
        <f t="shared" si="21"/>
        <v>125.04202760932749</v>
      </c>
      <c r="L64" s="349">
        <f t="shared" si="21"/>
        <v>147.92925918183391</v>
      </c>
      <c r="M64" s="349">
        <f t="shared" si="21"/>
        <v>151.95454240183497</v>
      </c>
      <c r="N64" s="349">
        <f t="shared" si="21"/>
        <v>158.59506631164135</v>
      </c>
      <c r="O64" s="349">
        <f t="shared" si="21"/>
        <v>144.67476715299992</v>
      </c>
      <c r="P64" s="349">
        <f t="shared" si="21"/>
        <v>164.53205659499272</v>
      </c>
      <c r="Q64" s="349">
        <f t="shared" si="21"/>
        <v>132.41533458476329</v>
      </c>
      <c r="R64" s="349">
        <f t="shared" si="21"/>
        <v>169.27490227951975</v>
      </c>
      <c r="S64" s="349">
        <f t="shared" si="21"/>
        <v>139.85305569329768</v>
      </c>
      <c r="T64" s="349">
        <f t="shared" si="21"/>
        <v>150.44353915471385</v>
      </c>
      <c r="U64" s="349">
        <f t="shared" si="21"/>
        <v>145.7596980702846</v>
      </c>
      <c r="V64" s="349">
        <f t="shared" si="21"/>
        <v>157.64178273491945</v>
      </c>
      <c r="W64" s="349">
        <f t="shared" si="21"/>
        <v>182.16424622803564</v>
      </c>
      <c r="X64" s="349">
        <f t="shared" si="21"/>
        <v>393.50785241895124</v>
      </c>
      <c r="Y64" s="349">
        <f t="shared" si="21"/>
        <v>132.75791832002673</v>
      </c>
      <c r="Z64" s="349">
        <f t="shared" si="21"/>
        <v>154.38603849658071</v>
      </c>
      <c r="AA64" s="349">
        <f t="shared" si="21"/>
        <v>149.15835308661289</v>
      </c>
      <c r="AB64" s="349">
        <f t="shared" si="21"/>
        <v>147.94638007876932</v>
      </c>
      <c r="AC64" s="349">
        <f t="shared" si="21"/>
        <v>214.01640344843395</v>
      </c>
      <c r="AD64" s="349">
        <f t="shared" si="21"/>
        <v>163.68057444219968</v>
      </c>
      <c r="AE64" s="349">
        <f t="shared" si="21"/>
        <v>163.68057444219968</v>
      </c>
      <c r="AF64" s="349">
        <f t="shared" si="21"/>
        <v>163.68057444219968</v>
      </c>
      <c r="AG64" s="349">
        <f t="shared" si="21"/>
        <v>163.68057444219968</v>
      </c>
      <c r="AH64" s="349">
        <f t="shared" si="21"/>
        <v>163.68057444219968</v>
      </c>
      <c r="AI64" s="349">
        <f t="shared" si="21"/>
        <v>163.68057444219968</v>
      </c>
      <c r="AJ64" s="349">
        <f t="shared" si="21"/>
        <v>163.68057444219968</v>
      </c>
      <c r="AK64" s="349">
        <f t="shared" si="21"/>
        <v>163.68057444219968</v>
      </c>
      <c r="AL64" s="349">
        <f t="shared" ref="AL64:BN64" si="22">$C$64*AL63+AL63</f>
        <v>163.68057444219968</v>
      </c>
      <c r="AM64" s="349">
        <f t="shared" si="22"/>
        <v>163.68057444219968</v>
      </c>
      <c r="AN64" s="349">
        <f t="shared" si="22"/>
        <v>163.68057444219968</v>
      </c>
      <c r="AO64" s="349">
        <f t="shared" si="22"/>
        <v>163.68057444219968</v>
      </c>
      <c r="AP64" s="349">
        <f t="shared" si="22"/>
        <v>163.68057444219968</v>
      </c>
      <c r="AQ64" s="349">
        <f t="shared" si="22"/>
        <v>163.68057444219968</v>
      </c>
      <c r="AR64" s="349">
        <f t="shared" si="22"/>
        <v>163.68057444219968</v>
      </c>
      <c r="AS64" s="349">
        <f t="shared" si="22"/>
        <v>163.68057444219968</v>
      </c>
      <c r="AT64" s="349">
        <f t="shared" si="22"/>
        <v>163.68057444219968</v>
      </c>
      <c r="AU64" s="349">
        <f t="shared" si="22"/>
        <v>163.68057444219968</v>
      </c>
      <c r="AV64" s="349">
        <f t="shared" si="22"/>
        <v>163.68057444219968</v>
      </c>
      <c r="AW64" s="349">
        <f t="shared" si="22"/>
        <v>163.68057444219968</v>
      </c>
      <c r="AX64" s="349">
        <f t="shared" si="22"/>
        <v>163.68057444219968</v>
      </c>
      <c r="AY64" s="349">
        <f t="shared" si="22"/>
        <v>163.68057444219968</v>
      </c>
      <c r="AZ64" s="349">
        <f t="shared" si="22"/>
        <v>163.68057444219968</v>
      </c>
      <c r="BA64" s="349">
        <f t="shared" si="22"/>
        <v>0</v>
      </c>
      <c r="BB64" s="349">
        <f t="shared" si="22"/>
        <v>0</v>
      </c>
      <c r="BC64" s="349">
        <f t="shared" si="22"/>
        <v>0</v>
      </c>
      <c r="BD64" s="349">
        <f t="shared" si="22"/>
        <v>0</v>
      </c>
      <c r="BE64" s="349">
        <f t="shared" si="22"/>
        <v>0</v>
      </c>
      <c r="BF64" s="349">
        <f t="shared" si="22"/>
        <v>0</v>
      </c>
      <c r="BG64" s="349">
        <f t="shared" si="22"/>
        <v>0</v>
      </c>
      <c r="BH64" s="349">
        <f t="shared" si="22"/>
        <v>0</v>
      </c>
      <c r="BI64" s="349">
        <f t="shared" si="22"/>
        <v>0</v>
      </c>
      <c r="BJ64" s="349">
        <f t="shared" si="22"/>
        <v>0</v>
      </c>
      <c r="BK64" s="349">
        <f t="shared" si="22"/>
        <v>0</v>
      </c>
      <c r="BL64" s="349">
        <f>$C$64*BL63+BL63</f>
        <v>1658.6267435534951</v>
      </c>
      <c r="BM64" s="349">
        <f>$C$64*BM63+BM63</f>
        <v>0</v>
      </c>
      <c r="BN64" s="349">
        <f t="shared" si="22"/>
        <v>-10728.869042935989</v>
      </c>
      <c r="BO64" s="350"/>
      <c r="BP64" s="350"/>
      <c r="BQ64" s="5"/>
    </row>
    <row r="65" spans="1:69" outlineLevel="1">
      <c r="A65" s="347" t="s">
        <v>92</v>
      </c>
      <c r="B65" s="348"/>
      <c r="C65" s="318">
        <f>+Assumes!D27</f>
        <v>0.2</v>
      </c>
      <c r="D65" s="351">
        <f>SUM(F65:L65)</f>
        <v>1558.8777743346216</v>
      </c>
      <c r="E65" s="351">
        <f>NPV($C$7,F65:BN65)</f>
        <v>3885.3955761312363</v>
      </c>
      <c r="F65" s="352">
        <f t="shared" ref="F65:AK65" si="23">$C$65*F63+F63</f>
        <v>187.14665422605347</v>
      </c>
      <c r="G65" s="352">
        <f t="shared" si="23"/>
        <v>179.72135758548214</v>
      </c>
      <c r="H65" s="352">
        <f t="shared" si="23"/>
        <v>225.12789372172296</v>
      </c>
      <c r="I65" s="352">
        <f t="shared" si="23"/>
        <v>182.16031165161567</v>
      </c>
      <c r="J65" s="352">
        <f t="shared" si="23"/>
        <v>375.26462696300518</v>
      </c>
      <c r="K65" s="352">
        <f t="shared" si="23"/>
        <v>187.56304141399124</v>
      </c>
      <c r="L65" s="352">
        <f t="shared" si="23"/>
        <v>221.89388877275087</v>
      </c>
      <c r="M65" s="352">
        <f t="shared" si="23"/>
        <v>227.93181360275244</v>
      </c>
      <c r="N65" s="352">
        <f t="shared" si="23"/>
        <v>237.89259946746205</v>
      </c>
      <c r="O65" s="352">
        <f t="shared" si="23"/>
        <v>217.01215072949989</v>
      </c>
      <c r="P65" s="352">
        <f t="shared" si="23"/>
        <v>246.79808489248907</v>
      </c>
      <c r="Q65" s="352">
        <f t="shared" si="23"/>
        <v>198.62300187714493</v>
      </c>
      <c r="R65" s="352">
        <f t="shared" si="23"/>
        <v>253.91235341927964</v>
      </c>
      <c r="S65" s="352">
        <f t="shared" si="23"/>
        <v>209.77958353994649</v>
      </c>
      <c r="T65" s="352">
        <f t="shared" si="23"/>
        <v>225.66530873207074</v>
      </c>
      <c r="U65" s="352">
        <f t="shared" si="23"/>
        <v>218.63954710542689</v>
      </c>
      <c r="V65" s="352">
        <f t="shared" si="23"/>
        <v>236.46267410237914</v>
      </c>
      <c r="W65" s="352">
        <f t="shared" si="23"/>
        <v>273.24636934205347</v>
      </c>
      <c r="X65" s="352">
        <f t="shared" si="23"/>
        <v>590.2617786284269</v>
      </c>
      <c r="Y65" s="352">
        <f t="shared" si="23"/>
        <v>199.13687748004011</v>
      </c>
      <c r="Z65" s="352">
        <f t="shared" si="23"/>
        <v>231.57905774487105</v>
      </c>
      <c r="AA65" s="352">
        <f t="shared" si="23"/>
        <v>223.73752962991935</v>
      </c>
      <c r="AB65" s="352">
        <f t="shared" si="23"/>
        <v>221.91957011815401</v>
      </c>
      <c r="AC65" s="352">
        <f t="shared" si="23"/>
        <v>321.02460517265092</v>
      </c>
      <c r="AD65" s="352">
        <f t="shared" si="23"/>
        <v>245.52086166329954</v>
      </c>
      <c r="AE65" s="352">
        <f t="shared" si="23"/>
        <v>245.52086166329954</v>
      </c>
      <c r="AF65" s="352">
        <f t="shared" si="23"/>
        <v>245.52086166329954</v>
      </c>
      <c r="AG65" s="352">
        <f t="shared" si="23"/>
        <v>245.52086166329954</v>
      </c>
      <c r="AH65" s="352">
        <f t="shared" si="23"/>
        <v>245.52086166329954</v>
      </c>
      <c r="AI65" s="352">
        <f t="shared" si="23"/>
        <v>245.52086166329954</v>
      </c>
      <c r="AJ65" s="352">
        <f t="shared" si="23"/>
        <v>245.52086166329954</v>
      </c>
      <c r="AK65" s="352">
        <f t="shared" si="23"/>
        <v>245.52086166329954</v>
      </c>
      <c r="AL65" s="352">
        <f t="shared" ref="AL65:BN65" si="24">$C$65*AL63+AL63</f>
        <v>245.52086166329954</v>
      </c>
      <c r="AM65" s="352">
        <f t="shared" si="24"/>
        <v>245.52086166329954</v>
      </c>
      <c r="AN65" s="352">
        <f t="shared" si="24"/>
        <v>245.52086166329954</v>
      </c>
      <c r="AO65" s="352">
        <f t="shared" si="24"/>
        <v>245.52086166329954</v>
      </c>
      <c r="AP65" s="352">
        <f t="shared" si="24"/>
        <v>245.52086166329954</v>
      </c>
      <c r="AQ65" s="352">
        <f t="shared" si="24"/>
        <v>245.52086166329954</v>
      </c>
      <c r="AR65" s="352">
        <f t="shared" si="24"/>
        <v>245.52086166329954</v>
      </c>
      <c r="AS65" s="352">
        <f t="shared" si="24"/>
        <v>245.52086166329954</v>
      </c>
      <c r="AT65" s="352">
        <f t="shared" si="24"/>
        <v>245.52086166329954</v>
      </c>
      <c r="AU65" s="352">
        <f t="shared" si="24"/>
        <v>245.52086166329954</v>
      </c>
      <c r="AV65" s="352">
        <f t="shared" si="24"/>
        <v>245.52086166329954</v>
      </c>
      <c r="AW65" s="352">
        <f t="shared" si="24"/>
        <v>245.52086166329954</v>
      </c>
      <c r="AX65" s="352">
        <f t="shared" si="24"/>
        <v>245.52086166329954</v>
      </c>
      <c r="AY65" s="352">
        <f t="shared" si="24"/>
        <v>245.52086166329954</v>
      </c>
      <c r="AZ65" s="352">
        <f t="shared" si="24"/>
        <v>245.52086166329954</v>
      </c>
      <c r="BA65" s="352">
        <f t="shared" si="24"/>
        <v>0</v>
      </c>
      <c r="BB65" s="352">
        <f t="shared" si="24"/>
        <v>0</v>
      </c>
      <c r="BC65" s="352">
        <f t="shared" si="24"/>
        <v>0</v>
      </c>
      <c r="BD65" s="352">
        <f t="shared" si="24"/>
        <v>0</v>
      </c>
      <c r="BE65" s="352">
        <f t="shared" si="24"/>
        <v>0</v>
      </c>
      <c r="BF65" s="352">
        <f t="shared" si="24"/>
        <v>0</v>
      </c>
      <c r="BG65" s="352">
        <f t="shared" si="24"/>
        <v>0</v>
      </c>
      <c r="BH65" s="352">
        <f t="shared" si="24"/>
        <v>0</v>
      </c>
      <c r="BI65" s="352">
        <f t="shared" si="24"/>
        <v>0</v>
      </c>
      <c r="BJ65" s="352">
        <f t="shared" si="24"/>
        <v>0</v>
      </c>
      <c r="BK65" s="352">
        <f t="shared" si="24"/>
        <v>0</v>
      </c>
      <c r="BL65" s="352">
        <f>$C$65*BL63+BL63</f>
        <v>2487.9401153302429</v>
      </c>
      <c r="BM65" s="352">
        <f>$C$65*BM63+BM63</f>
        <v>0</v>
      </c>
      <c r="BN65" s="352">
        <f t="shared" si="24"/>
        <v>-16093.303564403985</v>
      </c>
      <c r="BO65" s="352"/>
      <c r="BP65" s="352"/>
      <c r="BQ65" s="155"/>
    </row>
    <row r="66" spans="1:69" outlineLevel="1">
      <c r="A66" s="728" t="s">
        <v>770</v>
      </c>
      <c r="B66" s="165" t="s">
        <v>21</v>
      </c>
      <c r="C66" s="166"/>
      <c r="D66" s="308">
        <f t="shared" ref="D66:E71" si="25">+D25+D32+D42+D49</f>
        <v>0</v>
      </c>
      <c r="E66" s="308">
        <f t="shared" si="25"/>
        <v>0</v>
      </c>
      <c r="F66" s="127">
        <f t="shared" ref="F66:F71" si="26">+F25+F32+F42+F49+F56</f>
        <v>0</v>
      </c>
      <c r="G66" s="127">
        <f t="shared" ref="G66:BN70" si="27">+G25+G32+G42+G49+G56</f>
        <v>0</v>
      </c>
      <c r="H66" s="127">
        <f t="shared" si="27"/>
        <v>0</v>
      </c>
      <c r="I66" s="127">
        <f t="shared" si="27"/>
        <v>0</v>
      </c>
      <c r="J66" s="127">
        <f t="shared" si="27"/>
        <v>0</v>
      </c>
      <c r="K66" s="127">
        <f t="shared" si="27"/>
        <v>0</v>
      </c>
      <c r="L66" s="127">
        <f t="shared" si="27"/>
        <v>0</v>
      </c>
      <c r="M66" s="127">
        <f t="shared" si="27"/>
        <v>0</v>
      </c>
      <c r="N66" s="127">
        <f t="shared" si="27"/>
        <v>0</v>
      </c>
      <c r="O66" s="127">
        <f t="shared" si="27"/>
        <v>0</v>
      </c>
      <c r="P66" s="127">
        <f t="shared" si="27"/>
        <v>0</v>
      </c>
      <c r="Q66" s="127">
        <f t="shared" si="27"/>
        <v>0</v>
      </c>
      <c r="R66" s="127">
        <f t="shared" si="27"/>
        <v>0</v>
      </c>
      <c r="S66" s="127">
        <f t="shared" si="27"/>
        <v>0</v>
      </c>
      <c r="T66" s="127">
        <f t="shared" si="27"/>
        <v>0</v>
      </c>
      <c r="U66" s="127">
        <f t="shared" si="27"/>
        <v>0</v>
      </c>
      <c r="V66" s="127">
        <f t="shared" si="27"/>
        <v>0</v>
      </c>
      <c r="W66" s="127">
        <f t="shared" si="27"/>
        <v>0</v>
      </c>
      <c r="X66" s="127">
        <f t="shared" si="27"/>
        <v>0</v>
      </c>
      <c r="Y66" s="127">
        <f t="shared" si="27"/>
        <v>0</v>
      </c>
      <c r="Z66" s="127">
        <f t="shared" si="27"/>
        <v>0</v>
      </c>
      <c r="AA66" s="127">
        <f t="shared" si="27"/>
        <v>0</v>
      </c>
      <c r="AB66" s="127">
        <f t="shared" si="27"/>
        <v>0</v>
      </c>
      <c r="AC66" s="127">
        <f t="shared" si="27"/>
        <v>0</v>
      </c>
      <c r="AD66" s="127">
        <f t="shared" si="27"/>
        <v>0</v>
      </c>
      <c r="AE66" s="127">
        <f t="shared" si="27"/>
        <v>0</v>
      </c>
      <c r="AF66" s="127">
        <f t="shared" si="27"/>
        <v>0</v>
      </c>
      <c r="AG66" s="127">
        <f t="shared" si="27"/>
        <v>0</v>
      </c>
      <c r="AH66" s="127">
        <f t="shared" si="27"/>
        <v>0</v>
      </c>
      <c r="AI66" s="127">
        <f t="shared" si="27"/>
        <v>0</v>
      </c>
      <c r="AJ66" s="127">
        <f t="shared" si="27"/>
        <v>0</v>
      </c>
      <c r="AK66" s="127">
        <f t="shared" si="27"/>
        <v>0</v>
      </c>
      <c r="AL66" s="127">
        <f t="shared" si="27"/>
        <v>0</v>
      </c>
      <c r="AM66" s="127">
        <f t="shared" si="27"/>
        <v>0</v>
      </c>
      <c r="AN66" s="127">
        <f t="shared" si="27"/>
        <v>0</v>
      </c>
      <c r="AO66" s="127">
        <f t="shared" si="27"/>
        <v>0</v>
      </c>
      <c r="AP66" s="127">
        <f t="shared" si="27"/>
        <v>0</v>
      </c>
      <c r="AQ66" s="127">
        <f t="shared" si="27"/>
        <v>0</v>
      </c>
      <c r="AR66" s="127">
        <f t="shared" si="27"/>
        <v>0</v>
      </c>
      <c r="AS66" s="127">
        <f t="shared" si="27"/>
        <v>0</v>
      </c>
      <c r="AT66" s="127">
        <f t="shared" si="27"/>
        <v>0</v>
      </c>
      <c r="AU66" s="127">
        <f t="shared" si="27"/>
        <v>0</v>
      </c>
      <c r="AV66" s="127">
        <f t="shared" si="27"/>
        <v>0</v>
      </c>
      <c r="AW66" s="127">
        <f t="shared" si="27"/>
        <v>0</v>
      </c>
      <c r="AX66" s="127">
        <f t="shared" si="27"/>
        <v>0</v>
      </c>
      <c r="AY66" s="127">
        <f t="shared" si="27"/>
        <v>0</v>
      </c>
      <c r="AZ66" s="127">
        <f t="shared" si="27"/>
        <v>0</v>
      </c>
      <c r="BA66" s="127">
        <f t="shared" si="27"/>
        <v>0</v>
      </c>
      <c r="BB66" s="127">
        <f t="shared" si="27"/>
        <v>0</v>
      </c>
      <c r="BC66" s="127">
        <f t="shared" si="27"/>
        <v>0</v>
      </c>
      <c r="BD66" s="127">
        <f t="shared" si="27"/>
        <v>0</v>
      </c>
      <c r="BE66" s="127">
        <f t="shared" si="27"/>
        <v>0</v>
      </c>
      <c r="BF66" s="127">
        <f t="shared" si="27"/>
        <v>0</v>
      </c>
      <c r="BG66" s="127">
        <f t="shared" si="27"/>
        <v>0</v>
      </c>
      <c r="BH66" s="127">
        <f t="shared" si="27"/>
        <v>0</v>
      </c>
      <c r="BI66" s="127">
        <f t="shared" si="27"/>
        <v>0</v>
      </c>
      <c r="BJ66" s="127">
        <f t="shared" si="27"/>
        <v>0</v>
      </c>
      <c r="BK66" s="127">
        <f t="shared" si="27"/>
        <v>0</v>
      </c>
      <c r="BL66" s="127">
        <f t="shared" ref="BL66:BM69" si="28">+BL25+BL32+BL42+BL49+BL56</f>
        <v>0</v>
      </c>
      <c r="BM66" s="127">
        <f t="shared" si="28"/>
        <v>0</v>
      </c>
      <c r="BN66" s="127">
        <f t="shared" si="27"/>
        <v>0</v>
      </c>
      <c r="BO66" s="325"/>
      <c r="BP66" s="325"/>
      <c r="BQ66" s="129"/>
    </row>
    <row r="67" spans="1:69" outlineLevel="1">
      <c r="A67" s="733"/>
      <c r="B67" s="315" t="s">
        <v>22</v>
      </c>
      <c r="C67" s="317"/>
      <c r="D67" s="308">
        <f t="shared" si="25"/>
        <v>0</v>
      </c>
      <c r="E67" s="308">
        <f t="shared" si="25"/>
        <v>390.94526249239078</v>
      </c>
      <c r="F67" s="127">
        <f t="shared" si="26"/>
        <v>0</v>
      </c>
      <c r="G67" s="127">
        <f t="shared" ref="G67:U67" si="29">+G26+G33+G43+G50+G57</f>
        <v>0</v>
      </c>
      <c r="H67" s="127">
        <f t="shared" si="29"/>
        <v>0</v>
      </c>
      <c r="I67" s="127">
        <f t="shared" si="29"/>
        <v>0</v>
      </c>
      <c r="J67" s="127">
        <f t="shared" si="29"/>
        <v>0</v>
      </c>
      <c r="K67" s="127">
        <f t="shared" si="29"/>
        <v>0</v>
      </c>
      <c r="L67" s="127">
        <f t="shared" si="29"/>
        <v>0</v>
      </c>
      <c r="M67" s="127">
        <f t="shared" si="29"/>
        <v>0</v>
      </c>
      <c r="N67" s="127">
        <f t="shared" si="29"/>
        <v>0</v>
      </c>
      <c r="O67" s="127">
        <f t="shared" si="29"/>
        <v>0</v>
      </c>
      <c r="P67" s="127">
        <f t="shared" si="29"/>
        <v>0</v>
      </c>
      <c r="Q67" s="127">
        <f t="shared" si="29"/>
        <v>0</v>
      </c>
      <c r="R67" s="127">
        <f t="shared" si="29"/>
        <v>0</v>
      </c>
      <c r="S67" s="127">
        <f t="shared" si="29"/>
        <v>0</v>
      </c>
      <c r="T67" s="127">
        <f t="shared" si="29"/>
        <v>0</v>
      </c>
      <c r="U67" s="127">
        <f t="shared" si="29"/>
        <v>0</v>
      </c>
      <c r="V67" s="127">
        <f t="shared" si="27"/>
        <v>0</v>
      </c>
      <c r="W67" s="127">
        <f t="shared" si="27"/>
        <v>0</v>
      </c>
      <c r="X67" s="127">
        <f t="shared" si="27"/>
        <v>0</v>
      </c>
      <c r="Y67" s="127">
        <f t="shared" si="27"/>
        <v>0</v>
      </c>
      <c r="Z67" s="127">
        <f t="shared" si="27"/>
        <v>0</v>
      </c>
      <c r="AA67" s="127">
        <f t="shared" si="27"/>
        <v>0</v>
      </c>
      <c r="AB67" s="127">
        <f t="shared" si="27"/>
        <v>0</v>
      </c>
      <c r="AC67" s="127">
        <f t="shared" si="27"/>
        <v>0</v>
      </c>
      <c r="AD67" s="127">
        <f t="shared" si="27"/>
        <v>0</v>
      </c>
      <c r="AE67" s="127">
        <f t="shared" si="27"/>
        <v>0</v>
      </c>
      <c r="AF67" s="127">
        <f t="shared" si="27"/>
        <v>0</v>
      </c>
      <c r="AG67" s="127">
        <f t="shared" si="27"/>
        <v>0</v>
      </c>
      <c r="AH67" s="127">
        <f t="shared" si="27"/>
        <v>0</v>
      </c>
      <c r="AI67" s="127">
        <f t="shared" si="27"/>
        <v>0</v>
      </c>
      <c r="AJ67" s="127">
        <f t="shared" si="27"/>
        <v>0</v>
      </c>
      <c r="AK67" s="127">
        <f t="shared" si="27"/>
        <v>0</v>
      </c>
      <c r="AL67" s="127">
        <f t="shared" si="27"/>
        <v>0</v>
      </c>
      <c r="AM67" s="127">
        <f t="shared" si="27"/>
        <v>0</v>
      </c>
      <c r="AN67" s="127">
        <f t="shared" si="27"/>
        <v>0</v>
      </c>
      <c r="AO67" s="127">
        <f t="shared" si="27"/>
        <v>0</v>
      </c>
      <c r="AP67" s="127">
        <f t="shared" si="27"/>
        <v>0</v>
      </c>
      <c r="AQ67" s="127">
        <f t="shared" si="27"/>
        <v>0</v>
      </c>
      <c r="AR67" s="127">
        <f t="shared" si="27"/>
        <v>0</v>
      </c>
      <c r="AS67" s="127">
        <f t="shared" si="27"/>
        <v>0</v>
      </c>
      <c r="AT67" s="127">
        <f t="shared" si="27"/>
        <v>0</v>
      </c>
      <c r="AU67" s="127">
        <f t="shared" si="27"/>
        <v>0</v>
      </c>
      <c r="AV67" s="127">
        <f t="shared" si="27"/>
        <v>0</v>
      </c>
      <c r="AW67" s="127">
        <f t="shared" si="27"/>
        <v>0</v>
      </c>
      <c r="AX67" s="127">
        <f t="shared" si="27"/>
        <v>0</v>
      </c>
      <c r="AY67" s="127">
        <f t="shared" si="27"/>
        <v>0</v>
      </c>
      <c r="AZ67" s="127">
        <f t="shared" si="27"/>
        <v>0</v>
      </c>
      <c r="BA67" s="127">
        <f t="shared" si="27"/>
        <v>1036.6417147209345</v>
      </c>
      <c r="BB67" s="127">
        <f t="shared" si="27"/>
        <v>1036.6417147209345</v>
      </c>
      <c r="BC67" s="127">
        <f t="shared" si="27"/>
        <v>0</v>
      </c>
      <c r="BD67" s="127">
        <f t="shared" si="27"/>
        <v>0</v>
      </c>
      <c r="BE67" s="127">
        <f t="shared" si="27"/>
        <v>0</v>
      </c>
      <c r="BF67" s="127">
        <f t="shared" si="27"/>
        <v>0</v>
      </c>
      <c r="BG67" s="127">
        <f t="shared" si="27"/>
        <v>0</v>
      </c>
      <c r="BH67" s="127">
        <f t="shared" si="27"/>
        <v>0</v>
      </c>
      <c r="BI67" s="127">
        <f t="shared" si="27"/>
        <v>0</v>
      </c>
      <c r="BJ67" s="127">
        <f t="shared" si="27"/>
        <v>0</v>
      </c>
      <c r="BK67" s="127">
        <f t="shared" si="27"/>
        <v>0</v>
      </c>
      <c r="BL67" s="127">
        <f t="shared" si="28"/>
        <v>2073.283429441869</v>
      </c>
      <c r="BM67" s="127">
        <f t="shared" si="28"/>
        <v>0</v>
      </c>
      <c r="BN67" s="127">
        <f t="shared" si="27"/>
        <v>-1931.2635145251008</v>
      </c>
      <c r="BO67" s="325"/>
      <c r="BP67" s="325"/>
      <c r="BQ67" s="129"/>
    </row>
    <row r="68" spans="1:69" ht="12.75" customHeight="1" outlineLevel="1">
      <c r="A68" s="733"/>
      <c r="B68" s="315" t="s">
        <v>23</v>
      </c>
      <c r="C68" s="317"/>
      <c r="D68" s="308">
        <f t="shared" si="25"/>
        <v>1090.4564457358481</v>
      </c>
      <c r="E68" s="308">
        <f t="shared" si="25"/>
        <v>5528.5258869522895</v>
      </c>
      <c r="F68" s="127">
        <f t="shared" si="26"/>
        <v>142.37500431695699</v>
      </c>
      <c r="G68" s="127">
        <f t="shared" si="27"/>
        <v>148.05852685798999</v>
      </c>
      <c r="H68" s="127">
        <f t="shared" si="27"/>
        <v>186.544253855124</v>
      </c>
      <c r="I68" s="127">
        <f t="shared" si="27"/>
        <v>149.90661140889</v>
      </c>
      <c r="J68" s="127">
        <f t="shared" si="27"/>
        <v>152.832609281647</v>
      </c>
      <c r="K68" s="127">
        <f t="shared" si="27"/>
        <v>155.173431549903</v>
      </c>
      <c r="L68" s="127">
        <f t="shared" si="27"/>
        <v>155.56600846533701</v>
      </c>
      <c r="M68" s="127">
        <f t="shared" si="27"/>
        <v>176.053962486551</v>
      </c>
      <c r="N68" s="127">
        <f t="shared" si="27"/>
        <v>179.14273220670799</v>
      </c>
      <c r="O68" s="127">
        <f t="shared" si="27"/>
        <v>162.108460862642</v>
      </c>
      <c r="P68" s="127">
        <f t="shared" si="27"/>
        <v>184.52006380335001</v>
      </c>
      <c r="Q68" s="127">
        <f t="shared" si="27"/>
        <v>163.91418542399498</v>
      </c>
      <c r="R68" s="127">
        <f t="shared" si="27"/>
        <v>173.794702787956</v>
      </c>
      <c r="S68" s="127">
        <f t="shared" si="27"/>
        <v>174.54387421594498</v>
      </c>
      <c r="T68" s="127">
        <f t="shared" si="27"/>
        <v>187.639936135765</v>
      </c>
      <c r="U68" s="127">
        <f t="shared" si="27"/>
        <v>181.775417612231</v>
      </c>
      <c r="V68" s="127">
        <f t="shared" si="27"/>
        <v>187.70370185554199</v>
      </c>
      <c r="W68" s="127">
        <f t="shared" si="27"/>
        <v>223.419529604026</v>
      </c>
      <c r="X68" s="127">
        <f t="shared" si="27"/>
        <v>169.231570112653</v>
      </c>
      <c r="Y68" s="127">
        <f t="shared" si="27"/>
        <v>164.51002023298798</v>
      </c>
      <c r="Z68" s="127">
        <f t="shared" si="27"/>
        <v>165.28833654723999</v>
      </c>
      <c r="AA68" s="127">
        <f t="shared" si="27"/>
        <v>185.449881597981</v>
      </c>
      <c r="AB68" s="127">
        <f t="shared" si="27"/>
        <v>183.74776564726901</v>
      </c>
      <c r="AC68" s="127">
        <f t="shared" si="27"/>
        <v>170.51353175890202</v>
      </c>
      <c r="AD68" s="127">
        <f t="shared" si="27"/>
        <v>171.82558827614969</v>
      </c>
      <c r="AE68" s="127">
        <f t="shared" si="27"/>
        <v>171.82558827614969</v>
      </c>
      <c r="AF68" s="127">
        <f t="shared" si="27"/>
        <v>171.82558827614969</v>
      </c>
      <c r="AG68" s="127">
        <f t="shared" si="27"/>
        <v>171.82558827614969</v>
      </c>
      <c r="AH68" s="127">
        <f t="shared" si="27"/>
        <v>171.82558827614969</v>
      </c>
      <c r="AI68" s="127">
        <f t="shared" si="27"/>
        <v>171.82558827614969</v>
      </c>
      <c r="AJ68" s="127">
        <f t="shared" si="27"/>
        <v>171.82558827614969</v>
      </c>
      <c r="AK68" s="127">
        <f t="shared" si="27"/>
        <v>171.82558827614969</v>
      </c>
      <c r="AL68" s="127">
        <f t="shared" si="27"/>
        <v>171.82558827614969</v>
      </c>
      <c r="AM68" s="127">
        <f t="shared" si="27"/>
        <v>171.82558827614969</v>
      </c>
      <c r="AN68" s="127">
        <f t="shared" si="27"/>
        <v>171.82558827614969</v>
      </c>
      <c r="AO68" s="127">
        <f t="shared" si="27"/>
        <v>171.82558827614969</v>
      </c>
      <c r="AP68" s="127">
        <f t="shared" si="27"/>
        <v>171.82558827614969</v>
      </c>
      <c r="AQ68" s="127">
        <f t="shared" si="27"/>
        <v>171.82558827614969</v>
      </c>
      <c r="AR68" s="127">
        <f t="shared" si="27"/>
        <v>171.82558827614969</v>
      </c>
      <c r="AS68" s="127">
        <f t="shared" si="27"/>
        <v>171.82558827614969</v>
      </c>
      <c r="AT68" s="127">
        <f t="shared" si="27"/>
        <v>171.82558827614969</v>
      </c>
      <c r="AU68" s="127">
        <f t="shared" si="27"/>
        <v>171.82558827614969</v>
      </c>
      <c r="AV68" s="127">
        <f t="shared" si="27"/>
        <v>171.82558827614969</v>
      </c>
      <c r="AW68" s="127">
        <f t="shared" si="27"/>
        <v>171.82558827614969</v>
      </c>
      <c r="AX68" s="127">
        <f t="shared" si="27"/>
        <v>171.82558827614969</v>
      </c>
      <c r="AY68" s="127">
        <f t="shared" si="27"/>
        <v>171.82558827614969</v>
      </c>
      <c r="AZ68" s="127">
        <f t="shared" si="27"/>
        <v>171.82558827614969</v>
      </c>
      <c r="BA68" s="127">
        <f t="shared" si="27"/>
        <v>4321.3340450196665</v>
      </c>
      <c r="BB68" s="127">
        <f t="shared" si="27"/>
        <v>4321.3340450196665</v>
      </c>
      <c r="BC68" s="127">
        <f t="shared" si="27"/>
        <v>0</v>
      </c>
      <c r="BD68" s="127">
        <f t="shared" si="27"/>
        <v>0</v>
      </c>
      <c r="BE68" s="127">
        <f t="shared" si="27"/>
        <v>0</v>
      </c>
      <c r="BF68" s="127">
        <f t="shared" si="27"/>
        <v>0</v>
      </c>
      <c r="BG68" s="127">
        <f t="shared" si="27"/>
        <v>0</v>
      </c>
      <c r="BH68" s="127">
        <f t="shared" si="27"/>
        <v>0</v>
      </c>
      <c r="BI68" s="127">
        <f t="shared" si="27"/>
        <v>0</v>
      </c>
      <c r="BJ68" s="127">
        <f t="shared" si="27"/>
        <v>0</v>
      </c>
      <c r="BK68" s="127">
        <f t="shared" si="27"/>
        <v>0</v>
      </c>
      <c r="BL68" s="127">
        <f t="shared" si="28"/>
        <v>0</v>
      </c>
      <c r="BM68" s="127">
        <f t="shared" si="28"/>
        <v>0</v>
      </c>
      <c r="BN68" s="127">
        <f t="shared" si="27"/>
        <v>-5009.290424986797</v>
      </c>
      <c r="BO68" s="325"/>
      <c r="BP68" s="325"/>
      <c r="BQ68" s="129"/>
    </row>
    <row r="69" spans="1:69" outlineLevel="1">
      <c r="A69" s="733"/>
      <c r="B69" s="315" t="s">
        <v>24</v>
      </c>
      <c r="C69" s="317"/>
      <c r="D69" s="308">
        <f t="shared" si="25"/>
        <v>0</v>
      </c>
      <c r="E69" s="308">
        <f t="shared" si="25"/>
        <v>651.63687862568611</v>
      </c>
      <c r="F69" s="127">
        <f t="shared" si="26"/>
        <v>0</v>
      </c>
      <c r="G69" s="127">
        <f t="shared" si="27"/>
        <v>0</v>
      </c>
      <c r="H69" s="127">
        <f t="shared" si="27"/>
        <v>0</v>
      </c>
      <c r="I69" s="127">
        <f t="shared" si="27"/>
        <v>0</v>
      </c>
      <c r="J69" s="127">
        <f t="shared" si="27"/>
        <v>0</v>
      </c>
      <c r="K69" s="127">
        <f t="shared" si="27"/>
        <v>0</v>
      </c>
      <c r="L69" s="127">
        <f t="shared" si="27"/>
        <v>0</v>
      </c>
      <c r="M69" s="127">
        <f t="shared" si="27"/>
        <v>0</v>
      </c>
      <c r="N69" s="127">
        <f t="shared" si="27"/>
        <v>0</v>
      </c>
      <c r="O69" s="127">
        <f t="shared" si="27"/>
        <v>0</v>
      </c>
      <c r="P69" s="127">
        <f t="shared" si="27"/>
        <v>0</v>
      </c>
      <c r="Q69" s="127">
        <f t="shared" si="27"/>
        <v>0</v>
      </c>
      <c r="R69" s="127">
        <f t="shared" si="27"/>
        <v>0</v>
      </c>
      <c r="S69" s="127">
        <f t="shared" si="27"/>
        <v>0</v>
      </c>
      <c r="T69" s="127">
        <f t="shared" si="27"/>
        <v>0</v>
      </c>
      <c r="U69" s="127">
        <f t="shared" si="27"/>
        <v>0</v>
      </c>
      <c r="V69" s="127">
        <f t="shared" si="27"/>
        <v>0</v>
      </c>
      <c r="W69" s="127">
        <f t="shared" si="27"/>
        <v>0</v>
      </c>
      <c r="X69" s="127">
        <f t="shared" si="27"/>
        <v>0</v>
      </c>
      <c r="Y69" s="127">
        <f t="shared" si="27"/>
        <v>0</v>
      </c>
      <c r="Z69" s="127">
        <f t="shared" si="27"/>
        <v>0</v>
      </c>
      <c r="AA69" s="127">
        <f t="shared" si="27"/>
        <v>0</v>
      </c>
      <c r="AB69" s="127">
        <f t="shared" si="27"/>
        <v>0</v>
      </c>
      <c r="AC69" s="127">
        <f t="shared" si="27"/>
        <v>0</v>
      </c>
      <c r="AD69" s="127">
        <f t="shared" si="27"/>
        <v>0</v>
      </c>
      <c r="AE69" s="127">
        <f t="shared" si="27"/>
        <v>0</v>
      </c>
      <c r="AF69" s="127">
        <f t="shared" si="27"/>
        <v>0</v>
      </c>
      <c r="AG69" s="127">
        <f t="shared" si="27"/>
        <v>0</v>
      </c>
      <c r="AH69" s="127">
        <f t="shared" si="27"/>
        <v>0</v>
      </c>
      <c r="AI69" s="127">
        <f t="shared" si="27"/>
        <v>0</v>
      </c>
      <c r="AJ69" s="127">
        <f t="shared" si="27"/>
        <v>0</v>
      </c>
      <c r="AK69" s="127">
        <f t="shared" si="27"/>
        <v>0</v>
      </c>
      <c r="AL69" s="127">
        <f t="shared" si="27"/>
        <v>0</v>
      </c>
      <c r="AM69" s="127">
        <f t="shared" si="27"/>
        <v>0</v>
      </c>
      <c r="AN69" s="127">
        <f t="shared" si="27"/>
        <v>0</v>
      </c>
      <c r="AO69" s="127">
        <f t="shared" si="27"/>
        <v>0</v>
      </c>
      <c r="AP69" s="127">
        <f t="shared" si="27"/>
        <v>0</v>
      </c>
      <c r="AQ69" s="127">
        <f t="shared" si="27"/>
        <v>0</v>
      </c>
      <c r="AR69" s="127">
        <f t="shared" si="27"/>
        <v>0</v>
      </c>
      <c r="AS69" s="127">
        <f t="shared" si="27"/>
        <v>0</v>
      </c>
      <c r="AT69" s="127">
        <f t="shared" si="27"/>
        <v>0</v>
      </c>
      <c r="AU69" s="127">
        <f t="shared" si="27"/>
        <v>0</v>
      </c>
      <c r="AV69" s="127">
        <f t="shared" si="27"/>
        <v>0</v>
      </c>
      <c r="AW69" s="127">
        <f t="shared" si="27"/>
        <v>0</v>
      </c>
      <c r="AX69" s="127">
        <f t="shared" si="27"/>
        <v>0</v>
      </c>
      <c r="AY69" s="127">
        <f t="shared" si="27"/>
        <v>0</v>
      </c>
      <c r="AZ69" s="127">
        <f t="shared" si="27"/>
        <v>0</v>
      </c>
      <c r="BA69" s="127">
        <f t="shared" si="27"/>
        <v>1727.8991102931616</v>
      </c>
      <c r="BB69" s="127">
        <f t="shared" si="27"/>
        <v>1727.8991102931616</v>
      </c>
      <c r="BC69" s="127">
        <f t="shared" si="27"/>
        <v>0</v>
      </c>
      <c r="BD69" s="127">
        <f t="shared" si="27"/>
        <v>0</v>
      </c>
      <c r="BE69" s="127">
        <f t="shared" si="27"/>
        <v>0</v>
      </c>
      <c r="BF69" s="127">
        <f t="shared" si="27"/>
        <v>0</v>
      </c>
      <c r="BG69" s="127">
        <f t="shared" si="27"/>
        <v>0</v>
      </c>
      <c r="BH69" s="127">
        <f t="shared" si="27"/>
        <v>0</v>
      </c>
      <c r="BI69" s="127">
        <f t="shared" si="27"/>
        <v>0</v>
      </c>
      <c r="BJ69" s="127">
        <f t="shared" si="27"/>
        <v>0</v>
      </c>
      <c r="BK69" s="127">
        <f t="shared" si="27"/>
        <v>0</v>
      </c>
      <c r="BL69" s="127">
        <f t="shared" si="28"/>
        <v>0</v>
      </c>
      <c r="BM69" s="127">
        <f t="shared" si="28"/>
        <v>0</v>
      </c>
      <c r="BN69" s="127">
        <f t="shared" si="27"/>
        <v>-2002.980648651833</v>
      </c>
      <c r="BO69" s="325"/>
      <c r="BP69" s="325"/>
      <c r="BQ69" s="129"/>
    </row>
    <row r="70" spans="1:69" outlineLevel="1">
      <c r="A70" s="733"/>
      <c r="B70" s="315" t="s">
        <v>25</v>
      </c>
      <c r="C70" s="317"/>
      <c r="D70" s="308">
        <f t="shared" si="25"/>
        <v>208.60836620967001</v>
      </c>
      <c r="E70" s="308">
        <f t="shared" si="25"/>
        <v>1708.0204716800263</v>
      </c>
      <c r="F70" s="127">
        <f t="shared" si="26"/>
        <v>13.580540871420901</v>
      </c>
      <c r="G70" s="127">
        <f t="shared" si="27"/>
        <v>1.70927112991181</v>
      </c>
      <c r="H70" s="127">
        <f t="shared" si="27"/>
        <v>1.0623242463117799</v>
      </c>
      <c r="I70" s="127">
        <f t="shared" si="27"/>
        <v>1.89364830078972</v>
      </c>
      <c r="J70" s="127">
        <f t="shared" si="27"/>
        <v>159.88791318752402</v>
      </c>
      <c r="K70" s="127">
        <f t="shared" si="27"/>
        <v>1.1291029617563599</v>
      </c>
      <c r="L70" s="127">
        <f t="shared" si="27"/>
        <v>29.3455655119554</v>
      </c>
      <c r="M70" s="127">
        <f t="shared" si="27"/>
        <v>13.8892155157427</v>
      </c>
      <c r="N70" s="127">
        <f t="shared" si="27"/>
        <v>19.101100682843697</v>
      </c>
      <c r="O70" s="127">
        <f t="shared" si="27"/>
        <v>18.734998078607898</v>
      </c>
      <c r="P70" s="127">
        <f t="shared" si="27"/>
        <v>21.1450069403909</v>
      </c>
      <c r="Q70" s="127">
        <f t="shared" si="27"/>
        <v>1.6049828069591399</v>
      </c>
      <c r="R70" s="127">
        <f t="shared" si="27"/>
        <v>37.798925061443697</v>
      </c>
      <c r="S70" s="127">
        <f t="shared" si="27"/>
        <v>0.27244540067709999</v>
      </c>
      <c r="T70" s="127">
        <f t="shared" si="27"/>
        <v>0.41448780762729598</v>
      </c>
      <c r="U70" s="127">
        <f t="shared" si="27"/>
        <v>0.42420497562473503</v>
      </c>
      <c r="V70" s="127">
        <f t="shared" si="27"/>
        <v>9.3485265631073116</v>
      </c>
      <c r="W70" s="127">
        <f t="shared" si="27"/>
        <v>4.2857781810185296</v>
      </c>
      <c r="X70" s="127">
        <f t="shared" si="27"/>
        <v>322.65324541103604</v>
      </c>
      <c r="Y70" s="127">
        <f t="shared" si="27"/>
        <v>1.4373776670454399</v>
      </c>
      <c r="Z70" s="127">
        <f t="shared" si="27"/>
        <v>27.694211573485902</v>
      </c>
      <c r="AA70" s="127">
        <f t="shared" si="27"/>
        <v>0.998059760285118</v>
      </c>
      <c r="AB70" s="127">
        <f t="shared" si="27"/>
        <v>1.1852094511926601</v>
      </c>
      <c r="AC70" s="127">
        <f t="shared" si="27"/>
        <v>97.006972551640402</v>
      </c>
      <c r="AD70" s="127">
        <f t="shared" si="27"/>
        <v>32.775129776599933</v>
      </c>
      <c r="AE70" s="127">
        <f t="shared" si="27"/>
        <v>32.775129776599933</v>
      </c>
      <c r="AF70" s="127">
        <f t="shared" si="27"/>
        <v>32.775129776599933</v>
      </c>
      <c r="AG70" s="127">
        <f t="shared" ref="G70:BN71" si="30">+AG29+AG36+AG46+AG53+AG60</f>
        <v>32.775129776599933</v>
      </c>
      <c r="AH70" s="127">
        <f t="shared" si="30"/>
        <v>32.775129776599933</v>
      </c>
      <c r="AI70" s="127">
        <f t="shared" si="30"/>
        <v>32.775129776599933</v>
      </c>
      <c r="AJ70" s="127">
        <f t="shared" si="30"/>
        <v>32.775129776599933</v>
      </c>
      <c r="AK70" s="127">
        <f t="shared" si="30"/>
        <v>32.775129776599933</v>
      </c>
      <c r="AL70" s="127">
        <f t="shared" si="30"/>
        <v>32.775129776599933</v>
      </c>
      <c r="AM70" s="127">
        <f t="shared" si="30"/>
        <v>32.775129776599933</v>
      </c>
      <c r="AN70" s="127">
        <f t="shared" si="30"/>
        <v>32.775129776599933</v>
      </c>
      <c r="AO70" s="127">
        <f t="shared" si="30"/>
        <v>32.775129776599933</v>
      </c>
      <c r="AP70" s="127">
        <f t="shared" si="30"/>
        <v>32.775129776599933</v>
      </c>
      <c r="AQ70" s="127">
        <f t="shared" si="30"/>
        <v>32.775129776599933</v>
      </c>
      <c r="AR70" s="127">
        <f t="shared" si="30"/>
        <v>32.775129776599933</v>
      </c>
      <c r="AS70" s="127">
        <f t="shared" si="30"/>
        <v>32.775129776599933</v>
      </c>
      <c r="AT70" s="127">
        <f t="shared" si="30"/>
        <v>32.775129776599933</v>
      </c>
      <c r="AU70" s="127">
        <f t="shared" si="30"/>
        <v>32.775129776599933</v>
      </c>
      <c r="AV70" s="127">
        <f t="shared" si="30"/>
        <v>32.775129776599933</v>
      </c>
      <c r="AW70" s="127">
        <f t="shared" si="30"/>
        <v>32.775129776599933</v>
      </c>
      <c r="AX70" s="127">
        <f t="shared" si="30"/>
        <v>32.775129776599933</v>
      </c>
      <c r="AY70" s="127">
        <f t="shared" si="30"/>
        <v>32.775129776599933</v>
      </c>
      <c r="AZ70" s="127">
        <f t="shared" si="30"/>
        <v>32.775129776599933</v>
      </c>
      <c r="BA70" s="127">
        <f t="shared" si="30"/>
        <v>2642.739849456525</v>
      </c>
      <c r="BB70" s="127">
        <f t="shared" si="30"/>
        <v>2642.739849456525</v>
      </c>
      <c r="BC70" s="127">
        <f t="shared" si="30"/>
        <v>0</v>
      </c>
      <c r="BD70" s="127">
        <f t="shared" si="30"/>
        <v>0</v>
      </c>
      <c r="BE70" s="127">
        <f t="shared" si="30"/>
        <v>0</v>
      </c>
      <c r="BF70" s="127">
        <f t="shared" si="30"/>
        <v>0</v>
      </c>
      <c r="BG70" s="127">
        <f t="shared" si="30"/>
        <v>0</v>
      </c>
      <c r="BH70" s="127">
        <f t="shared" si="30"/>
        <v>0</v>
      </c>
      <c r="BI70" s="127">
        <f t="shared" si="30"/>
        <v>0</v>
      </c>
      <c r="BJ70" s="127">
        <f t="shared" si="30"/>
        <v>0</v>
      </c>
      <c r="BK70" s="127">
        <f t="shared" si="30"/>
        <v>0</v>
      </c>
      <c r="BL70" s="127">
        <f>+BL29+BL36+BL46+BL53+BL60</f>
        <v>0</v>
      </c>
      <c r="BM70" s="127">
        <f>+BM29+BM36+BM46+BM53+BM60</f>
        <v>0</v>
      </c>
      <c r="BN70" s="127">
        <f t="shared" si="30"/>
        <v>-4467.5517155062553</v>
      </c>
      <c r="BO70" s="325"/>
      <c r="BP70" s="325"/>
      <c r="BQ70" s="129"/>
    </row>
    <row r="71" spans="1:69" outlineLevel="1">
      <c r="A71" s="734"/>
      <c r="B71" s="315" t="s">
        <v>26</v>
      </c>
      <c r="C71" s="317"/>
      <c r="D71" s="308">
        <f t="shared" si="25"/>
        <v>0</v>
      </c>
      <c r="E71" s="308">
        <f t="shared" si="25"/>
        <v>54.231855661926453</v>
      </c>
      <c r="F71" s="127">
        <f t="shared" si="26"/>
        <v>0</v>
      </c>
      <c r="G71" s="127">
        <f t="shared" si="30"/>
        <v>0</v>
      </c>
      <c r="H71" s="127">
        <f t="shared" si="30"/>
        <v>0</v>
      </c>
      <c r="I71" s="127">
        <f t="shared" si="30"/>
        <v>0</v>
      </c>
      <c r="J71" s="127">
        <f t="shared" si="30"/>
        <v>0</v>
      </c>
      <c r="K71" s="127">
        <f t="shared" si="30"/>
        <v>0</v>
      </c>
      <c r="L71" s="127">
        <f t="shared" si="30"/>
        <v>0</v>
      </c>
      <c r="M71" s="127">
        <f t="shared" si="30"/>
        <v>0</v>
      </c>
      <c r="N71" s="127">
        <f t="shared" si="30"/>
        <v>0</v>
      </c>
      <c r="O71" s="127">
        <f t="shared" si="30"/>
        <v>0</v>
      </c>
      <c r="P71" s="127">
        <f t="shared" si="30"/>
        <v>0</v>
      </c>
      <c r="Q71" s="127">
        <f t="shared" si="30"/>
        <v>0</v>
      </c>
      <c r="R71" s="127">
        <f t="shared" si="30"/>
        <v>0</v>
      </c>
      <c r="S71" s="127">
        <f t="shared" si="30"/>
        <v>0</v>
      </c>
      <c r="T71" s="127">
        <f t="shared" si="30"/>
        <v>0</v>
      </c>
      <c r="U71" s="127">
        <f t="shared" si="30"/>
        <v>0</v>
      </c>
      <c r="V71" s="127">
        <f t="shared" si="30"/>
        <v>0</v>
      </c>
      <c r="W71" s="127">
        <f t="shared" si="30"/>
        <v>0</v>
      </c>
      <c r="X71" s="127">
        <f t="shared" si="30"/>
        <v>0</v>
      </c>
      <c r="Y71" s="127">
        <f t="shared" si="30"/>
        <v>0</v>
      </c>
      <c r="Z71" s="127">
        <f t="shared" si="30"/>
        <v>0</v>
      </c>
      <c r="AA71" s="127">
        <f t="shared" si="30"/>
        <v>0</v>
      </c>
      <c r="AB71" s="127">
        <f t="shared" si="30"/>
        <v>0</v>
      </c>
      <c r="AC71" s="127">
        <f t="shared" si="30"/>
        <v>0</v>
      </c>
      <c r="AD71" s="127">
        <f t="shared" si="30"/>
        <v>0</v>
      </c>
      <c r="AE71" s="127">
        <f t="shared" si="30"/>
        <v>0</v>
      </c>
      <c r="AF71" s="127">
        <f t="shared" si="30"/>
        <v>0</v>
      </c>
      <c r="AG71" s="127">
        <f t="shared" si="30"/>
        <v>0</v>
      </c>
      <c r="AH71" s="127">
        <f t="shared" si="30"/>
        <v>0</v>
      </c>
      <c r="AI71" s="127">
        <f t="shared" si="30"/>
        <v>0</v>
      </c>
      <c r="AJ71" s="127">
        <f t="shared" si="30"/>
        <v>0</v>
      </c>
      <c r="AK71" s="127">
        <f t="shared" si="30"/>
        <v>0</v>
      </c>
      <c r="AL71" s="127">
        <f t="shared" si="30"/>
        <v>0</v>
      </c>
      <c r="AM71" s="127">
        <f t="shared" si="30"/>
        <v>0</v>
      </c>
      <c r="AN71" s="127">
        <f t="shared" si="30"/>
        <v>0</v>
      </c>
      <c r="AO71" s="127">
        <f t="shared" si="30"/>
        <v>0</v>
      </c>
      <c r="AP71" s="127">
        <f t="shared" si="30"/>
        <v>0</v>
      </c>
      <c r="AQ71" s="127">
        <f t="shared" si="30"/>
        <v>0</v>
      </c>
      <c r="AR71" s="127">
        <f t="shared" si="30"/>
        <v>0</v>
      </c>
      <c r="AS71" s="127">
        <f t="shared" si="30"/>
        <v>0</v>
      </c>
      <c r="AT71" s="127">
        <f t="shared" si="30"/>
        <v>0</v>
      </c>
      <c r="AU71" s="127">
        <f t="shared" si="30"/>
        <v>0</v>
      </c>
      <c r="AV71" s="127">
        <f t="shared" si="30"/>
        <v>0</v>
      </c>
      <c r="AW71" s="127">
        <f t="shared" si="30"/>
        <v>0</v>
      </c>
      <c r="AX71" s="127">
        <f t="shared" si="30"/>
        <v>0</v>
      </c>
      <c r="AY71" s="127">
        <f t="shared" si="30"/>
        <v>0</v>
      </c>
      <c r="AZ71" s="127">
        <f t="shared" si="30"/>
        <v>0</v>
      </c>
      <c r="BA71" s="127">
        <f t="shared" si="30"/>
        <v>143.80275</v>
      </c>
      <c r="BB71" s="127">
        <f t="shared" si="30"/>
        <v>143.80275</v>
      </c>
      <c r="BC71" s="127">
        <f t="shared" si="30"/>
        <v>0</v>
      </c>
      <c r="BD71" s="127">
        <f t="shared" si="30"/>
        <v>0</v>
      </c>
      <c r="BE71" s="127">
        <f t="shared" si="30"/>
        <v>0</v>
      </c>
      <c r="BF71" s="127">
        <f t="shared" si="30"/>
        <v>0</v>
      </c>
      <c r="BG71" s="127">
        <f t="shared" si="30"/>
        <v>0</v>
      </c>
      <c r="BH71" s="127">
        <f t="shared" si="30"/>
        <v>0</v>
      </c>
      <c r="BI71" s="127">
        <f t="shared" si="30"/>
        <v>0</v>
      </c>
      <c r="BJ71" s="127">
        <f t="shared" si="30"/>
        <v>0</v>
      </c>
      <c r="BK71" s="127">
        <f t="shared" si="30"/>
        <v>0</v>
      </c>
      <c r="BL71" s="127">
        <f>+BL30+BL37+BL47+BL54+BL61</f>
        <v>0</v>
      </c>
      <c r="BM71" s="127">
        <f>+BM30+BM37+BM47+BM54+BM61</f>
        <v>0</v>
      </c>
      <c r="BN71" s="127">
        <f t="shared" si="30"/>
        <v>0</v>
      </c>
      <c r="BO71" s="325"/>
      <c r="BP71" s="325"/>
      <c r="BQ71" s="129"/>
    </row>
    <row r="72" spans="1:69" ht="13.5" thickBot="1">
      <c r="A72" s="319" t="s">
        <v>751</v>
      </c>
      <c r="B72" s="306" t="s">
        <v>769</v>
      </c>
      <c r="C72" s="143"/>
      <c r="D72" s="161">
        <f t="shared" ref="D72:AI72" si="31">D39+D63</f>
        <v>1299.0648119455179</v>
      </c>
      <c r="E72" s="161">
        <f t="shared" si="31"/>
        <v>6960.9818065203926</v>
      </c>
      <c r="F72" s="331">
        <f t="shared" si="31"/>
        <v>155.9555451883779</v>
      </c>
      <c r="G72" s="331">
        <f t="shared" si="31"/>
        <v>149.76779798790179</v>
      </c>
      <c r="H72" s="331">
        <f t="shared" si="31"/>
        <v>187.60657810143579</v>
      </c>
      <c r="I72" s="331">
        <f t="shared" si="31"/>
        <v>151.80025970967972</v>
      </c>
      <c r="J72" s="331">
        <f t="shared" si="31"/>
        <v>312.72052246917099</v>
      </c>
      <c r="K72" s="331">
        <f t="shared" si="31"/>
        <v>156.30253451165936</v>
      </c>
      <c r="L72" s="331">
        <f t="shared" si="31"/>
        <v>184.91157397729239</v>
      </c>
      <c r="M72" s="331">
        <f t="shared" si="31"/>
        <v>189.94317800229371</v>
      </c>
      <c r="N72" s="331">
        <f t="shared" si="31"/>
        <v>198.2438328895517</v>
      </c>
      <c r="O72" s="331">
        <f t="shared" si="31"/>
        <v>180.84345894124991</v>
      </c>
      <c r="P72" s="331">
        <f t="shared" si="31"/>
        <v>205.6650707437409</v>
      </c>
      <c r="Q72" s="331">
        <f t="shared" si="31"/>
        <v>165.51916823095411</v>
      </c>
      <c r="R72" s="331">
        <f t="shared" si="31"/>
        <v>211.5936278493997</v>
      </c>
      <c r="S72" s="331">
        <f t="shared" si="31"/>
        <v>174.81631961662208</v>
      </c>
      <c r="T72" s="331">
        <f t="shared" si="31"/>
        <v>188.05442394339229</v>
      </c>
      <c r="U72" s="331">
        <f t="shared" si="31"/>
        <v>182.19962258785574</v>
      </c>
      <c r="V72" s="331">
        <f t="shared" si="31"/>
        <v>197.05222841864929</v>
      </c>
      <c r="W72" s="331">
        <f t="shared" si="31"/>
        <v>227.70530778504454</v>
      </c>
      <c r="X72" s="331">
        <f t="shared" si="31"/>
        <v>491.88481552368904</v>
      </c>
      <c r="Y72" s="331">
        <f t="shared" si="31"/>
        <v>165.94739790003342</v>
      </c>
      <c r="Z72" s="331">
        <f t="shared" si="31"/>
        <v>192.98254812072588</v>
      </c>
      <c r="AA72" s="331">
        <f t="shared" si="31"/>
        <v>186.44794135826612</v>
      </c>
      <c r="AB72" s="331">
        <f t="shared" si="31"/>
        <v>184.93297509846167</v>
      </c>
      <c r="AC72" s="331">
        <f t="shared" si="31"/>
        <v>267.52050431054244</v>
      </c>
      <c r="AD72" s="331">
        <f t="shared" si="31"/>
        <v>204.60071805274961</v>
      </c>
      <c r="AE72" s="331">
        <f t="shared" si="31"/>
        <v>204.60071805274961</v>
      </c>
      <c r="AF72" s="331">
        <f t="shared" si="31"/>
        <v>204.60071805274961</v>
      </c>
      <c r="AG72" s="331">
        <f t="shared" si="31"/>
        <v>204.60071805274961</v>
      </c>
      <c r="AH72" s="331">
        <f t="shared" si="31"/>
        <v>204.60071805274961</v>
      </c>
      <c r="AI72" s="331">
        <f t="shared" si="31"/>
        <v>204.60071805274961</v>
      </c>
      <c r="AJ72" s="331">
        <f t="shared" ref="AJ72:BN72" si="32">AJ39+AJ63</f>
        <v>204.60071805274961</v>
      </c>
      <c r="AK72" s="331">
        <f t="shared" si="32"/>
        <v>204.60071805274961</v>
      </c>
      <c r="AL72" s="331">
        <f t="shared" si="32"/>
        <v>204.60071805274961</v>
      </c>
      <c r="AM72" s="331">
        <f t="shared" si="32"/>
        <v>204.60071805274961</v>
      </c>
      <c r="AN72" s="331">
        <f t="shared" si="32"/>
        <v>204.60071805274961</v>
      </c>
      <c r="AO72" s="331">
        <f t="shared" si="32"/>
        <v>204.60071805274961</v>
      </c>
      <c r="AP72" s="331">
        <f t="shared" si="32"/>
        <v>204.60071805274961</v>
      </c>
      <c r="AQ72" s="331">
        <f t="shared" si="32"/>
        <v>204.60071805274961</v>
      </c>
      <c r="AR72" s="331">
        <f t="shared" si="32"/>
        <v>204.60071805274961</v>
      </c>
      <c r="AS72" s="331">
        <f t="shared" si="32"/>
        <v>204.60071805274961</v>
      </c>
      <c r="AT72" s="331">
        <f t="shared" si="32"/>
        <v>204.60071805274961</v>
      </c>
      <c r="AU72" s="331">
        <f t="shared" si="32"/>
        <v>204.60071805274961</v>
      </c>
      <c r="AV72" s="331">
        <f t="shared" si="32"/>
        <v>204.60071805274961</v>
      </c>
      <c r="AW72" s="331">
        <f t="shared" si="32"/>
        <v>204.60071805274961</v>
      </c>
      <c r="AX72" s="331">
        <f t="shared" si="32"/>
        <v>204.60071805274961</v>
      </c>
      <c r="AY72" s="331">
        <f t="shared" si="32"/>
        <v>204.60071805274961</v>
      </c>
      <c r="AZ72" s="331">
        <f t="shared" si="32"/>
        <v>204.60071805274961</v>
      </c>
      <c r="BA72" s="331">
        <f t="shared" si="32"/>
        <v>9872.4174694902886</v>
      </c>
      <c r="BB72" s="331">
        <f t="shared" si="32"/>
        <v>9872.4174694902886</v>
      </c>
      <c r="BC72" s="331">
        <f t="shared" si="32"/>
        <v>0</v>
      </c>
      <c r="BD72" s="331">
        <f t="shared" si="32"/>
        <v>0</v>
      </c>
      <c r="BE72" s="331">
        <f t="shared" si="32"/>
        <v>0</v>
      </c>
      <c r="BF72" s="331">
        <f t="shared" si="32"/>
        <v>0</v>
      </c>
      <c r="BG72" s="331">
        <f t="shared" si="32"/>
        <v>0</v>
      </c>
      <c r="BH72" s="331">
        <f t="shared" si="32"/>
        <v>0</v>
      </c>
      <c r="BI72" s="331">
        <f t="shared" si="32"/>
        <v>0</v>
      </c>
      <c r="BJ72" s="331">
        <f t="shared" si="32"/>
        <v>0</v>
      </c>
      <c r="BK72" s="331">
        <f t="shared" si="32"/>
        <v>0</v>
      </c>
      <c r="BL72" s="331">
        <f t="shared" ref="BL72:BM74" si="33">BL39+BL63</f>
        <v>2073.283429441869</v>
      </c>
      <c r="BM72" s="331">
        <f t="shared" si="33"/>
        <v>0</v>
      </c>
      <c r="BN72" s="331">
        <f t="shared" si="32"/>
        <v>-13411.086303669987</v>
      </c>
      <c r="BO72" s="325"/>
      <c r="BP72" s="325"/>
      <c r="BQ72" s="5"/>
    </row>
    <row r="73" spans="1:69" ht="13.5" outlineLevel="1" thickTop="1">
      <c r="A73" s="345" t="s">
        <v>90</v>
      </c>
      <c r="B73" s="346"/>
      <c r="C73" s="303">
        <f>+Assumes!E27</f>
        <v>-0.2</v>
      </c>
      <c r="D73" s="349">
        <f t="shared" ref="D73:AI73" si="34">D40+D64</f>
        <v>1039.2518495564145</v>
      </c>
      <c r="E73" s="349">
        <f t="shared" si="34"/>
        <v>5568.7854452163137</v>
      </c>
      <c r="F73" s="349">
        <f t="shared" si="34"/>
        <v>124.76443615070232</v>
      </c>
      <c r="G73" s="349">
        <f t="shared" si="34"/>
        <v>119.81423839032144</v>
      </c>
      <c r="H73" s="349">
        <f t="shared" si="34"/>
        <v>150.08526248114862</v>
      </c>
      <c r="I73" s="349">
        <f t="shared" si="34"/>
        <v>121.44020776774377</v>
      </c>
      <c r="J73" s="349">
        <f t="shared" si="34"/>
        <v>250.17641797533679</v>
      </c>
      <c r="K73" s="349">
        <f t="shared" si="34"/>
        <v>125.04202760932749</v>
      </c>
      <c r="L73" s="349">
        <f t="shared" si="34"/>
        <v>147.92925918183391</v>
      </c>
      <c r="M73" s="349">
        <f t="shared" si="34"/>
        <v>151.95454240183497</v>
      </c>
      <c r="N73" s="349">
        <f t="shared" si="34"/>
        <v>158.59506631164135</v>
      </c>
      <c r="O73" s="349">
        <f t="shared" si="34"/>
        <v>144.67476715299992</v>
      </c>
      <c r="P73" s="349">
        <f t="shared" si="34"/>
        <v>164.53205659499272</v>
      </c>
      <c r="Q73" s="349">
        <f t="shared" si="34"/>
        <v>132.41533458476329</v>
      </c>
      <c r="R73" s="349">
        <f t="shared" si="34"/>
        <v>169.27490227951975</v>
      </c>
      <c r="S73" s="349">
        <f t="shared" si="34"/>
        <v>139.85305569329768</v>
      </c>
      <c r="T73" s="349">
        <f t="shared" si="34"/>
        <v>150.44353915471385</v>
      </c>
      <c r="U73" s="349">
        <f t="shared" si="34"/>
        <v>145.7596980702846</v>
      </c>
      <c r="V73" s="349">
        <f t="shared" si="34"/>
        <v>157.64178273491945</v>
      </c>
      <c r="W73" s="349">
        <f t="shared" si="34"/>
        <v>182.16424622803564</v>
      </c>
      <c r="X73" s="349">
        <f t="shared" si="34"/>
        <v>393.50785241895124</v>
      </c>
      <c r="Y73" s="349">
        <f t="shared" si="34"/>
        <v>132.75791832002673</v>
      </c>
      <c r="Z73" s="349">
        <f t="shared" si="34"/>
        <v>154.38603849658071</v>
      </c>
      <c r="AA73" s="349">
        <f t="shared" si="34"/>
        <v>149.15835308661289</v>
      </c>
      <c r="AB73" s="349">
        <f t="shared" si="34"/>
        <v>147.94638007876932</v>
      </c>
      <c r="AC73" s="349">
        <f t="shared" si="34"/>
        <v>214.01640344843395</v>
      </c>
      <c r="AD73" s="349">
        <f t="shared" si="34"/>
        <v>163.68057444219968</v>
      </c>
      <c r="AE73" s="349">
        <f t="shared" si="34"/>
        <v>163.68057444219968</v>
      </c>
      <c r="AF73" s="349">
        <f t="shared" si="34"/>
        <v>163.68057444219968</v>
      </c>
      <c r="AG73" s="349">
        <f t="shared" si="34"/>
        <v>163.68057444219968</v>
      </c>
      <c r="AH73" s="349">
        <f t="shared" si="34"/>
        <v>163.68057444219968</v>
      </c>
      <c r="AI73" s="349">
        <f t="shared" si="34"/>
        <v>163.68057444219968</v>
      </c>
      <c r="AJ73" s="349">
        <f t="shared" ref="AJ73:BN73" si="35">AJ40+AJ64</f>
        <v>163.68057444219968</v>
      </c>
      <c r="AK73" s="349">
        <f t="shared" si="35"/>
        <v>163.68057444219968</v>
      </c>
      <c r="AL73" s="349">
        <f t="shared" si="35"/>
        <v>163.68057444219968</v>
      </c>
      <c r="AM73" s="349">
        <f t="shared" si="35"/>
        <v>163.68057444219968</v>
      </c>
      <c r="AN73" s="349">
        <f t="shared" si="35"/>
        <v>163.68057444219968</v>
      </c>
      <c r="AO73" s="349">
        <f t="shared" si="35"/>
        <v>163.68057444219968</v>
      </c>
      <c r="AP73" s="349">
        <f t="shared" si="35"/>
        <v>163.68057444219968</v>
      </c>
      <c r="AQ73" s="349">
        <f t="shared" si="35"/>
        <v>163.68057444219968</v>
      </c>
      <c r="AR73" s="349">
        <f t="shared" si="35"/>
        <v>163.68057444219968</v>
      </c>
      <c r="AS73" s="349">
        <f t="shared" si="35"/>
        <v>163.68057444219968</v>
      </c>
      <c r="AT73" s="349">
        <f t="shared" si="35"/>
        <v>163.68057444219968</v>
      </c>
      <c r="AU73" s="349">
        <f t="shared" si="35"/>
        <v>163.68057444219968</v>
      </c>
      <c r="AV73" s="349">
        <f t="shared" si="35"/>
        <v>163.68057444219968</v>
      </c>
      <c r="AW73" s="349">
        <f t="shared" si="35"/>
        <v>163.68057444219968</v>
      </c>
      <c r="AX73" s="349">
        <f t="shared" si="35"/>
        <v>163.68057444219968</v>
      </c>
      <c r="AY73" s="349">
        <f t="shared" si="35"/>
        <v>163.68057444219968</v>
      </c>
      <c r="AZ73" s="349">
        <f t="shared" si="35"/>
        <v>163.68057444219968</v>
      </c>
      <c r="BA73" s="349">
        <f t="shared" si="35"/>
        <v>7897.933975592231</v>
      </c>
      <c r="BB73" s="349">
        <f t="shared" si="35"/>
        <v>7897.933975592231</v>
      </c>
      <c r="BC73" s="349">
        <f t="shared" si="35"/>
        <v>0</v>
      </c>
      <c r="BD73" s="349">
        <f t="shared" si="35"/>
        <v>0</v>
      </c>
      <c r="BE73" s="349">
        <f t="shared" si="35"/>
        <v>0</v>
      </c>
      <c r="BF73" s="349">
        <f t="shared" si="35"/>
        <v>0</v>
      </c>
      <c r="BG73" s="349">
        <f t="shared" si="35"/>
        <v>0</v>
      </c>
      <c r="BH73" s="349">
        <f t="shared" si="35"/>
        <v>0</v>
      </c>
      <c r="BI73" s="349">
        <f t="shared" si="35"/>
        <v>0</v>
      </c>
      <c r="BJ73" s="349">
        <f t="shared" si="35"/>
        <v>0</v>
      </c>
      <c r="BK73" s="349">
        <f t="shared" si="35"/>
        <v>0</v>
      </c>
      <c r="BL73" s="349">
        <f t="shared" si="33"/>
        <v>1658.6267435534951</v>
      </c>
      <c r="BM73" s="349">
        <f t="shared" si="33"/>
        <v>0</v>
      </c>
      <c r="BN73" s="349">
        <f t="shared" si="35"/>
        <v>-10728.869042935989</v>
      </c>
      <c r="BO73" s="358"/>
      <c r="BP73" s="358"/>
      <c r="BQ73" s="4"/>
    </row>
    <row r="74" spans="1:69" outlineLevel="1">
      <c r="A74" s="347" t="s">
        <v>92</v>
      </c>
      <c r="B74" s="348"/>
      <c r="C74" s="303">
        <f>+Assumes!D27</f>
        <v>0.2</v>
      </c>
      <c r="D74" s="352">
        <f t="shared" ref="D74:AI74" si="36">D41+D65</f>
        <v>1558.8777743346216</v>
      </c>
      <c r="E74" s="352">
        <f t="shared" si="36"/>
        <v>8353.1781678244697</v>
      </c>
      <c r="F74" s="352">
        <f t="shared" si="36"/>
        <v>187.14665422605347</v>
      </c>
      <c r="G74" s="352">
        <f t="shared" si="36"/>
        <v>179.72135758548214</v>
      </c>
      <c r="H74" s="352">
        <f t="shared" si="36"/>
        <v>225.12789372172296</v>
      </c>
      <c r="I74" s="352">
        <f t="shared" si="36"/>
        <v>182.16031165161567</v>
      </c>
      <c r="J74" s="352">
        <f t="shared" si="36"/>
        <v>375.26462696300518</v>
      </c>
      <c r="K74" s="352">
        <f t="shared" si="36"/>
        <v>187.56304141399124</v>
      </c>
      <c r="L74" s="352">
        <f t="shared" si="36"/>
        <v>221.89388877275087</v>
      </c>
      <c r="M74" s="352">
        <f t="shared" si="36"/>
        <v>227.93181360275244</v>
      </c>
      <c r="N74" s="352">
        <f t="shared" si="36"/>
        <v>237.89259946746205</v>
      </c>
      <c r="O74" s="352">
        <f t="shared" si="36"/>
        <v>217.01215072949989</v>
      </c>
      <c r="P74" s="352">
        <f t="shared" si="36"/>
        <v>246.79808489248907</v>
      </c>
      <c r="Q74" s="352">
        <f t="shared" si="36"/>
        <v>198.62300187714493</v>
      </c>
      <c r="R74" s="352">
        <f t="shared" si="36"/>
        <v>253.91235341927964</v>
      </c>
      <c r="S74" s="352">
        <f t="shared" si="36"/>
        <v>209.77958353994649</v>
      </c>
      <c r="T74" s="352">
        <f t="shared" si="36"/>
        <v>225.66530873207074</v>
      </c>
      <c r="U74" s="352">
        <f t="shared" si="36"/>
        <v>218.63954710542689</v>
      </c>
      <c r="V74" s="352">
        <f t="shared" si="36"/>
        <v>236.46267410237914</v>
      </c>
      <c r="W74" s="352">
        <f t="shared" si="36"/>
        <v>273.24636934205347</v>
      </c>
      <c r="X74" s="352">
        <f t="shared" si="36"/>
        <v>590.2617786284269</v>
      </c>
      <c r="Y74" s="352">
        <f t="shared" si="36"/>
        <v>199.13687748004011</v>
      </c>
      <c r="Z74" s="352">
        <f t="shared" si="36"/>
        <v>231.57905774487105</v>
      </c>
      <c r="AA74" s="352">
        <f t="shared" si="36"/>
        <v>223.73752962991935</v>
      </c>
      <c r="AB74" s="352">
        <f t="shared" si="36"/>
        <v>221.91957011815401</v>
      </c>
      <c r="AC74" s="352">
        <f t="shared" si="36"/>
        <v>321.02460517265092</v>
      </c>
      <c r="AD74" s="352">
        <f t="shared" si="36"/>
        <v>245.52086166329954</v>
      </c>
      <c r="AE74" s="352">
        <f t="shared" si="36"/>
        <v>245.52086166329954</v>
      </c>
      <c r="AF74" s="352">
        <f t="shared" si="36"/>
        <v>245.52086166329954</v>
      </c>
      <c r="AG74" s="352">
        <f t="shared" si="36"/>
        <v>245.52086166329954</v>
      </c>
      <c r="AH74" s="352">
        <f t="shared" si="36"/>
        <v>245.52086166329954</v>
      </c>
      <c r="AI74" s="352">
        <f t="shared" si="36"/>
        <v>245.52086166329954</v>
      </c>
      <c r="AJ74" s="352">
        <f t="shared" ref="AJ74:BN74" si="37">AJ41+AJ65</f>
        <v>245.52086166329954</v>
      </c>
      <c r="AK74" s="352">
        <f t="shared" si="37"/>
        <v>245.52086166329954</v>
      </c>
      <c r="AL74" s="352">
        <f t="shared" si="37"/>
        <v>245.52086166329954</v>
      </c>
      <c r="AM74" s="352">
        <f t="shared" si="37"/>
        <v>245.52086166329954</v>
      </c>
      <c r="AN74" s="352">
        <f t="shared" si="37"/>
        <v>245.52086166329954</v>
      </c>
      <c r="AO74" s="352">
        <f t="shared" si="37"/>
        <v>245.52086166329954</v>
      </c>
      <c r="AP74" s="352">
        <f t="shared" si="37"/>
        <v>245.52086166329954</v>
      </c>
      <c r="AQ74" s="352">
        <f t="shared" si="37"/>
        <v>245.52086166329954</v>
      </c>
      <c r="AR74" s="352">
        <f t="shared" si="37"/>
        <v>245.52086166329954</v>
      </c>
      <c r="AS74" s="352">
        <f t="shared" si="37"/>
        <v>245.52086166329954</v>
      </c>
      <c r="AT74" s="352">
        <f t="shared" si="37"/>
        <v>245.52086166329954</v>
      </c>
      <c r="AU74" s="352">
        <f t="shared" si="37"/>
        <v>245.52086166329954</v>
      </c>
      <c r="AV74" s="352">
        <f t="shared" si="37"/>
        <v>245.52086166329954</v>
      </c>
      <c r="AW74" s="352">
        <f t="shared" si="37"/>
        <v>245.52086166329954</v>
      </c>
      <c r="AX74" s="352">
        <f t="shared" si="37"/>
        <v>245.52086166329954</v>
      </c>
      <c r="AY74" s="352">
        <f t="shared" si="37"/>
        <v>245.52086166329954</v>
      </c>
      <c r="AZ74" s="352">
        <f t="shared" si="37"/>
        <v>245.52086166329954</v>
      </c>
      <c r="BA74" s="352">
        <f t="shared" si="37"/>
        <v>11846.900963388347</v>
      </c>
      <c r="BB74" s="352">
        <f t="shared" si="37"/>
        <v>11846.900963388347</v>
      </c>
      <c r="BC74" s="352">
        <f t="shared" si="37"/>
        <v>0</v>
      </c>
      <c r="BD74" s="352">
        <f t="shared" si="37"/>
        <v>0</v>
      </c>
      <c r="BE74" s="352">
        <f t="shared" si="37"/>
        <v>0</v>
      </c>
      <c r="BF74" s="352">
        <f t="shared" si="37"/>
        <v>0</v>
      </c>
      <c r="BG74" s="352">
        <f t="shared" si="37"/>
        <v>0</v>
      </c>
      <c r="BH74" s="352">
        <f t="shared" si="37"/>
        <v>0</v>
      </c>
      <c r="BI74" s="352">
        <f t="shared" si="37"/>
        <v>0</v>
      </c>
      <c r="BJ74" s="352">
        <f t="shared" si="37"/>
        <v>0</v>
      </c>
      <c r="BK74" s="352">
        <f t="shared" si="37"/>
        <v>0</v>
      </c>
      <c r="BL74" s="352">
        <f t="shared" si="33"/>
        <v>2487.9401153302429</v>
      </c>
      <c r="BM74" s="352">
        <f t="shared" si="33"/>
        <v>0</v>
      </c>
      <c r="BN74" s="352">
        <f t="shared" si="37"/>
        <v>-16093.303564403985</v>
      </c>
      <c r="BO74" s="352"/>
      <c r="BP74" s="352"/>
      <c r="BQ74" s="155"/>
    </row>
    <row r="75" spans="1:69">
      <c r="A75" s="385" t="s">
        <v>757</v>
      </c>
      <c r="B75" s="386"/>
      <c r="C75" s="387"/>
      <c r="D75" s="387"/>
      <c r="E75" s="387"/>
      <c r="F75" s="387"/>
      <c r="G75" s="387"/>
      <c r="H75" s="387"/>
      <c r="I75" s="387"/>
      <c r="J75" s="387"/>
      <c r="K75" s="387"/>
      <c r="L75" s="387"/>
      <c r="M75" s="387"/>
      <c r="N75" s="387"/>
      <c r="O75" s="387"/>
      <c r="P75" s="387"/>
      <c r="Q75" s="387"/>
      <c r="R75" s="387"/>
      <c r="S75" s="387"/>
      <c r="T75" s="387"/>
      <c r="U75" s="387"/>
      <c r="V75" s="387"/>
      <c r="W75" s="387"/>
      <c r="X75" s="387"/>
      <c r="Y75" s="387"/>
      <c r="Z75" s="387"/>
      <c r="AA75" s="387"/>
      <c r="AB75" s="387"/>
      <c r="AC75" s="387"/>
      <c r="AD75" s="387"/>
      <c r="AE75" s="387"/>
      <c r="AF75" s="387"/>
      <c r="AG75" s="387"/>
      <c r="AH75" s="387"/>
      <c r="AI75" s="387"/>
      <c r="AJ75" s="387"/>
      <c r="AK75" s="387"/>
      <c r="AL75" s="387"/>
      <c r="AM75" s="387"/>
      <c r="AN75" s="387"/>
      <c r="AO75" s="387"/>
      <c r="AP75" s="387"/>
      <c r="AQ75" s="387"/>
      <c r="AR75" s="387"/>
      <c r="AS75" s="387"/>
      <c r="AT75" s="387"/>
      <c r="AU75" s="387"/>
      <c r="AV75" s="387"/>
      <c r="AW75" s="387"/>
      <c r="AX75" s="387"/>
      <c r="AY75" s="387"/>
      <c r="AZ75" s="387"/>
      <c r="BA75" s="387"/>
      <c r="BB75" s="387"/>
      <c r="BC75" s="387"/>
      <c r="BD75" s="387"/>
      <c r="BE75" s="387"/>
      <c r="BF75" s="387"/>
      <c r="BG75" s="387"/>
      <c r="BH75" s="387"/>
      <c r="BI75" s="387"/>
      <c r="BJ75" s="387"/>
      <c r="BK75" s="387"/>
      <c r="BL75" s="387"/>
      <c r="BM75" s="387"/>
      <c r="BN75" s="387"/>
      <c r="BO75" s="387"/>
      <c r="BP75" s="387"/>
      <c r="BQ75" s="388"/>
    </row>
    <row r="76" spans="1:69" ht="12.75" customHeight="1" outlineLevel="1">
      <c r="A76" s="728" t="s">
        <v>758</v>
      </c>
      <c r="B76" s="165" t="s">
        <v>28</v>
      </c>
      <c r="C76" s="166"/>
      <c r="D76" s="310">
        <f t="shared" ref="D76:D95" si="38">SUM(F76:L76)</f>
        <v>505.44767874999997</v>
      </c>
      <c r="E76" s="310">
        <f t="shared" ref="E76:E95" si="39">NPV($C$7,F76:BN76)</f>
        <v>1801.1797081578086</v>
      </c>
      <c r="F76" s="370">
        <f>OPEX!$EB11</f>
        <v>72.206811250000001</v>
      </c>
      <c r="G76" s="370">
        <f>OPEX!$EB11</f>
        <v>72.206811250000001</v>
      </c>
      <c r="H76" s="370">
        <f>OPEX!$EB11</f>
        <v>72.206811250000001</v>
      </c>
      <c r="I76" s="370">
        <f>OPEX!$EB11</f>
        <v>72.206811250000001</v>
      </c>
      <c r="J76" s="370">
        <f>OPEX!$EB11</f>
        <v>72.206811250000001</v>
      </c>
      <c r="K76" s="370">
        <f>OPEX!$EB11</f>
        <v>72.206811250000001</v>
      </c>
      <c r="L76" s="370">
        <f>OPEX!$EB11</f>
        <v>72.206811250000001</v>
      </c>
      <c r="M76" s="370">
        <f>OPEX!$EB11</f>
        <v>72.206811250000001</v>
      </c>
      <c r="N76" s="370">
        <f>OPEX!$EB11</f>
        <v>72.206811250000001</v>
      </c>
      <c r="O76" s="370">
        <f>OPEX!$EB11</f>
        <v>72.206811250000001</v>
      </c>
      <c r="P76" s="370">
        <f>OPEX!$EB11</f>
        <v>72.206811250000001</v>
      </c>
      <c r="Q76" s="370">
        <f>OPEX!$EB11</f>
        <v>72.206811250000001</v>
      </c>
      <c r="R76" s="370">
        <f>OPEX!$EB11</f>
        <v>72.206811250000001</v>
      </c>
      <c r="S76" s="370">
        <f>OPEX!$EB11</f>
        <v>72.206811250000001</v>
      </c>
      <c r="T76" s="370">
        <f>OPEX!$EB11</f>
        <v>72.206811250000001</v>
      </c>
      <c r="U76" s="370">
        <f>OPEX!$EB11</f>
        <v>72.206811250000001</v>
      </c>
      <c r="V76" s="370">
        <f>OPEX!$EB11</f>
        <v>72.206811250000001</v>
      </c>
      <c r="W76" s="370">
        <f>OPEX!$EB11</f>
        <v>72.206811250000001</v>
      </c>
      <c r="X76" s="370">
        <f>OPEX!$EB11</f>
        <v>72.206811250000001</v>
      </c>
      <c r="Y76" s="370">
        <f>OPEX!$EB11</f>
        <v>72.206811250000001</v>
      </c>
      <c r="Z76" s="370">
        <f>OPEX!$EB11</f>
        <v>72.206811250000001</v>
      </c>
      <c r="AA76" s="370">
        <f>OPEX!$EB11</f>
        <v>72.206811250000001</v>
      </c>
      <c r="AB76" s="370">
        <f>OPEX!$EB11</f>
        <v>72.206811250000001</v>
      </c>
      <c r="AC76" s="370">
        <f>OPEX!$EB11</f>
        <v>72.206811250000001</v>
      </c>
      <c r="AD76" s="370">
        <f>OPEX!$EB11</f>
        <v>72.206811250000001</v>
      </c>
      <c r="AE76" s="370">
        <f>OPEX!$EB11</f>
        <v>72.206811250000001</v>
      </c>
      <c r="AF76" s="370">
        <f>OPEX!$EB11</f>
        <v>72.206811250000001</v>
      </c>
      <c r="AG76" s="370">
        <f>OPEX!$EB11</f>
        <v>72.206811250000001</v>
      </c>
      <c r="AH76" s="370">
        <f>OPEX!$EB11</f>
        <v>72.206811250000001</v>
      </c>
      <c r="AI76" s="370">
        <f>OPEX!$EB11</f>
        <v>72.206811250000001</v>
      </c>
      <c r="AJ76" s="370">
        <f>OPEX!$EB11</f>
        <v>72.206811250000001</v>
      </c>
      <c r="AK76" s="370">
        <f>OPEX!$EB11</f>
        <v>72.206811250000001</v>
      </c>
      <c r="AL76" s="370">
        <f>OPEX!$EB11</f>
        <v>72.206811250000001</v>
      </c>
      <c r="AM76" s="370">
        <f>OPEX!$EB11</f>
        <v>72.206811250000001</v>
      </c>
      <c r="AN76" s="370">
        <f>OPEX!$EB11</f>
        <v>72.206811250000001</v>
      </c>
      <c r="AO76" s="370">
        <f>OPEX!$EB11</f>
        <v>72.206811250000001</v>
      </c>
      <c r="AP76" s="370">
        <f>OPEX!$EB11</f>
        <v>72.206811250000001</v>
      </c>
      <c r="AQ76" s="370">
        <f>OPEX!$EB11</f>
        <v>72.206811250000001</v>
      </c>
      <c r="AR76" s="370">
        <f>OPEX!$EB11</f>
        <v>72.206811250000001</v>
      </c>
      <c r="AS76" s="370">
        <f>OPEX!$EB11</f>
        <v>72.206811250000001</v>
      </c>
      <c r="AT76" s="370">
        <f>OPEX!$EB11</f>
        <v>72.206811250000001</v>
      </c>
      <c r="AU76" s="370">
        <f>OPEX!$EB11</f>
        <v>72.206811250000001</v>
      </c>
      <c r="AV76" s="370">
        <f>OPEX!$EB11</f>
        <v>72.206811250000001</v>
      </c>
      <c r="AW76" s="370">
        <f>OPEX!$EB11</f>
        <v>72.206811250000001</v>
      </c>
      <c r="AX76" s="370">
        <f>OPEX!$EB11</f>
        <v>72.206811250000001</v>
      </c>
      <c r="AY76" s="370">
        <f>OPEX!$EB11</f>
        <v>72.206811250000001</v>
      </c>
      <c r="AZ76" s="370">
        <f>OPEX!$EB11</f>
        <v>72.206811250000001</v>
      </c>
      <c r="BA76" s="370">
        <f>OPEX!$EB11</f>
        <v>72.206811250000001</v>
      </c>
      <c r="BB76" s="370">
        <f>OPEX!$EB11</f>
        <v>72.206811250000001</v>
      </c>
      <c r="BC76" s="370">
        <f>OPEX!$EB11</f>
        <v>72.206811250000001</v>
      </c>
      <c r="BD76" s="370">
        <f>OPEX!$EB11</f>
        <v>72.206811250000001</v>
      </c>
      <c r="BE76" s="370">
        <f>OPEX!$EB11</f>
        <v>72.206811250000001</v>
      </c>
      <c r="BF76" s="370">
        <f>OPEX!$EB11</f>
        <v>72.206811250000001</v>
      </c>
      <c r="BG76" s="370">
        <f>OPEX!$EB11</f>
        <v>72.206811250000001</v>
      </c>
      <c r="BH76" s="370">
        <f>OPEX!$EB11</f>
        <v>72.206811250000001</v>
      </c>
      <c r="BI76" s="370">
        <f>OPEX!$EB11</f>
        <v>72.206811250000001</v>
      </c>
      <c r="BJ76" s="370">
        <f>OPEX!$EB11</f>
        <v>72.206811250000001</v>
      </c>
      <c r="BK76" s="370">
        <f>OPEX!$EB11</f>
        <v>72.206811250000001</v>
      </c>
      <c r="BL76" s="370">
        <f>OPEX!$EB11</f>
        <v>72.206811250000001</v>
      </c>
      <c r="BM76" s="370">
        <f>OPEX!$EB11</f>
        <v>72.206811250000001</v>
      </c>
      <c r="BN76" s="370">
        <v>0</v>
      </c>
      <c r="BO76" s="158"/>
      <c r="BP76" s="158"/>
      <c r="BQ76" s="4"/>
    </row>
    <row r="77" spans="1:69" outlineLevel="1">
      <c r="A77" s="729"/>
      <c r="B77" s="315" t="s">
        <v>29</v>
      </c>
      <c r="C77" s="317"/>
      <c r="D77" s="308">
        <f t="shared" si="38"/>
        <v>274.70530500000001</v>
      </c>
      <c r="E77" s="308">
        <f t="shared" si="39"/>
        <v>978.92154201391043</v>
      </c>
      <c r="F77" s="371">
        <f>OPEX!$EC11</f>
        <v>39.243614999999998</v>
      </c>
      <c r="G77" s="371">
        <f>OPEX!$EC11</f>
        <v>39.243614999999998</v>
      </c>
      <c r="H77" s="371">
        <f>OPEX!$EC11</f>
        <v>39.243614999999998</v>
      </c>
      <c r="I77" s="371">
        <f>OPEX!$EC11</f>
        <v>39.243614999999998</v>
      </c>
      <c r="J77" s="371">
        <f>OPEX!$EC11</f>
        <v>39.243614999999998</v>
      </c>
      <c r="K77" s="371">
        <f>OPEX!$EC11</f>
        <v>39.243614999999998</v>
      </c>
      <c r="L77" s="371">
        <f>OPEX!$EC11</f>
        <v>39.243614999999998</v>
      </c>
      <c r="M77" s="371">
        <f>OPEX!$EC11</f>
        <v>39.243614999999998</v>
      </c>
      <c r="N77" s="371">
        <f>OPEX!$EC11</f>
        <v>39.243614999999998</v>
      </c>
      <c r="O77" s="371">
        <f>OPEX!$EC11</f>
        <v>39.243614999999998</v>
      </c>
      <c r="P77" s="371">
        <f>OPEX!$EC11</f>
        <v>39.243614999999998</v>
      </c>
      <c r="Q77" s="371">
        <f>OPEX!$EC11</f>
        <v>39.243614999999998</v>
      </c>
      <c r="R77" s="371">
        <f>OPEX!$EC11</f>
        <v>39.243614999999998</v>
      </c>
      <c r="S77" s="371">
        <f>OPEX!$EC11</f>
        <v>39.243614999999998</v>
      </c>
      <c r="T77" s="371">
        <f>OPEX!$EC11</f>
        <v>39.243614999999998</v>
      </c>
      <c r="U77" s="371">
        <f>OPEX!$EC11</f>
        <v>39.243614999999998</v>
      </c>
      <c r="V77" s="371">
        <f>OPEX!$EC11</f>
        <v>39.243614999999998</v>
      </c>
      <c r="W77" s="371">
        <f>OPEX!$EC11</f>
        <v>39.243614999999998</v>
      </c>
      <c r="X77" s="371">
        <f>OPEX!$EC11</f>
        <v>39.243614999999998</v>
      </c>
      <c r="Y77" s="371">
        <f>OPEX!$EC11</f>
        <v>39.243614999999998</v>
      </c>
      <c r="Z77" s="371">
        <f>OPEX!$EC11</f>
        <v>39.243614999999998</v>
      </c>
      <c r="AA77" s="371">
        <f>OPEX!$EC11</f>
        <v>39.243614999999998</v>
      </c>
      <c r="AB77" s="371">
        <f>OPEX!$EC11</f>
        <v>39.243614999999998</v>
      </c>
      <c r="AC77" s="371">
        <f>OPEX!$EC11</f>
        <v>39.243614999999998</v>
      </c>
      <c r="AD77" s="371">
        <f>OPEX!$EC11</f>
        <v>39.243614999999998</v>
      </c>
      <c r="AE77" s="371">
        <f>OPEX!$EC11</f>
        <v>39.243614999999998</v>
      </c>
      <c r="AF77" s="371">
        <f>OPEX!$EC11</f>
        <v>39.243614999999998</v>
      </c>
      <c r="AG77" s="371">
        <f>OPEX!$EC11</f>
        <v>39.243614999999998</v>
      </c>
      <c r="AH77" s="371">
        <f>OPEX!$EC11</f>
        <v>39.243614999999998</v>
      </c>
      <c r="AI77" s="371">
        <f>OPEX!$EC11</f>
        <v>39.243614999999998</v>
      </c>
      <c r="AJ77" s="371">
        <f>OPEX!$EC11</f>
        <v>39.243614999999998</v>
      </c>
      <c r="AK77" s="371">
        <f>OPEX!$EC11</f>
        <v>39.243614999999998</v>
      </c>
      <c r="AL77" s="371">
        <f>OPEX!$EC11</f>
        <v>39.243614999999998</v>
      </c>
      <c r="AM77" s="371">
        <f>OPEX!$EC11</f>
        <v>39.243614999999998</v>
      </c>
      <c r="AN77" s="371">
        <f>OPEX!$EC11</f>
        <v>39.243614999999998</v>
      </c>
      <c r="AO77" s="371">
        <f>OPEX!$EC11</f>
        <v>39.243614999999998</v>
      </c>
      <c r="AP77" s="371">
        <f>OPEX!$EC11</f>
        <v>39.243614999999998</v>
      </c>
      <c r="AQ77" s="371">
        <f>OPEX!$EC11</f>
        <v>39.243614999999998</v>
      </c>
      <c r="AR77" s="371">
        <f>OPEX!$EC11</f>
        <v>39.243614999999998</v>
      </c>
      <c r="AS77" s="371">
        <f>OPEX!$EC11</f>
        <v>39.243614999999998</v>
      </c>
      <c r="AT77" s="371">
        <f>OPEX!$EC11</f>
        <v>39.243614999999998</v>
      </c>
      <c r="AU77" s="371">
        <f>OPEX!$EC11</f>
        <v>39.243614999999998</v>
      </c>
      <c r="AV77" s="371">
        <f>OPEX!$EC11</f>
        <v>39.243614999999998</v>
      </c>
      <c r="AW77" s="371">
        <f>OPEX!$EC11</f>
        <v>39.243614999999998</v>
      </c>
      <c r="AX77" s="371">
        <f>OPEX!$EC11</f>
        <v>39.243614999999998</v>
      </c>
      <c r="AY77" s="371">
        <f>OPEX!$EC11</f>
        <v>39.243614999999998</v>
      </c>
      <c r="AZ77" s="371">
        <f>OPEX!$EC11</f>
        <v>39.243614999999998</v>
      </c>
      <c r="BA77" s="371">
        <f>OPEX!$EC11</f>
        <v>39.243614999999998</v>
      </c>
      <c r="BB77" s="371">
        <f>OPEX!$EC11</f>
        <v>39.243614999999998</v>
      </c>
      <c r="BC77" s="371">
        <f>OPEX!$EC11</f>
        <v>39.243614999999998</v>
      </c>
      <c r="BD77" s="371">
        <f>OPEX!$EC11</f>
        <v>39.243614999999998</v>
      </c>
      <c r="BE77" s="371">
        <f>OPEX!$EC11</f>
        <v>39.243614999999998</v>
      </c>
      <c r="BF77" s="371">
        <f>OPEX!$EC11</f>
        <v>39.243614999999998</v>
      </c>
      <c r="BG77" s="371">
        <f>OPEX!$EC11</f>
        <v>39.243614999999998</v>
      </c>
      <c r="BH77" s="371">
        <f>OPEX!$EC11</f>
        <v>39.243614999999998</v>
      </c>
      <c r="BI77" s="371">
        <f>OPEX!$EC11</f>
        <v>39.243614999999998</v>
      </c>
      <c r="BJ77" s="371">
        <f>OPEX!$EC11</f>
        <v>39.243614999999998</v>
      </c>
      <c r="BK77" s="371">
        <f>OPEX!$EC11</f>
        <v>39.243614999999998</v>
      </c>
      <c r="BL77" s="371">
        <f>OPEX!$EC11</f>
        <v>39.243614999999998</v>
      </c>
      <c r="BM77" s="371">
        <f>OPEX!$EC11</f>
        <v>39.243614999999998</v>
      </c>
      <c r="BN77" s="371">
        <v>0</v>
      </c>
      <c r="BO77" s="159"/>
      <c r="BP77" s="159"/>
      <c r="BQ77" s="5"/>
    </row>
    <row r="78" spans="1:69" outlineLevel="1">
      <c r="A78" s="729"/>
      <c r="B78" s="315" t="s">
        <v>30</v>
      </c>
      <c r="C78" s="317"/>
      <c r="D78" s="308">
        <f t="shared" si="38"/>
        <v>279.4097687499999</v>
      </c>
      <c r="E78" s="308">
        <f t="shared" si="39"/>
        <v>995.68605593000859</v>
      </c>
      <c r="F78" s="371">
        <f>OPEX!$ED11</f>
        <v>39.915681249999992</v>
      </c>
      <c r="G78" s="371">
        <f>OPEX!$ED11</f>
        <v>39.915681249999992</v>
      </c>
      <c r="H78" s="371">
        <f>OPEX!$ED11</f>
        <v>39.915681249999992</v>
      </c>
      <c r="I78" s="371">
        <f>OPEX!$ED11</f>
        <v>39.915681249999992</v>
      </c>
      <c r="J78" s="371">
        <f>OPEX!$ED11</f>
        <v>39.915681249999992</v>
      </c>
      <c r="K78" s="371">
        <f>OPEX!$ED11</f>
        <v>39.915681249999992</v>
      </c>
      <c r="L78" s="371">
        <f>OPEX!$ED11</f>
        <v>39.915681249999992</v>
      </c>
      <c r="M78" s="371">
        <f>OPEX!$ED11</f>
        <v>39.915681249999992</v>
      </c>
      <c r="N78" s="371">
        <f>OPEX!$ED11</f>
        <v>39.915681249999992</v>
      </c>
      <c r="O78" s="371">
        <f>OPEX!$ED11</f>
        <v>39.915681249999992</v>
      </c>
      <c r="P78" s="371">
        <f>OPEX!$ED11</f>
        <v>39.915681249999992</v>
      </c>
      <c r="Q78" s="371">
        <f>OPEX!$ED11</f>
        <v>39.915681249999992</v>
      </c>
      <c r="R78" s="371">
        <f>OPEX!$ED11</f>
        <v>39.915681249999992</v>
      </c>
      <c r="S78" s="371">
        <f>OPEX!$ED11</f>
        <v>39.915681249999992</v>
      </c>
      <c r="T78" s="371">
        <f>OPEX!$ED11</f>
        <v>39.915681249999992</v>
      </c>
      <c r="U78" s="371">
        <f>OPEX!$ED11</f>
        <v>39.915681249999992</v>
      </c>
      <c r="V78" s="371">
        <f>OPEX!$ED11</f>
        <v>39.915681249999992</v>
      </c>
      <c r="W78" s="371">
        <f>OPEX!$ED11</f>
        <v>39.915681249999992</v>
      </c>
      <c r="X78" s="371">
        <f>OPEX!$ED11</f>
        <v>39.915681249999992</v>
      </c>
      <c r="Y78" s="371">
        <f>OPEX!$ED11</f>
        <v>39.915681249999992</v>
      </c>
      <c r="Z78" s="371">
        <f>OPEX!$ED11</f>
        <v>39.915681249999992</v>
      </c>
      <c r="AA78" s="371">
        <f>OPEX!$ED11</f>
        <v>39.915681249999992</v>
      </c>
      <c r="AB78" s="371">
        <f>OPEX!$ED11</f>
        <v>39.915681249999992</v>
      </c>
      <c r="AC78" s="371">
        <f>OPEX!$ED11</f>
        <v>39.915681249999992</v>
      </c>
      <c r="AD78" s="371">
        <f>OPEX!$ED11</f>
        <v>39.915681249999992</v>
      </c>
      <c r="AE78" s="371">
        <f>OPEX!$ED11</f>
        <v>39.915681249999992</v>
      </c>
      <c r="AF78" s="371">
        <f>OPEX!$ED11</f>
        <v>39.915681249999992</v>
      </c>
      <c r="AG78" s="371">
        <f>OPEX!$ED11</f>
        <v>39.915681249999992</v>
      </c>
      <c r="AH78" s="371">
        <f>OPEX!$ED11</f>
        <v>39.915681249999992</v>
      </c>
      <c r="AI78" s="371">
        <f>OPEX!$ED11</f>
        <v>39.915681249999992</v>
      </c>
      <c r="AJ78" s="371">
        <f>OPEX!$ED11</f>
        <v>39.915681249999992</v>
      </c>
      <c r="AK78" s="371">
        <f>OPEX!$ED11</f>
        <v>39.915681249999992</v>
      </c>
      <c r="AL78" s="371">
        <f>OPEX!$ED11</f>
        <v>39.915681249999992</v>
      </c>
      <c r="AM78" s="371">
        <f>OPEX!$ED11</f>
        <v>39.915681249999992</v>
      </c>
      <c r="AN78" s="371">
        <f>OPEX!$ED11</f>
        <v>39.915681249999992</v>
      </c>
      <c r="AO78" s="371">
        <f>OPEX!$ED11</f>
        <v>39.915681249999992</v>
      </c>
      <c r="AP78" s="371">
        <f>OPEX!$ED11</f>
        <v>39.915681249999992</v>
      </c>
      <c r="AQ78" s="371">
        <f>OPEX!$ED11</f>
        <v>39.915681249999992</v>
      </c>
      <c r="AR78" s="371">
        <f>OPEX!$ED11</f>
        <v>39.915681249999992</v>
      </c>
      <c r="AS78" s="371">
        <f>OPEX!$ED11</f>
        <v>39.915681249999992</v>
      </c>
      <c r="AT78" s="371">
        <f>OPEX!$ED11</f>
        <v>39.915681249999992</v>
      </c>
      <c r="AU78" s="371">
        <f>OPEX!$ED11</f>
        <v>39.915681249999992</v>
      </c>
      <c r="AV78" s="371">
        <f>OPEX!$ED11</f>
        <v>39.915681249999992</v>
      </c>
      <c r="AW78" s="371">
        <f>OPEX!$ED11</f>
        <v>39.915681249999992</v>
      </c>
      <c r="AX78" s="371">
        <f>OPEX!$ED11</f>
        <v>39.915681249999992</v>
      </c>
      <c r="AY78" s="371">
        <f>OPEX!$ED11</f>
        <v>39.915681249999992</v>
      </c>
      <c r="AZ78" s="371">
        <f>OPEX!$ED11</f>
        <v>39.915681249999992</v>
      </c>
      <c r="BA78" s="371">
        <f>OPEX!$ED11</f>
        <v>39.915681249999992</v>
      </c>
      <c r="BB78" s="371">
        <f>OPEX!$ED11</f>
        <v>39.915681249999992</v>
      </c>
      <c r="BC78" s="371">
        <f>OPEX!$ED11</f>
        <v>39.915681249999992</v>
      </c>
      <c r="BD78" s="371">
        <f>OPEX!$ED11</f>
        <v>39.915681249999992</v>
      </c>
      <c r="BE78" s="371">
        <f>OPEX!$ED11</f>
        <v>39.915681249999992</v>
      </c>
      <c r="BF78" s="371">
        <f>OPEX!$ED11</f>
        <v>39.915681249999992</v>
      </c>
      <c r="BG78" s="371">
        <f>OPEX!$ED11</f>
        <v>39.915681249999992</v>
      </c>
      <c r="BH78" s="371">
        <f>OPEX!$ED11</f>
        <v>39.915681249999992</v>
      </c>
      <c r="BI78" s="371">
        <f>OPEX!$ED11</f>
        <v>39.915681249999992</v>
      </c>
      <c r="BJ78" s="371">
        <f>OPEX!$ED11</f>
        <v>39.915681249999992</v>
      </c>
      <c r="BK78" s="371">
        <f>OPEX!$ED11</f>
        <v>39.915681249999992</v>
      </c>
      <c r="BL78" s="371">
        <f>OPEX!$ED11</f>
        <v>39.915681249999992</v>
      </c>
      <c r="BM78" s="371">
        <f>OPEX!$ED11</f>
        <v>39.915681249999992</v>
      </c>
      <c r="BN78" s="371">
        <v>0</v>
      </c>
      <c r="BO78" s="147"/>
      <c r="BP78" s="147"/>
      <c r="BQ78" s="5"/>
    </row>
    <row r="79" spans="1:69" outlineLevel="1">
      <c r="A79" s="729"/>
      <c r="B79" s="315" t="s">
        <v>31</v>
      </c>
      <c r="C79" s="317"/>
      <c r="D79" s="308">
        <f t="shared" si="38"/>
        <v>0</v>
      </c>
      <c r="E79" s="308">
        <f t="shared" si="39"/>
        <v>0</v>
      </c>
      <c r="F79" s="371">
        <f>OPEX!EE11</f>
        <v>0</v>
      </c>
      <c r="G79" s="371">
        <f>F79</f>
        <v>0</v>
      </c>
      <c r="H79" s="371">
        <f t="shared" ref="H79:BM79" si="40">G79</f>
        <v>0</v>
      </c>
      <c r="I79" s="371">
        <f t="shared" si="40"/>
        <v>0</v>
      </c>
      <c r="J79" s="371">
        <f t="shared" si="40"/>
        <v>0</v>
      </c>
      <c r="K79" s="371">
        <f t="shared" si="40"/>
        <v>0</v>
      </c>
      <c r="L79" s="371">
        <f t="shared" si="40"/>
        <v>0</v>
      </c>
      <c r="M79" s="371">
        <f t="shared" si="40"/>
        <v>0</v>
      </c>
      <c r="N79" s="371">
        <f t="shared" si="40"/>
        <v>0</v>
      </c>
      <c r="O79" s="371">
        <f t="shared" si="40"/>
        <v>0</v>
      </c>
      <c r="P79" s="371">
        <f t="shared" si="40"/>
        <v>0</v>
      </c>
      <c r="Q79" s="371">
        <f t="shared" si="40"/>
        <v>0</v>
      </c>
      <c r="R79" s="371">
        <f t="shared" si="40"/>
        <v>0</v>
      </c>
      <c r="S79" s="371">
        <f t="shared" si="40"/>
        <v>0</v>
      </c>
      <c r="T79" s="371">
        <f t="shared" si="40"/>
        <v>0</v>
      </c>
      <c r="U79" s="371">
        <f t="shared" si="40"/>
        <v>0</v>
      </c>
      <c r="V79" s="371">
        <f t="shared" si="40"/>
        <v>0</v>
      </c>
      <c r="W79" s="371">
        <f t="shared" si="40"/>
        <v>0</v>
      </c>
      <c r="X79" s="371">
        <f t="shared" si="40"/>
        <v>0</v>
      </c>
      <c r="Y79" s="371">
        <f t="shared" si="40"/>
        <v>0</v>
      </c>
      <c r="Z79" s="371">
        <f t="shared" si="40"/>
        <v>0</v>
      </c>
      <c r="AA79" s="371">
        <f t="shared" si="40"/>
        <v>0</v>
      </c>
      <c r="AB79" s="371">
        <f t="shared" si="40"/>
        <v>0</v>
      </c>
      <c r="AC79" s="371">
        <f t="shared" si="40"/>
        <v>0</v>
      </c>
      <c r="AD79" s="371">
        <f t="shared" si="40"/>
        <v>0</v>
      </c>
      <c r="AE79" s="371">
        <f t="shared" si="40"/>
        <v>0</v>
      </c>
      <c r="AF79" s="371">
        <f t="shared" si="40"/>
        <v>0</v>
      </c>
      <c r="AG79" s="371">
        <f t="shared" si="40"/>
        <v>0</v>
      </c>
      <c r="AH79" s="371">
        <f t="shared" si="40"/>
        <v>0</v>
      </c>
      <c r="AI79" s="371">
        <f t="shared" si="40"/>
        <v>0</v>
      </c>
      <c r="AJ79" s="371">
        <f t="shared" si="40"/>
        <v>0</v>
      </c>
      <c r="AK79" s="371">
        <f t="shared" si="40"/>
        <v>0</v>
      </c>
      <c r="AL79" s="371">
        <f t="shared" si="40"/>
        <v>0</v>
      </c>
      <c r="AM79" s="371">
        <f t="shared" si="40"/>
        <v>0</v>
      </c>
      <c r="AN79" s="371">
        <f t="shared" si="40"/>
        <v>0</v>
      </c>
      <c r="AO79" s="371">
        <f t="shared" si="40"/>
        <v>0</v>
      </c>
      <c r="AP79" s="371">
        <f t="shared" si="40"/>
        <v>0</v>
      </c>
      <c r="AQ79" s="371">
        <f t="shared" si="40"/>
        <v>0</v>
      </c>
      <c r="AR79" s="371">
        <f t="shared" si="40"/>
        <v>0</v>
      </c>
      <c r="AS79" s="371">
        <f t="shared" si="40"/>
        <v>0</v>
      </c>
      <c r="AT79" s="371">
        <f t="shared" si="40"/>
        <v>0</v>
      </c>
      <c r="AU79" s="371">
        <f t="shared" si="40"/>
        <v>0</v>
      </c>
      <c r="AV79" s="371">
        <f t="shared" si="40"/>
        <v>0</v>
      </c>
      <c r="AW79" s="371">
        <f t="shared" si="40"/>
        <v>0</v>
      </c>
      <c r="AX79" s="371">
        <f t="shared" si="40"/>
        <v>0</v>
      </c>
      <c r="AY79" s="371">
        <f t="shared" si="40"/>
        <v>0</v>
      </c>
      <c r="AZ79" s="371">
        <f t="shared" si="40"/>
        <v>0</v>
      </c>
      <c r="BA79" s="371">
        <f t="shared" si="40"/>
        <v>0</v>
      </c>
      <c r="BB79" s="371">
        <f t="shared" si="40"/>
        <v>0</v>
      </c>
      <c r="BC79" s="371">
        <f t="shared" si="40"/>
        <v>0</v>
      </c>
      <c r="BD79" s="371">
        <f t="shared" si="40"/>
        <v>0</v>
      </c>
      <c r="BE79" s="371">
        <f t="shared" si="40"/>
        <v>0</v>
      </c>
      <c r="BF79" s="371">
        <f t="shared" si="40"/>
        <v>0</v>
      </c>
      <c r="BG79" s="371">
        <f t="shared" si="40"/>
        <v>0</v>
      </c>
      <c r="BH79" s="371">
        <f t="shared" si="40"/>
        <v>0</v>
      </c>
      <c r="BI79" s="371">
        <f t="shared" si="40"/>
        <v>0</v>
      </c>
      <c r="BJ79" s="371">
        <f t="shared" si="40"/>
        <v>0</v>
      </c>
      <c r="BK79" s="371">
        <f t="shared" si="40"/>
        <v>0</v>
      </c>
      <c r="BL79" s="371">
        <f t="shared" si="40"/>
        <v>0</v>
      </c>
      <c r="BM79" s="371">
        <f t="shared" si="40"/>
        <v>0</v>
      </c>
      <c r="BN79" s="371">
        <v>0</v>
      </c>
      <c r="BO79" s="159"/>
      <c r="BP79" s="159"/>
      <c r="BQ79" s="5"/>
    </row>
    <row r="80" spans="1:69" outlineLevel="1">
      <c r="A80" s="729"/>
      <c r="B80" s="149" t="s">
        <v>32</v>
      </c>
      <c r="C80" s="167"/>
      <c r="D80" s="334">
        <f t="shared" si="38"/>
        <v>171.76282374999991</v>
      </c>
      <c r="E80" s="334">
        <f t="shared" si="39"/>
        <v>612.08256712047648</v>
      </c>
      <c r="F80" s="379">
        <f>OPEX!$EF11</f>
        <v>24.537546249999984</v>
      </c>
      <c r="G80" s="379">
        <f>OPEX!$EF11</f>
        <v>24.537546249999984</v>
      </c>
      <c r="H80" s="379">
        <f>OPEX!$EF11</f>
        <v>24.537546249999984</v>
      </c>
      <c r="I80" s="379">
        <f>OPEX!$EF11</f>
        <v>24.537546249999984</v>
      </c>
      <c r="J80" s="379">
        <f>OPEX!$EF11</f>
        <v>24.537546249999984</v>
      </c>
      <c r="K80" s="379">
        <f>OPEX!$EF11</f>
        <v>24.537546249999984</v>
      </c>
      <c r="L80" s="379">
        <f>OPEX!$EF11</f>
        <v>24.537546249999984</v>
      </c>
      <c r="M80" s="379">
        <f>OPEX!$EF11</f>
        <v>24.537546249999984</v>
      </c>
      <c r="N80" s="379">
        <f>OPEX!$EF11</f>
        <v>24.537546249999984</v>
      </c>
      <c r="O80" s="379">
        <f>OPEX!$EF11</f>
        <v>24.537546249999984</v>
      </c>
      <c r="P80" s="379">
        <f>OPEX!$EF11</f>
        <v>24.537546249999984</v>
      </c>
      <c r="Q80" s="379">
        <f>OPEX!$EF11</f>
        <v>24.537546249999984</v>
      </c>
      <c r="R80" s="379">
        <f>OPEX!$EF11</f>
        <v>24.537546249999984</v>
      </c>
      <c r="S80" s="379">
        <f>OPEX!$EF11</f>
        <v>24.537546249999984</v>
      </c>
      <c r="T80" s="379">
        <f>OPEX!$EF11</f>
        <v>24.537546249999984</v>
      </c>
      <c r="U80" s="379">
        <f>OPEX!$EF11</f>
        <v>24.537546249999984</v>
      </c>
      <c r="V80" s="379">
        <f>OPEX!$EF11</f>
        <v>24.537546249999984</v>
      </c>
      <c r="W80" s="379">
        <f>OPEX!$EF11</f>
        <v>24.537546249999984</v>
      </c>
      <c r="X80" s="379">
        <f>OPEX!$EF11</f>
        <v>24.537546249999984</v>
      </c>
      <c r="Y80" s="379">
        <f>OPEX!$EF11</f>
        <v>24.537546249999984</v>
      </c>
      <c r="Z80" s="379">
        <f>OPEX!$EF11</f>
        <v>24.537546249999984</v>
      </c>
      <c r="AA80" s="379">
        <f>OPEX!$EF11</f>
        <v>24.537546249999984</v>
      </c>
      <c r="AB80" s="379">
        <f>OPEX!$EF11</f>
        <v>24.537546249999984</v>
      </c>
      <c r="AC80" s="379">
        <f>OPEX!$EF11</f>
        <v>24.537546249999984</v>
      </c>
      <c r="AD80" s="379">
        <f>OPEX!$EF11</f>
        <v>24.537546249999984</v>
      </c>
      <c r="AE80" s="379">
        <f>OPEX!$EF11</f>
        <v>24.537546249999984</v>
      </c>
      <c r="AF80" s="379">
        <f>OPEX!$EF11</f>
        <v>24.537546249999984</v>
      </c>
      <c r="AG80" s="379">
        <f>OPEX!$EF11</f>
        <v>24.537546249999984</v>
      </c>
      <c r="AH80" s="379">
        <f>OPEX!$EF11</f>
        <v>24.537546249999984</v>
      </c>
      <c r="AI80" s="379">
        <f>OPEX!$EF11</f>
        <v>24.537546249999984</v>
      </c>
      <c r="AJ80" s="379">
        <f>OPEX!$EF11</f>
        <v>24.537546249999984</v>
      </c>
      <c r="AK80" s="379">
        <f>OPEX!$EF11</f>
        <v>24.537546249999984</v>
      </c>
      <c r="AL80" s="379">
        <f>OPEX!$EF11</f>
        <v>24.537546249999984</v>
      </c>
      <c r="AM80" s="379">
        <f>OPEX!$EF11</f>
        <v>24.537546249999984</v>
      </c>
      <c r="AN80" s="379">
        <f>OPEX!$EF11</f>
        <v>24.537546249999984</v>
      </c>
      <c r="AO80" s="379">
        <f>OPEX!$EF11</f>
        <v>24.537546249999984</v>
      </c>
      <c r="AP80" s="379">
        <f>OPEX!$EF11</f>
        <v>24.537546249999984</v>
      </c>
      <c r="AQ80" s="379">
        <f>OPEX!$EF11</f>
        <v>24.537546249999984</v>
      </c>
      <c r="AR80" s="379">
        <f>OPEX!$EF11</f>
        <v>24.537546249999984</v>
      </c>
      <c r="AS80" s="379">
        <f>OPEX!$EF11</f>
        <v>24.537546249999984</v>
      </c>
      <c r="AT80" s="379">
        <f>OPEX!$EF11</f>
        <v>24.537546249999984</v>
      </c>
      <c r="AU80" s="379">
        <f>OPEX!$EF11</f>
        <v>24.537546249999984</v>
      </c>
      <c r="AV80" s="379">
        <f>OPEX!$EF11</f>
        <v>24.537546249999984</v>
      </c>
      <c r="AW80" s="379">
        <f>OPEX!$EF11</f>
        <v>24.537546249999984</v>
      </c>
      <c r="AX80" s="379">
        <f>OPEX!$EF11</f>
        <v>24.537546249999984</v>
      </c>
      <c r="AY80" s="379">
        <f>OPEX!$EF11</f>
        <v>24.537546249999984</v>
      </c>
      <c r="AZ80" s="379">
        <f>OPEX!$EF11</f>
        <v>24.537546249999984</v>
      </c>
      <c r="BA80" s="379">
        <f>OPEX!$EF11</f>
        <v>24.537546249999984</v>
      </c>
      <c r="BB80" s="379">
        <f>OPEX!$EF11</f>
        <v>24.537546249999984</v>
      </c>
      <c r="BC80" s="379">
        <f>OPEX!$EF11</f>
        <v>24.537546249999984</v>
      </c>
      <c r="BD80" s="379">
        <f>OPEX!$EF11</f>
        <v>24.537546249999984</v>
      </c>
      <c r="BE80" s="379">
        <f>OPEX!$EF11</f>
        <v>24.537546249999984</v>
      </c>
      <c r="BF80" s="379">
        <f>OPEX!$EF11</f>
        <v>24.537546249999984</v>
      </c>
      <c r="BG80" s="379">
        <f>OPEX!$EF11</f>
        <v>24.537546249999984</v>
      </c>
      <c r="BH80" s="379">
        <f>OPEX!$EF11</f>
        <v>24.537546249999984</v>
      </c>
      <c r="BI80" s="379">
        <f>OPEX!$EF11</f>
        <v>24.537546249999984</v>
      </c>
      <c r="BJ80" s="379">
        <f>OPEX!$EF11</f>
        <v>24.537546249999984</v>
      </c>
      <c r="BK80" s="379">
        <f>OPEX!$EF11</f>
        <v>24.537546249999984</v>
      </c>
      <c r="BL80" s="379">
        <f>OPEX!$EF11</f>
        <v>24.537546249999984</v>
      </c>
      <c r="BM80" s="379">
        <f>OPEX!$EF11</f>
        <v>24.537546249999984</v>
      </c>
      <c r="BN80" s="379">
        <v>0</v>
      </c>
      <c r="BO80" s="159"/>
      <c r="BP80" s="159"/>
      <c r="BQ80" s="5"/>
    </row>
    <row r="81" spans="1:69">
      <c r="A81" s="729"/>
      <c r="B81" s="320" t="s">
        <v>748</v>
      </c>
      <c r="C81" s="139"/>
      <c r="D81" s="380">
        <f t="shared" si="38"/>
        <v>1231.3255762499998</v>
      </c>
      <c r="E81" s="380">
        <f t="shared" si="39"/>
        <v>4387.8698732222056</v>
      </c>
      <c r="F81" s="381">
        <f>SUM(F76:F80)</f>
        <v>175.90365374999999</v>
      </c>
      <c r="G81" s="381">
        <f>SUM(G76:G80)</f>
        <v>175.90365374999999</v>
      </c>
      <c r="H81" s="381">
        <f t="shared" ref="H81:BN81" si="41">SUM(H76:H80)</f>
        <v>175.90365374999999</v>
      </c>
      <c r="I81" s="381">
        <f t="shared" si="41"/>
        <v>175.90365374999999</v>
      </c>
      <c r="J81" s="381">
        <f t="shared" si="41"/>
        <v>175.90365374999999</v>
      </c>
      <c r="K81" s="381">
        <f t="shared" si="41"/>
        <v>175.90365374999999</v>
      </c>
      <c r="L81" s="381">
        <f t="shared" si="41"/>
        <v>175.90365374999999</v>
      </c>
      <c r="M81" s="381">
        <f t="shared" si="41"/>
        <v>175.90365374999999</v>
      </c>
      <c r="N81" s="381">
        <f t="shared" si="41"/>
        <v>175.90365374999999</v>
      </c>
      <c r="O81" s="381">
        <f t="shared" si="41"/>
        <v>175.90365374999999</v>
      </c>
      <c r="P81" s="381">
        <f t="shared" si="41"/>
        <v>175.90365374999999</v>
      </c>
      <c r="Q81" s="381">
        <f t="shared" si="41"/>
        <v>175.90365374999999</v>
      </c>
      <c r="R81" s="381">
        <f t="shared" si="41"/>
        <v>175.90365374999999</v>
      </c>
      <c r="S81" s="381">
        <f t="shared" si="41"/>
        <v>175.90365374999999</v>
      </c>
      <c r="T81" s="381">
        <f t="shared" si="41"/>
        <v>175.90365374999999</v>
      </c>
      <c r="U81" s="381">
        <f t="shared" si="41"/>
        <v>175.90365374999999</v>
      </c>
      <c r="V81" s="381">
        <f t="shared" si="41"/>
        <v>175.90365374999999</v>
      </c>
      <c r="W81" s="381">
        <f t="shared" si="41"/>
        <v>175.90365374999999</v>
      </c>
      <c r="X81" s="381">
        <f t="shared" si="41"/>
        <v>175.90365374999999</v>
      </c>
      <c r="Y81" s="381">
        <f t="shared" si="41"/>
        <v>175.90365374999999</v>
      </c>
      <c r="Z81" s="381">
        <f t="shared" si="41"/>
        <v>175.90365374999999</v>
      </c>
      <c r="AA81" s="381">
        <f t="shared" si="41"/>
        <v>175.90365374999999</v>
      </c>
      <c r="AB81" s="381">
        <f t="shared" si="41"/>
        <v>175.90365374999999</v>
      </c>
      <c r="AC81" s="381">
        <f t="shared" si="41"/>
        <v>175.90365374999999</v>
      </c>
      <c r="AD81" s="381">
        <f t="shared" si="41"/>
        <v>175.90365374999999</v>
      </c>
      <c r="AE81" s="381">
        <f t="shared" si="41"/>
        <v>175.90365374999999</v>
      </c>
      <c r="AF81" s="381">
        <f t="shared" si="41"/>
        <v>175.90365374999999</v>
      </c>
      <c r="AG81" s="381">
        <f t="shared" si="41"/>
        <v>175.90365374999999</v>
      </c>
      <c r="AH81" s="381">
        <f t="shared" si="41"/>
        <v>175.90365374999999</v>
      </c>
      <c r="AI81" s="381">
        <f t="shared" si="41"/>
        <v>175.90365374999999</v>
      </c>
      <c r="AJ81" s="381">
        <f t="shared" si="41"/>
        <v>175.90365374999999</v>
      </c>
      <c r="AK81" s="381">
        <f t="shared" si="41"/>
        <v>175.90365374999999</v>
      </c>
      <c r="AL81" s="381">
        <f t="shared" si="41"/>
        <v>175.90365374999999</v>
      </c>
      <c r="AM81" s="381">
        <f t="shared" si="41"/>
        <v>175.90365374999999</v>
      </c>
      <c r="AN81" s="381">
        <f t="shared" si="41"/>
        <v>175.90365374999999</v>
      </c>
      <c r="AO81" s="381">
        <f t="shared" si="41"/>
        <v>175.90365374999999</v>
      </c>
      <c r="AP81" s="381">
        <f t="shared" si="41"/>
        <v>175.90365374999999</v>
      </c>
      <c r="AQ81" s="381">
        <f t="shared" si="41"/>
        <v>175.90365374999999</v>
      </c>
      <c r="AR81" s="381">
        <f t="shared" si="41"/>
        <v>175.90365374999999</v>
      </c>
      <c r="AS81" s="381">
        <f>SUM(AS76:AS80)</f>
        <v>175.90365374999999</v>
      </c>
      <c r="AT81" s="381">
        <f t="shared" si="41"/>
        <v>175.90365374999999</v>
      </c>
      <c r="AU81" s="381">
        <f t="shared" si="41"/>
        <v>175.90365374999999</v>
      </c>
      <c r="AV81" s="381">
        <f t="shared" si="41"/>
        <v>175.90365374999999</v>
      </c>
      <c r="AW81" s="381">
        <f t="shared" si="41"/>
        <v>175.90365374999999</v>
      </c>
      <c r="AX81" s="381">
        <f t="shared" si="41"/>
        <v>175.90365374999999</v>
      </c>
      <c r="AY81" s="381">
        <f t="shared" si="41"/>
        <v>175.90365374999999</v>
      </c>
      <c r="AZ81" s="381">
        <f t="shared" si="41"/>
        <v>175.90365374999999</v>
      </c>
      <c r="BA81" s="381">
        <f t="shared" si="41"/>
        <v>175.90365374999999</v>
      </c>
      <c r="BB81" s="381">
        <f t="shared" si="41"/>
        <v>175.90365374999999</v>
      </c>
      <c r="BC81" s="381">
        <f t="shared" si="41"/>
        <v>175.90365374999999</v>
      </c>
      <c r="BD81" s="381">
        <f t="shared" si="41"/>
        <v>175.90365374999999</v>
      </c>
      <c r="BE81" s="381">
        <f t="shared" si="41"/>
        <v>175.90365374999999</v>
      </c>
      <c r="BF81" s="381">
        <f t="shared" si="41"/>
        <v>175.90365374999999</v>
      </c>
      <c r="BG81" s="381">
        <f t="shared" si="41"/>
        <v>175.90365374999999</v>
      </c>
      <c r="BH81" s="381">
        <f t="shared" si="41"/>
        <v>175.90365374999999</v>
      </c>
      <c r="BI81" s="381">
        <f t="shared" si="41"/>
        <v>175.90365374999999</v>
      </c>
      <c r="BJ81" s="381">
        <f t="shared" si="41"/>
        <v>175.90365374999999</v>
      </c>
      <c r="BK81" s="381">
        <f t="shared" si="41"/>
        <v>175.90365374999999</v>
      </c>
      <c r="BL81" s="381">
        <f>SUM(BL76:BL80)</f>
        <v>175.90365374999999</v>
      </c>
      <c r="BM81" s="381">
        <f>SUM(BM76:BM80)</f>
        <v>175.90365374999999</v>
      </c>
      <c r="BN81" s="381">
        <f t="shared" si="41"/>
        <v>0</v>
      </c>
      <c r="BO81" s="148"/>
      <c r="BP81" s="148"/>
      <c r="BQ81" s="155"/>
    </row>
    <row r="82" spans="1:69" outlineLevel="1">
      <c r="A82" s="728" t="s">
        <v>759</v>
      </c>
      <c r="B82" s="315" t="s">
        <v>28</v>
      </c>
      <c r="C82" s="317"/>
      <c r="D82" s="310">
        <f t="shared" si="38"/>
        <v>-36.103405625000001</v>
      </c>
      <c r="E82" s="310">
        <f t="shared" si="39"/>
        <v>-166.40088421924423</v>
      </c>
      <c r="F82" s="370">
        <f>IF(F$22&gt;=Options!$E$24,Options!$D24*F76,0)</f>
        <v>0</v>
      </c>
      <c r="G82" s="370">
        <f>IF(G$22&gt;=Options!$E$24,Options!$D24*G76,0)</f>
        <v>0</v>
      </c>
      <c r="H82" s="370">
        <f>IF(H$22&gt;=Options!$E$24,Options!$D24*H76,0)</f>
        <v>-7.2206811250000005</v>
      </c>
      <c r="I82" s="370">
        <f>IF(I$22&gt;=Options!$E$24,Options!$D24*I76,0)</f>
        <v>-7.2206811250000005</v>
      </c>
      <c r="J82" s="370">
        <f>IF(J$22&gt;=Options!$E$24,Options!$D24*J76,0)</f>
        <v>-7.2206811250000005</v>
      </c>
      <c r="K82" s="370">
        <f>IF(K$22&gt;=Options!$E$24,Options!$D24*K76,0)</f>
        <v>-7.2206811250000005</v>
      </c>
      <c r="L82" s="370">
        <f>IF(L$22&gt;=Options!$E$24,Options!$D24*L76,0)</f>
        <v>-7.2206811250000005</v>
      </c>
      <c r="M82" s="370">
        <f>IF(M$22&gt;=Options!$E$24,Options!$D24*M76,0)</f>
        <v>-7.2206811250000005</v>
      </c>
      <c r="N82" s="370">
        <f>IF(N$22&gt;=Options!$E$24,Options!$D24*N76,0)</f>
        <v>-7.2206811250000005</v>
      </c>
      <c r="O82" s="370">
        <f>IF(O$22&gt;=Options!$E$24,Options!$D24*O76,0)</f>
        <v>-7.2206811250000005</v>
      </c>
      <c r="P82" s="370">
        <f>IF(P$22&gt;=Options!$E$24,Options!$D24*P76,0)</f>
        <v>-7.2206811250000005</v>
      </c>
      <c r="Q82" s="370">
        <f>IF(Q$22&gt;=Options!$E$24,Options!$D24*Q76,0)</f>
        <v>-7.2206811250000005</v>
      </c>
      <c r="R82" s="370">
        <f>IF(R$22&gt;=Options!$E$24,Options!$D24*R76,0)</f>
        <v>-7.2206811250000005</v>
      </c>
      <c r="S82" s="370">
        <f>IF(S$22&gt;=Options!$E$24,Options!$D24*S76,0)</f>
        <v>-7.2206811250000005</v>
      </c>
      <c r="T82" s="370">
        <f>IF(T$22&gt;=Options!$E$24,Options!$D24*T76,0)</f>
        <v>-7.2206811250000005</v>
      </c>
      <c r="U82" s="370">
        <f>IF(U$22&gt;=Options!$E$24,Options!$D24*U76,0)</f>
        <v>-7.2206811250000005</v>
      </c>
      <c r="V82" s="370">
        <f>IF(V$22&gt;=Options!$E$24,Options!$D24*V76,0)</f>
        <v>-7.2206811250000005</v>
      </c>
      <c r="W82" s="370">
        <f>IF(W$22&gt;=Options!$E$24,Options!$D24*W76,0)</f>
        <v>-7.2206811250000005</v>
      </c>
      <c r="X82" s="370">
        <f>IF(X$22&gt;=Options!$E$24,Options!$D24*X76,0)</f>
        <v>-7.2206811250000005</v>
      </c>
      <c r="Y82" s="370">
        <f>IF(Y$22&gt;=Options!$E$24,Options!$D24*Y76,0)</f>
        <v>-7.2206811250000005</v>
      </c>
      <c r="Z82" s="370">
        <f>IF(Z$22&gt;=Options!$E$24,Options!$D24*Z76,0)</f>
        <v>-7.2206811250000005</v>
      </c>
      <c r="AA82" s="370">
        <f>IF(AA$22&gt;=Options!$E$24,Options!$D24*AA76,0)</f>
        <v>-7.2206811250000005</v>
      </c>
      <c r="AB82" s="370">
        <f>IF(AB$22&gt;=Options!$E$24,Options!$D24*AB76,0)</f>
        <v>-7.2206811250000005</v>
      </c>
      <c r="AC82" s="370">
        <f>IF(AC$22&gt;=Options!$E$24,Options!$D24*AC76,0)</f>
        <v>-7.2206811250000005</v>
      </c>
      <c r="AD82" s="370">
        <f>IF(AD$22&gt;=Options!$E$24,Options!$D24*AD76,0)</f>
        <v>-7.2206811250000005</v>
      </c>
      <c r="AE82" s="370">
        <f>IF(AE$22&gt;=Options!$E$24,Options!$D24*AE76,0)</f>
        <v>-7.2206811250000005</v>
      </c>
      <c r="AF82" s="370">
        <f>IF(AF$22&gt;=Options!$E$24,Options!$D24*AF76,0)</f>
        <v>-7.2206811250000005</v>
      </c>
      <c r="AG82" s="370">
        <f>IF(AG$22&gt;=Options!$E$24,Options!$D24*AG76,0)</f>
        <v>-7.2206811250000005</v>
      </c>
      <c r="AH82" s="370">
        <f>IF(AH$22&gt;=Options!$E$24,Options!$D24*AH76,0)</f>
        <v>-7.2206811250000005</v>
      </c>
      <c r="AI82" s="370">
        <f>IF(AI$22&gt;=Options!$E$24,Options!$D24*AI76,0)</f>
        <v>-7.2206811250000005</v>
      </c>
      <c r="AJ82" s="370">
        <f>IF(AJ$22&gt;=Options!$E$24,Options!$D24*AJ76,0)</f>
        <v>-7.2206811250000005</v>
      </c>
      <c r="AK82" s="370">
        <f>IF(AK$22&gt;=Options!$E$24,Options!$D24*AK76,0)</f>
        <v>-7.2206811250000005</v>
      </c>
      <c r="AL82" s="370">
        <f>IF(AL$22&gt;=Options!$E$24,Options!$D24*AL76,0)</f>
        <v>-7.2206811250000005</v>
      </c>
      <c r="AM82" s="370">
        <f>IF(AM$22&gt;=Options!$E$24,Options!$D24*AM76,0)</f>
        <v>-7.2206811250000005</v>
      </c>
      <c r="AN82" s="370">
        <f>IF(AN$22&gt;=Options!$E$24,Options!$D24*AN76,0)</f>
        <v>-7.2206811250000005</v>
      </c>
      <c r="AO82" s="370">
        <f>IF(AO$22&gt;=Options!$E$24,Options!$D24*AO76,0)</f>
        <v>-7.2206811250000005</v>
      </c>
      <c r="AP82" s="370">
        <f>IF(AP$22&gt;=Options!$E$24,Options!$D24*AP76,0)</f>
        <v>-7.2206811250000005</v>
      </c>
      <c r="AQ82" s="370">
        <f>IF(AQ$22&gt;=Options!$E$24,Options!$D24*AQ76,0)</f>
        <v>-7.2206811250000005</v>
      </c>
      <c r="AR82" s="370">
        <f>IF(AR$22&gt;=Options!$E$24,Options!$D24*AR76,0)</f>
        <v>-7.2206811250000005</v>
      </c>
      <c r="AS82" s="370">
        <f>IF(AS$22&gt;=Options!$E$24,Options!$D24*AS76,0)</f>
        <v>-7.2206811250000005</v>
      </c>
      <c r="AT82" s="370">
        <f>IF(AT$22&gt;=Options!$E$24,Options!$D24*AT76,0)</f>
        <v>-7.2206811250000005</v>
      </c>
      <c r="AU82" s="370">
        <f>IF(AU$22&gt;=Options!$E$24,Options!$D24*AU76,0)</f>
        <v>-7.2206811250000005</v>
      </c>
      <c r="AV82" s="370">
        <f>IF(AV$22&gt;=Options!$E$24,Options!$D24*AV76,0)</f>
        <v>-7.2206811250000005</v>
      </c>
      <c r="AW82" s="370">
        <f>IF(AW$22&gt;=Options!$E$24,Options!$D24*AW76,0)</f>
        <v>-7.2206811250000005</v>
      </c>
      <c r="AX82" s="370">
        <f>IF(AX$22&gt;=Options!$E$24,Options!$D24*AX76,0)</f>
        <v>-7.2206811250000005</v>
      </c>
      <c r="AY82" s="370">
        <f>IF(AY$22&gt;=Options!$E$24,Options!$D24*AY76,0)</f>
        <v>-7.2206811250000005</v>
      </c>
      <c r="AZ82" s="370">
        <f>IF(AZ$22&gt;=Options!$E$24,Options!$D24*AZ76,0)</f>
        <v>-7.2206811250000005</v>
      </c>
      <c r="BA82" s="370">
        <f>IF(BA$22&gt;=Options!$E$24,Options!$D24*BA76,0)</f>
        <v>-7.2206811250000005</v>
      </c>
      <c r="BB82" s="370">
        <f>IF(BB$22&gt;=Options!$E$24,Options!$D24*BB76,0)</f>
        <v>-7.2206811250000005</v>
      </c>
      <c r="BC82" s="370">
        <f>IF(BC$22&gt;=Options!$E$24,Options!$D24*BC76,0)</f>
        <v>-7.2206811250000005</v>
      </c>
      <c r="BD82" s="370">
        <f>IF(BD$22&gt;=Options!$E$24,Options!$D24*BD76,0)</f>
        <v>-7.2206811250000005</v>
      </c>
      <c r="BE82" s="370">
        <f>IF(BE$22&gt;=Options!$E$24,Options!$D24*BE76,0)</f>
        <v>-7.2206811250000005</v>
      </c>
      <c r="BF82" s="370">
        <f>IF(BF$22&gt;=Options!$E$24,Options!$D24*BF76,0)</f>
        <v>-7.2206811250000005</v>
      </c>
      <c r="BG82" s="370">
        <f>IF(BG$22&gt;=Options!$E$24,Options!$D24*BG76,0)</f>
        <v>-7.2206811250000005</v>
      </c>
      <c r="BH82" s="370">
        <f>IF(BH$22&gt;=Options!$E$24,Options!$D24*BH76,0)</f>
        <v>-7.2206811250000005</v>
      </c>
      <c r="BI82" s="370">
        <f>IF(BI$22&gt;=Options!$E$24,Options!$D24*BI76,0)</f>
        <v>-7.2206811250000005</v>
      </c>
      <c r="BJ82" s="370">
        <f>IF(BJ$22&gt;=Options!$E$24,Options!$D24*BJ76,0)</f>
        <v>-7.2206811250000005</v>
      </c>
      <c r="BK82" s="370">
        <f>IF(BK$22&gt;=Options!$E$24,Options!$D24*BK76,0)</f>
        <v>-7.2206811250000005</v>
      </c>
      <c r="BL82" s="370">
        <f>IF(BL$22&gt;=Options!$E$24,Options!$D24*BL76,0)</f>
        <v>-7.2206811250000005</v>
      </c>
      <c r="BM82" s="370">
        <f>IF(BM$22&gt;=Options!$E$24,Options!$D24*BM76,0)</f>
        <v>-7.2206811250000005</v>
      </c>
      <c r="BN82" s="370">
        <v>0</v>
      </c>
      <c r="BO82" s="158"/>
      <c r="BP82" s="158"/>
      <c r="BQ82" s="4"/>
    </row>
    <row r="83" spans="1:69" outlineLevel="1">
      <c r="A83" s="729"/>
      <c r="B83" s="315" t="s">
        <v>29</v>
      </c>
      <c r="C83" s="317"/>
      <c r="D83" s="308">
        <f t="shared" si="38"/>
        <v>1.09882122</v>
      </c>
      <c r="E83" s="308">
        <f t="shared" si="39"/>
        <v>20.408632406103031</v>
      </c>
      <c r="F83" s="371">
        <f>IF(F$22&gt;=Options!$E25,(Options!$D25*F77)+E83,(Options!$D25*F77))</f>
        <v>3.9243615000000003E-2</v>
      </c>
      <c r="G83" s="371">
        <f>IF(G$22&gt;=Options!$E25,(Options!$D25*G77)+F83,(Options!$D25*G77))</f>
        <v>7.8487230000000005E-2</v>
      </c>
      <c r="H83" s="371">
        <f>IF(H$22&gt;=Options!$E25,(Options!$D25*H77)+G83,(Options!$D25*H77))</f>
        <v>0.117730845</v>
      </c>
      <c r="I83" s="371">
        <f>IF(I$22&gt;=Options!$E25,(Options!$D25*I77)+H83,(Options!$D25*I77))</f>
        <v>0.15697446000000001</v>
      </c>
      <c r="J83" s="371">
        <f>IF(J$22&gt;=Options!$E25,(Options!$D25*J77)+I83,(Options!$D25*J77))</f>
        <v>0.19621807500000002</v>
      </c>
      <c r="K83" s="371">
        <f>IF(K$22&gt;=Options!$E25,(Options!$D25*K77)+J83,(Options!$D25*K77))</f>
        <v>0.23546169000000003</v>
      </c>
      <c r="L83" s="371">
        <f>IF(L$22&gt;=Options!$E25,(Options!$D25*L77)+K83,(Options!$D25*L77))</f>
        <v>0.27470530500000001</v>
      </c>
      <c r="M83" s="371">
        <f>IF(M$22&gt;=Options!$E25,(Options!$D25*M77)+L83,(Options!$D25*M77))</f>
        <v>0.31394892000000002</v>
      </c>
      <c r="N83" s="371">
        <f>IF(N$22&gt;=Options!$E25,(Options!$D25*N77)+M83,(Options!$D25*N77))</f>
        <v>0.35319253500000003</v>
      </c>
      <c r="O83" s="371">
        <f>IF(O$22&gt;=Options!$E25,(Options!$D25*O77)+N83,(Options!$D25*O77))</f>
        <v>0.39243615000000004</v>
      </c>
      <c r="P83" s="371">
        <f>IF(P$22&gt;=Options!$E25,(Options!$D25*P77)+O83,(Options!$D25*P77))</f>
        <v>0.43167976500000005</v>
      </c>
      <c r="Q83" s="371">
        <f>IF(Q$22&gt;=Options!$E25,(Options!$D25*Q77)+P83,(Options!$D25*Q77))</f>
        <v>0.47092338000000006</v>
      </c>
      <c r="R83" s="371">
        <f>IF(R$22&gt;=Options!$E25,(Options!$D25*R77)+Q83,(Options!$D25*R77))</f>
        <v>0.51016699500000007</v>
      </c>
      <c r="S83" s="371">
        <f>IF(S$22&gt;=Options!$E25,(Options!$D25*S77)+R83,(Options!$D25*S77))</f>
        <v>0.54941061000000002</v>
      </c>
      <c r="T83" s="371">
        <f>IF(T$22&gt;=Options!$E25,(Options!$D25*T77)+S83,(Options!$D25*T77))</f>
        <v>0.58865422499999998</v>
      </c>
      <c r="U83" s="371">
        <f>IF(U$22&gt;=Options!$E25,(Options!$D25*U77)+T83,(Options!$D25*U77))</f>
        <v>0.62789783999999993</v>
      </c>
      <c r="V83" s="371">
        <f>IF(V$22&gt;=Options!$E25,(Options!$D25*V77)+U83,(Options!$D25*V77))</f>
        <v>0.66714145499999988</v>
      </c>
      <c r="W83" s="371">
        <f>IF(W$22&gt;=Options!$E25,(Options!$D25*W77)+V83,(Options!$D25*W77))</f>
        <v>0.70638506999999984</v>
      </c>
      <c r="X83" s="371">
        <f>IF(X$22&gt;=Options!$E25,(Options!$D25*X77)+W83,(Options!$D25*X77))</f>
        <v>0.74562868499999979</v>
      </c>
      <c r="Y83" s="371">
        <f>IF(Y$22&gt;=Options!$E25,(Options!$D25*Y77)+X83,(Options!$D25*Y77))</f>
        <v>0.78487229999999975</v>
      </c>
      <c r="Z83" s="371">
        <f>IF(Z$22&gt;=Options!$E25,(Options!$D25*Z77)+Y83,(Options!$D25*Z77))</f>
        <v>0.8241159149999997</v>
      </c>
      <c r="AA83" s="371">
        <f>IF(AA$22&gt;=Options!$E25,(Options!$D25*AA77)+Z83,(Options!$D25*AA77))</f>
        <v>0.86335952999999965</v>
      </c>
      <c r="AB83" s="371">
        <f>IF(AB$22&gt;=Options!$E25,(Options!$D25*AB77)+AA83,(Options!$D25*AB77))</f>
        <v>0.90260314499999961</v>
      </c>
      <c r="AC83" s="371">
        <f>IF(AC$22&gt;=Options!$E25,(Options!$D25*AC77)+AB83,(Options!$D25*AC77))</f>
        <v>0.94184675999999956</v>
      </c>
      <c r="AD83" s="371">
        <f>IF(AD$22&gt;=Options!$E25,(Options!$D25*AD77)+AC83,(Options!$D25*AD77))</f>
        <v>0.98109037499999951</v>
      </c>
      <c r="AE83" s="371">
        <f>IF(AE$22&gt;=Options!$E25,(Options!$D25*AE77)+AD83,(Options!$D25*AE77))</f>
        <v>1.0203339899999995</v>
      </c>
      <c r="AF83" s="371">
        <f>IF(AF$22&gt;=Options!$E25,(Options!$D25*AF77)+AE83,(Options!$D25*AF77))</f>
        <v>1.0595776049999994</v>
      </c>
      <c r="AG83" s="371">
        <f>IF(AG$22&gt;=Options!$E25,(Options!$D25*AG77)+AF83,(Options!$D25*AG77))</f>
        <v>1.0988212199999994</v>
      </c>
      <c r="AH83" s="371">
        <f>IF(AH$22&gt;=Options!$E25,(Options!$D25*AH77)+AG83,(Options!$D25*AH77))</f>
        <v>1.1380648349999993</v>
      </c>
      <c r="AI83" s="371">
        <f>IF(AI$22&gt;=Options!$E25,(Options!$D25*AI77)+AH83,(Options!$D25*AI77))</f>
        <v>1.1773084499999993</v>
      </c>
      <c r="AJ83" s="371">
        <f>IF(AJ$22&gt;=Options!$E25,(Options!$D25*AJ77)+AI83,(Options!$D25*AJ77))</f>
        <v>1.2165520649999992</v>
      </c>
      <c r="AK83" s="371">
        <f>IF(AK$22&gt;=Options!$E25,(Options!$D25*AK77)+AJ83,(Options!$D25*AK77))</f>
        <v>1.2557956799999992</v>
      </c>
      <c r="AL83" s="371">
        <f>IF(AL$22&gt;=Options!$E25,(Options!$D25*AL77)+AK83,(Options!$D25*AL77))</f>
        <v>1.2950392949999991</v>
      </c>
      <c r="AM83" s="371">
        <f>IF(AM$22&gt;=Options!$E25,(Options!$D25*AM77)+AL83,(Options!$D25*AM77))</f>
        <v>1.3342829099999991</v>
      </c>
      <c r="AN83" s="371">
        <f>IF(AN$22&gt;=Options!$E25,(Options!$D25*AN77)+AM83,(Options!$D25*AN77))</f>
        <v>1.3735265249999991</v>
      </c>
      <c r="AO83" s="371">
        <f>IF(AO$22&gt;=Options!$E25,(Options!$D25*AO77)+AN83,(Options!$D25*AO77))</f>
        <v>1.412770139999999</v>
      </c>
      <c r="AP83" s="371">
        <f>IF(AP$22&gt;=Options!$E25,(Options!$D25*AP77)+AO83,(Options!$D25*AP77))</f>
        <v>1.452013754999999</v>
      </c>
      <c r="AQ83" s="371">
        <f>IF(AQ$22&gt;=Options!$E25,(Options!$D25*AQ77)+AP83,(Options!$D25*AQ77))</f>
        <v>1.4912573699999989</v>
      </c>
      <c r="AR83" s="371">
        <f>IF(AR$22&gt;=Options!$E25,(Options!$D25*AR77)+AQ83,(Options!$D25*AR77))</f>
        <v>1.5305009849999989</v>
      </c>
      <c r="AS83" s="371">
        <f>IF(AS$22&gt;=Options!$E25,(Options!$D25*AS77)+AR83,(Options!$D25*AS77))</f>
        <v>1.5697445999999988</v>
      </c>
      <c r="AT83" s="371">
        <f>IF(AT$22&gt;=Options!$E25,(Options!$D25*AT77)+AS83,(Options!$D25*AT77))</f>
        <v>1.6089882149999988</v>
      </c>
      <c r="AU83" s="371">
        <f>IF(AU$22&gt;=Options!$E25,(Options!$D25*AU77)+AT83,(Options!$D25*AU77))</f>
        <v>1.6482318299999987</v>
      </c>
      <c r="AV83" s="371">
        <f>IF(AV$22&gt;=Options!$E25,(Options!$D25*AV77)+AU83,(Options!$D25*AV77))</f>
        <v>1.6874754449999987</v>
      </c>
      <c r="AW83" s="371">
        <f>IF(AW$22&gt;=Options!$E25,(Options!$D25*AW77)+AV83,(Options!$D25*AW77))</f>
        <v>1.7267190599999986</v>
      </c>
      <c r="AX83" s="371">
        <f>IF(AX$22&gt;=Options!$E25,(Options!$D25*AX77)+AW83,(Options!$D25*AX77))</f>
        <v>1.7659626749999986</v>
      </c>
      <c r="AY83" s="371">
        <f>IF(AY$22&gt;=Options!$E25,(Options!$D25*AY77)+AX83,(Options!$D25*AY77))</f>
        <v>1.8052062899999985</v>
      </c>
      <c r="AZ83" s="371">
        <f>IF(AZ$22&gt;=Options!$E25,(Options!$D25*AZ77)+AY83,(Options!$D25*AZ77))</f>
        <v>1.8444499049999985</v>
      </c>
      <c r="BA83" s="371">
        <f>IF(BA$22&gt;=Options!$E25,(Options!$D25*BA77)+AZ83,(Options!$D25*BA77))</f>
        <v>1.8836935199999985</v>
      </c>
      <c r="BB83" s="371">
        <f>IF(BB$22&gt;=Options!$E25,(Options!$D25*BB77)+BA83,(Options!$D25*BB77))</f>
        <v>1.9229371349999984</v>
      </c>
      <c r="BC83" s="371">
        <f>IF(BC$22&gt;=Options!$E25,(Options!$D25*BC77)+BB83,(Options!$D25*BC77))</f>
        <v>1.9621807499999984</v>
      </c>
      <c r="BD83" s="371">
        <f>IF(BD$22&gt;=Options!$E25,(Options!$D25*BD77)+BC83,(Options!$D25*BD77))</f>
        <v>2.0014243649999983</v>
      </c>
      <c r="BE83" s="371">
        <f>IF(BE$22&gt;=Options!$E25,(Options!$D25*BE77)+BD83,(Options!$D25*BE77))</f>
        <v>2.0406679799999985</v>
      </c>
      <c r="BF83" s="371">
        <f>IF(BF$22&gt;=Options!$E25,(Options!$D25*BF77)+BE83,(Options!$D25*BF77))</f>
        <v>2.0799115949999987</v>
      </c>
      <c r="BG83" s="371">
        <f>IF(BG$22&gt;=Options!$E25,(Options!$D25*BG77)+BF83,(Options!$D25*BG77))</f>
        <v>2.1191552099999988</v>
      </c>
      <c r="BH83" s="371">
        <f>IF(BH$22&gt;=Options!$E25,(Options!$D25*BH77)+BG83,(Options!$D25*BH77))</f>
        <v>2.158398824999999</v>
      </c>
      <c r="BI83" s="371">
        <f>IF(BI$22&gt;=Options!$E25,(Options!$D25*BI77)+BH83,(Options!$D25*BI77))</f>
        <v>2.1976424399999992</v>
      </c>
      <c r="BJ83" s="371">
        <f>IF(BJ$22&gt;=Options!$E25,(Options!$D25*BJ77)+BI83,(Options!$D25*BJ77))</f>
        <v>2.2368860549999994</v>
      </c>
      <c r="BK83" s="371">
        <f>IF(BK$22&gt;=Options!$E25,(Options!$D25*BK77)+BJ83,(Options!$D25*BK77))</f>
        <v>2.2761296699999995</v>
      </c>
      <c r="BL83" s="371">
        <f>IF(BL$22&gt;=Options!$E25,(Options!$D25*BL77)+BK83,(Options!$D25*BL77))</f>
        <v>2.3153732849999997</v>
      </c>
      <c r="BM83" s="371">
        <f>IF(BM$22&gt;=Options!$E25,(Options!$D25*BM77)+BL83,(Options!$D25*BM77))</f>
        <v>2.3546168999999999</v>
      </c>
      <c r="BN83" s="371">
        <v>0</v>
      </c>
      <c r="BO83" s="159"/>
      <c r="BP83" s="159"/>
      <c r="BQ83" s="5"/>
    </row>
    <row r="84" spans="1:69" outlineLevel="1">
      <c r="A84" s="729"/>
      <c r="B84" s="315" t="s">
        <v>30</v>
      </c>
      <c r="C84" s="317"/>
      <c r="D84" s="308">
        <f t="shared" si="38"/>
        <v>1.1176390749999998</v>
      </c>
      <c r="E84" s="308">
        <f t="shared" si="39"/>
        <v>20.758140295444989</v>
      </c>
      <c r="F84" s="371">
        <f>IF(F$22&gt;=Options!$E26,(Options!$D26*F78)+E84,(Options!$D26*F78))</f>
        <v>3.9915681249999994E-2</v>
      </c>
      <c r="G84" s="371">
        <f>IF(G$22&gt;=Options!$E26,(Options!$D26*G78)+F84,(Options!$D26*G78))</f>
        <v>7.9831362499999989E-2</v>
      </c>
      <c r="H84" s="371">
        <f>IF(H$22&gt;=Options!$E26,(Options!$D26*H78)+G84,(Options!$D26*H78))</f>
        <v>0.11974704374999998</v>
      </c>
      <c r="I84" s="371">
        <f>IF(I$22&gt;=Options!$E26,(Options!$D26*I78)+H84,(Options!$D26*I78))</f>
        <v>0.15966272499999998</v>
      </c>
      <c r="J84" s="371">
        <f>IF(J$22&gt;=Options!$E26,(Options!$D26*J78)+I84,(Options!$D26*J78))</f>
        <v>0.19957840624999998</v>
      </c>
      <c r="K84" s="371">
        <f>IF(K$22&gt;=Options!$E26,(Options!$D26*K78)+J84,(Options!$D26*K78))</f>
        <v>0.23949408749999998</v>
      </c>
      <c r="L84" s="371">
        <f>IF(L$22&gt;=Options!$E26,(Options!$D26*L78)+K84,(Options!$D26*L78))</f>
        <v>0.27940976874999995</v>
      </c>
      <c r="M84" s="371">
        <f>IF(M$22&gt;=Options!$E26,(Options!$D26*M78)+L84,(Options!$D26*M78))</f>
        <v>0.31932544999999996</v>
      </c>
      <c r="N84" s="371">
        <f>IF(N$22&gt;=Options!$E26,(Options!$D26*N78)+M84,(Options!$D26*N78))</f>
        <v>0.35924113124999996</v>
      </c>
      <c r="O84" s="371">
        <f>IF(O$22&gt;=Options!$E26,(Options!$D26*O78)+N84,(Options!$D26*O78))</f>
        <v>0.39915681249999996</v>
      </c>
      <c r="P84" s="371">
        <f>IF(P$22&gt;=Options!$E26,(Options!$D26*P78)+O84,(Options!$D26*P78))</f>
        <v>0.43907249374999996</v>
      </c>
      <c r="Q84" s="371">
        <f>IF(Q$22&gt;=Options!$E26,(Options!$D26*Q78)+P84,(Options!$D26*Q78))</f>
        <v>0.47898817499999996</v>
      </c>
      <c r="R84" s="371">
        <f>IF(R$22&gt;=Options!$E26,(Options!$D26*R78)+Q84,(Options!$D26*R78))</f>
        <v>0.51890385624999991</v>
      </c>
      <c r="S84" s="371">
        <f>IF(S$22&gt;=Options!$E26,(Options!$D26*S78)+R84,(Options!$D26*S78))</f>
        <v>0.55881953749999991</v>
      </c>
      <c r="T84" s="371">
        <f>IF(T$22&gt;=Options!$E26,(Options!$D26*T78)+S84,(Options!$D26*T78))</f>
        <v>0.59873521874999991</v>
      </c>
      <c r="U84" s="371">
        <f>IF(U$22&gt;=Options!$E26,(Options!$D26*U78)+T84,(Options!$D26*U78))</f>
        <v>0.63865089999999991</v>
      </c>
      <c r="V84" s="371">
        <f>IF(V$22&gt;=Options!$E26,(Options!$D26*V78)+U84,(Options!$D26*V78))</f>
        <v>0.67856658124999991</v>
      </c>
      <c r="W84" s="371">
        <f>IF(W$22&gt;=Options!$E26,(Options!$D26*W78)+V84,(Options!$D26*W78))</f>
        <v>0.71848226249999991</v>
      </c>
      <c r="X84" s="371">
        <f>IF(X$22&gt;=Options!$E26,(Options!$D26*X78)+W84,(Options!$D26*X78))</f>
        <v>0.75839794374999991</v>
      </c>
      <c r="Y84" s="371">
        <f>IF(Y$22&gt;=Options!$E26,(Options!$D26*Y78)+X84,(Options!$D26*Y78))</f>
        <v>0.79831362499999992</v>
      </c>
      <c r="Z84" s="371">
        <f>IF(Z$22&gt;=Options!$E26,(Options!$D26*Z78)+Y84,(Options!$D26*Z78))</f>
        <v>0.83822930624999992</v>
      </c>
      <c r="AA84" s="371">
        <f>IF(AA$22&gt;=Options!$E26,(Options!$D26*AA78)+Z84,(Options!$D26*AA78))</f>
        <v>0.87814498749999992</v>
      </c>
      <c r="AB84" s="371">
        <f>IF(AB$22&gt;=Options!$E26,(Options!$D26*AB78)+AA84,(Options!$D26*AB78))</f>
        <v>0.91806066874999992</v>
      </c>
      <c r="AC84" s="371">
        <f>IF(AC$22&gt;=Options!$E26,(Options!$D26*AC78)+AB84,(Options!$D26*AC78))</f>
        <v>0.95797634999999992</v>
      </c>
      <c r="AD84" s="371">
        <f>IF(AD$22&gt;=Options!$E26,(Options!$D26*AD78)+AC84,(Options!$D26*AD78))</f>
        <v>0.99789203124999992</v>
      </c>
      <c r="AE84" s="371">
        <f>IF(AE$22&gt;=Options!$E26,(Options!$D26*AE78)+AD84,(Options!$D26*AE78))</f>
        <v>1.0378077124999998</v>
      </c>
      <c r="AF84" s="371">
        <f>IF(AF$22&gt;=Options!$E26,(Options!$D26*AF78)+AE84,(Options!$D26*AF78))</f>
        <v>1.0777233937499997</v>
      </c>
      <c r="AG84" s="371">
        <f>IF(AG$22&gt;=Options!$E26,(Options!$D26*AG78)+AF84,(Options!$D26*AG78))</f>
        <v>1.1176390749999996</v>
      </c>
      <c r="AH84" s="371">
        <f>IF(AH$22&gt;=Options!$E26,(Options!$D26*AH78)+AG84,(Options!$D26*AH78))</f>
        <v>1.1575547562499995</v>
      </c>
      <c r="AI84" s="371">
        <f>IF(AI$22&gt;=Options!$E26,(Options!$D26*AI78)+AH84,(Options!$D26*AI78))</f>
        <v>1.1974704374999994</v>
      </c>
      <c r="AJ84" s="371">
        <f>IF(AJ$22&gt;=Options!$E26,(Options!$D26*AJ78)+AI84,(Options!$D26*AJ78))</f>
        <v>1.2373861187499993</v>
      </c>
      <c r="AK84" s="371">
        <f>IF(AK$22&gt;=Options!$E26,(Options!$D26*AK78)+AJ84,(Options!$D26*AK78))</f>
        <v>1.2773017999999992</v>
      </c>
      <c r="AL84" s="371">
        <f>IF(AL$22&gt;=Options!$E26,(Options!$D26*AL78)+AK84,(Options!$D26*AL78))</f>
        <v>1.317217481249999</v>
      </c>
      <c r="AM84" s="371">
        <f>IF(AM$22&gt;=Options!$E26,(Options!$D26*AM78)+AL84,(Options!$D26*AM78))</f>
        <v>1.3571331624999989</v>
      </c>
      <c r="AN84" s="371">
        <f>IF(AN$22&gt;=Options!$E26,(Options!$D26*AN78)+AM84,(Options!$D26*AN78))</f>
        <v>1.3970488437499988</v>
      </c>
      <c r="AO84" s="371">
        <f>IF(AO$22&gt;=Options!$E26,(Options!$D26*AO78)+AN84,(Options!$D26*AO78))</f>
        <v>1.4369645249999987</v>
      </c>
      <c r="AP84" s="371">
        <f>IF(AP$22&gt;=Options!$E26,(Options!$D26*AP78)+AO84,(Options!$D26*AP78))</f>
        <v>1.4768802062499986</v>
      </c>
      <c r="AQ84" s="371">
        <f>IF(AQ$22&gt;=Options!$E26,(Options!$D26*AQ78)+AP84,(Options!$D26*AQ78))</f>
        <v>1.5167958874999985</v>
      </c>
      <c r="AR84" s="371">
        <f>IF(AR$22&gt;=Options!$E26,(Options!$D26*AR78)+AQ84,(Options!$D26*AR78))</f>
        <v>1.5567115687499984</v>
      </c>
      <c r="AS84" s="371">
        <f>IF(AS$22&gt;=Options!$E26,(Options!$D26*AS78)+AR84,(Options!$D26*AS78))</f>
        <v>1.5966272499999983</v>
      </c>
      <c r="AT84" s="371">
        <f>IF(AT$22&gt;=Options!$E26,(Options!$D26*AT78)+AS84,(Options!$D26*AT78))</f>
        <v>1.6365429312499982</v>
      </c>
      <c r="AU84" s="371">
        <f>IF(AU$22&gt;=Options!$E26,(Options!$D26*AU78)+AT84,(Options!$D26*AU78))</f>
        <v>1.6764586124999981</v>
      </c>
      <c r="AV84" s="371">
        <f>IF(AV$22&gt;=Options!$E26,(Options!$D26*AV78)+AU84,(Options!$D26*AV78))</f>
        <v>1.7163742937499979</v>
      </c>
      <c r="AW84" s="371">
        <f>IF(AW$22&gt;=Options!$E26,(Options!$D26*AW78)+AV84,(Options!$D26*AW78))</f>
        <v>1.7562899749999978</v>
      </c>
      <c r="AX84" s="371">
        <f>IF(AX$22&gt;=Options!$E26,(Options!$D26*AX78)+AW84,(Options!$D26*AX78))</f>
        <v>1.7962056562499977</v>
      </c>
      <c r="AY84" s="371">
        <f>IF(AY$22&gt;=Options!$E26,(Options!$D26*AY78)+AX84,(Options!$D26*AY78))</f>
        <v>1.8361213374999976</v>
      </c>
      <c r="AZ84" s="371">
        <f>IF(AZ$22&gt;=Options!$E26,(Options!$D26*AZ78)+AY84,(Options!$D26*AZ78))</f>
        <v>1.8760370187499975</v>
      </c>
      <c r="BA84" s="371">
        <f>IF(BA$22&gt;=Options!$E26,(Options!$D26*BA78)+AZ84,(Options!$D26*BA78))</f>
        <v>1.9159526999999974</v>
      </c>
      <c r="BB84" s="371">
        <f>IF(BB$22&gt;=Options!$E26,(Options!$D26*BB78)+BA84,(Options!$D26*BB78))</f>
        <v>1.9558683812499973</v>
      </c>
      <c r="BC84" s="371">
        <f>IF(BC$22&gt;=Options!$E26,(Options!$D26*BC78)+BB84,(Options!$D26*BC78))</f>
        <v>1.9957840624999972</v>
      </c>
      <c r="BD84" s="371">
        <f>IF(BD$22&gt;=Options!$E26,(Options!$D26*BD78)+BC84,(Options!$D26*BD78))</f>
        <v>2.0356997437499973</v>
      </c>
      <c r="BE84" s="371">
        <f>IF(BE$22&gt;=Options!$E26,(Options!$D26*BE78)+BD84,(Options!$D26*BE78))</f>
        <v>2.0756154249999974</v>
      </c>
      <c r="BF84" s="371">
        <f>IF(BF$22&gt;=Options!$E26,(Options!$D26*BF78)+BE84,(Options!$D26*BF78))</f>
        <v>2.1155311062499975</v>
      </c>
      <c r="BG84" s="371">
        <f>IF(BG$22&gt;=Options!$E26,(Options!$D26*BG78)+BF84,(Options!$D26*BG78))</f>
        <v>2.1554467874999976</v>
      </c>
      <c r="BH84" s="371">
        <f>IF(BH$22&gt;=Options!$E26,(Options!$D26*BH78)+BG84,(Options!$D26*BH78))</f>
        <v>2.1953624687499977</v>
      </c>
      <c r="BI84" s="371">
        <f>IF(BI$22&gt;=Options!$E26,(Options!$D26*BI78)+BH84,(Options!$D26*BI78))</f>
        <v>2.2352781499999979</v>
      </c>
      <c r="BJ84" s="371">
        <f>IF(BJ$22&gt;=Options!$E26,(Options!$D26*BJ78)+BI84,(Options!$D26*BJ78))</f>
        <v>2.275193831249998</v>
      </c>
      <c r="BK84" s="371">
        <f>IF(BK$22&gt;=Options!$E26,(Options!$D26*BK78)+BJ84,(Options!$D26*BK78))</f>
        <v>2.3151095124999981</v>
      </c>
      <c r="BL84" s="371">
        <f>IF(BL$22&gt;=Options!$E26,(Options!$D26*BL78)+BK84,(Options!$D26*BL78))</f>
        <v>2.3550251937499982</v>
      </c>
      <c r="BM84" s="371">
        <f>IF(BM$22&gt;=Options!$E26,(Options!$D26*BM78)+BL84,(Options!$D26*BM78))</f>
        <v>2.3949408749999983</v>
      </c>
      <c r="BN84" s="371">
        <v>0</v>
      </c>
      <c r="BO84" s="147"/>
      <c r="BP84" s="147"/>
      <c r="BQ84" s="5"/>
    </row>
    <row r="85" spans="1:69" outlineLevel="1">
      <c r="A85" s="729"/>
      <c r="B85" s="315" t="s">
        <v>31</v>
      </c>
      <c r="C85" s="317"/>
      <c r="D85" s="308">
        <f t="shared" si="38"/>
        <v>0</v>
      </c>
      <c r="E85" s="308">
        <f t="shared" si="39"/>
        <v>0</v>
      </c>
      <c r="F85" s="371">
        <f>OPEX!EE18</f>
        <v>0</v>
      </c>
      <c r="G85" s="371">
        <f>F85</f>
        <v>0</v>
      </c>
      <c r="H85" s="371">
        <f t="shared" ref="H85:BK86" si="42">G85</f>
        <v>0</v>
      </c>
      <c r="I85" s="371">
        <f t="shared" si="42"/>
        <v>0</v>
      </c>
      <c r="J85" s="371">
        <f t="shared" si="42"/>
        <v>0</v>
      </c>
      <c r="K85" s="371">
        <f t="shared" si="42"/>
        <v>0</v>
      </c>
      <c r="L85" s="371">
        <f t="shared" si="42"/>
        <v>0</v>
      </c>
      <c r="M85" s="371">
        <f t="shared" si="42"/>
        <v>0</v>
      </c>
      <c r="N85" s="371">
        <f t="shared" si="42"/>
        <v>0</v>
      </c>
      <c r="O85" s="371">
        <f t="shared" si="42"/>
        <v>0</v>
      </c>
      <c r="P85" s="371">
        <f t="shared" si="42"/>
        <v>0</v>
      </c>
      <c r="Q85" s="371">
        <f t="shared" si="42"/>
        <v>0</v>
      </c>
      <c r="R85" s="371">
        <f t="shared" si="42"/>
        <v>0</v>
      </c>
      <c r="S85" s="371">
        <f t="shared" si="42"/>
        <v>0</v>
      </c>
      <c r="T85" s="371">
        <f t="shared" si="42"/>
        <v>0</v>
      </c>
      <c r="U85" s="371">
        <f t="shared" si="42"/>
        <v>0</v>
      </c>
      <c r="V85" s="371">
        <f t="shared" si="42"/>
        <v>0</v>
      </c>
      <c r="W85" s="371">
        <f t="shared" si="42"/>
        <v>0</v>
      </c>
      <c r="X85" s="371">
        <f t="shared" si="42"/>
        <v>0</v>
      </c>
      <c r="Y85" s="371">
        <f t="shared" si="42"/>
        <v>0</v>
      </c>
      <c r="Z85" s="371">
        <f t="shared" si="42"/>
        <v>0</v>
      </c>
      <c r="AA85" s="371">
        <f t="shared" si="42"/>
        <v>0</v>
      </c>
      <c r="AB85" s="371">
        <f t="shared" si="42"/>
        <v>0</v>
      </c>
      <c r="AC85" s="371">
        <f t="shared" si="42"/>
        <v>0</v>
      </c>
      <c r="AD85" s="371">
        <f t="shared" si="42"/>
        <v>0</v>
      </c>
      <c r="AE85" s="371">
        <f t="shared" si="42"/>
        <v>0</v>
      </c>
      <c r="AF85" s="371">
        <f t="shared" si="42"/>
        <v>0</v>
      </c>
      <c r="AG85" s="371">
        <f t="shared" si="42"/>
        <v>0</v>
      </c>
      <c r="AH85" s="371">
        <f t="shared" si="42"/>
        <v>0</v>
      </c>
      <c r="AI85" s="371">
        <f t="shared" si="42"/>
        <v>0</v>
      </c>
      <c r="AJ85" s="371">
        <f t="shared" si="42"/>
        <v>0</v>
      </c>
      <c r="AK85" s="371">
        <f t="shared" si="42"/>
        <v>0</v>
      </c>
      <c r="AL85" s="371">
        <f t="shared" si="42"/>
        <v>0</v>
      </c>
      <c r="AM85" s="371">
        <f t="shared" si="42"/>
        <v>0</v>
      </c>
      <c r="AN85" s="371">
        <f t="shared" si="42"/>
        <v>0</v>
      </c>
      <c r="AO85" s="371">
        <f t="shared" si="42"/>
        <v>0</v>
      </c>
      <c r="AP85" s="371">
        <f t="shared" si="42"/>
        <v>0</v>
      </c>
      <c r="AQ85" s="371">
        <f t="shared" si="42"/>
        <v>0</v>
      </c>
      <c r="AR85" s="371">
        <f t="shared" si="42"/>
        <v>0</v>
      </c>
      <c r="AS85" s="371">
        <f t="shared" si="42"/>
        <v>0</v>
      </c>
      <c r="AT85" s="371">
        <f t="shared" si="42"/>
        <v>0</v>
      </c>
      <c r="AU85" s="371">
        <f t="shared" si="42"/>
        <v>0</v>
      </c>
      <c r="AV85" s="371">
        <f t="shared" si="42"/>
        <v>0</v>
      </c>
      <c r="AW85" s="371">
        <f t="shared" si="42"/>
        <v>0</v>
      </c>
      <c r="AX85" s="371">
        <f t="shared" si="42"/>
        <v>0</v>
      </c>
      <c r="AY85" s="371">
        <f t="shared" si="42"/>
        <v>0</v>
      </c>
      <c r="AZ85" s="371">
        <f t="shared" si="42"/>
        <v>0</v>
      </c>
      <c r="BA85" s="371">
        <f t="shared" si="42"/>
        <v>0</v>
      </c>
      <c r="BB85" s="371">
        <f t="shared" si="42"/>
        <v>0</v>
      </c>
      <c r="BC85" s="371">
        <f t="shared" si="42"/>
        <v>0</v>
      </c>
      <c r="BD85" s="371">
        <f t="shared" si="42"/>
        <v>0</v>
      </c>
      <c r="BE85" s="371">
        <f t="shared" si="42"/>
        <v>0</v>
      </c>
      <c r="BF85" s="371">
        <f t="shared" si="42"/>
        <v>0</v>
      </c>
      <c r="BG85" s="371">
        <f t="shared" si="42"/>
        <v>0</v>
      </c>
      <c r="BH85" s="371">
        <f t="shared" si="42"/>
        <v>0</v>
      </c>
      <c r="BI85" s="371">
        <f t="shared" si="42"/>
        <v>0</v>
      </c>
      <c r="BJ85" s="371">
        <f t="shared" si="42"/>
        <v>0</v>
      </c>
      <c r="BK85" s="371">
        <f t="shared" si="42"/>
        <v>0</v>
      </c>
      <c r="BL85" s="371">
        <f>BK85</f>
        <v>0</v>
      </c>
      <c r="BM85" s="371">
        <f>BL85</f>
        <v>0</v>
      </c>
      <c r="BN85" s="371">
        <v>0</v>
      </c>
      <c r="BO85" s="159"/>
      <c r="BP85" s="159"/>
      <c r="BQ85" s="5"/>
    </row>
    <row r="86" spans="1:69" outlineLevel="1">
      <c r="A86" s="729"/>
      <c r="B86" s="315" t="s">
        <v>32</v>
      </c>
      <c r="C86" s="317"/>
      <c r="D86" s="334">
        <f t="shared" si="38"/>
        <v>0</v>
      </c>
      <c r="E86" s="334">
        <f t="shared" si="39"/>
        <v>0</v>
      </c>
      <c r="F86" s="379">
        <f>OPEX!EF18</f>
        <v>0</v>
      </c>
      <c r="G86" s="379">
        <f>F86</f>
        <v>0</v>
      </c>
      <c r="H86" s="379">
        <f t="shared" si="42"/>
        <v>0</v>
      </c>
      <c r="I86" s="379">
        <f t="shared" si="42"/>
        <v>0</v>
      </c>
      <c r="J86" s="379">
        <f t="shared" si="42"/>
        <v>0</v>
      </c>
      <c r="K86" s="379">
        <f t="shared" si="42"/>
        <v>0</v>
      </c>
      <c r="L86" s="379">
        <f t="shared" si="42"/>
        <v>0</v>
      </c>
      <c r="M86" s="379">
        <f t="shared" si="42"/>
        <v>0</v>
      </c>
      <c r="N86" s="379">
        <f t="shared" si="42"/>
        <v>0</v>
      </c>
      <c r="O86" s="379">
        <f t="shared" si="42"/>
        <v>0</v>
      </c>
      <c r="P86" s="379">
        <f t="shared" si="42"/>
        <v>0</v>
      </c>
      <c r="Q86" s="379">
        <f t="shared" si="42"/>
        <v>0</v>
      </c>
      <c r="R86" s="379">
        <f t="shared" si="42"/>
        <v>0</v>
      </c>
      <c r="S86" s="379">
        <f t="shared" si="42"/>
        <v>0</v>
      </c>
      <c r="T86" s="379">
        <f t="shared" si="42"/>
        <v>0</v>
      </c>
      <c r="U86" s="379">
        <f t="shared" si="42"/>
        <v>0</v>
      </c>
      <c r="V86" s="379">
        <f t="shared" si="42"/>
        <v>0</v>
      </c>
      <c r="W86" s="379">
        <f t="shared" si="42"/>
        <v>0</v>
      </c>
      <c r="X86" s="379">
        <f t="shared" si="42"/>
        <v>0</v>
      </c>
      <c r="Y86" s="379">
        <f t="shared" si="42"/>
        <v>0</v>
      </c>
      <c r="Z86" s="379">
        <f t="shared" si="42"/>
        <v>0</v>
      </c>
      <c r="AA86" s="379">
        <f t="shared" si="42"/>
        <v>0</v>
      </c>
      <c r="AB86" s="379">
        <f t="shared" si="42"/>
        <v>0</v>
      </c>
      <c r="AC86" s="379">
        <f t="shared" si="42"/>
        <v>0</v>
      </c>
      <c r="AD86" s="379">
        <f t="shared" si="42"/>
        <v>0</v>
      </c>
      <c r="AE86" s="379">
        <f t="shared" si="42"/>
        <v>0</v>
      </c>
      <c r="AF86" s="379">
        <f t="shared" si="42"/>
        <v>0</v>
      </c>
      <c r="AG86" s="379">
        <f t="shared" si="42"/>
        <v>0</v>
      </c>
      <c r="AH86" s="379">
        <f t="shared" si="42"/>
        <v>0</v>
      </c>
      <c r="AI86" s="379">
        <f t="shared" si="42"/>
        <v>0</v>
      </c>
      <c r="AJ86" s="379">
        <f t="shared" si="42"/>
        <v>0</v>
      </c>
      <c r="AK86" s="379">
        <f t="shared" si="42"/>
        <v>0</v>
      </c>
      <c r="AL86" s="379">
        <f t="shared" si="42"/>
        <v>0</v>
      </c>
      <c r="AM86" s="379">
        <f t="shared" si="42"/>
        <v>0</v>
      </c>
      <c r="AN86" s="379">
        <f t="shared" si="42"/>
        <v>0</v>
      </c>
      <c r="AO86" s="379">
        <f t="shared" si="42"/>
        <v>0</v>
      </c>
      <c r="AP86" s="379">
        <f t="shared" ref="AP86:BK86" si="43">AO86</f>
        <v>0</v>
      </c>
      <c r="AQ86" s="379">
        <f t="shared" si="43"/>
        <v>0</v>
      </c>
      <c r="AR86" s="379">
        <f t="shared" si="43"/>
        <v>0</v>
      </c>
      <c r="AS86" s="379">
        <f t="shared" si="43"/>
        <v>0</v>
      </c>
      <c r="AT86" s="379">
        <f t="shared" si="43"/>
        <v>0</v>
      </c>
      <c r="AU86" s="379">
        <f t="shared" si="43"/>
        <v>0</v>
      </c>
      <c r="AV86" s="379">
        <f t="shared" si="43"/>
        <v>0</v>
      </c>
      <c r="AW86" s="379">
        <f t="shared" si="43"/>
        <v>0</v>
      </c>
      <c r="AX86" s="379">
        <f t="shared" si="43"/>
        <v>0</v>
      </c>
      <c r="AY86" s="379">
        <f t="shared" si="43"/>
        <v>0</v>
      </c>
      <c r="AZ86" s="379">
        <f t="shared" si="43"/>
        <v>0</v>
      </c>
      <c r="BA86" s="379">
        <f t="shared" si="43"/>
        <v>0</v>
      </c>
      <c r="BB86" s="379">
        <f t="shared" si="43"/>
        <v>0</v>
      </c>
      <c r="BC86" s="379">
        <f t="shared" si="43"/>
        <v>0</v>
      </c>
      <c r="BD86" s="379">
        <f t="shared" si="43"/>
        <v>0</v>
      </c>
      <c r="BE86" s="379">
        <f t="shared" si="43"/>
        <v>0</v>
      </c>
      <c r="BF86" s="379">
        <f t="shared" si="43"/>
        <v>0</v>
      </c>
      <c r="BG86" s="379">
        <f t="shared" si="43"/>
        <v>0</v>
      </c>
      <c r="BH86" s="379">
        <f t="shared" si="43"/>
        <v>0</v>
      </c>
      <c r="BI86" s="379">
        <f t="shared" si="43"/>
        <v>0</v>
      </c>
      <c r="BJ86" s="379">
        <f t="shared" si="43"/>
        <v>0</v>
      </c>
      <c r="BK86" s="379">
        <f t="shared" si="43"/>
        <v>0</v>
      </c>
      <c r="BL86" s="379">
        <f>BK86</f>
        <v>0</v>
      </c>
      <c r="BM86" s="379">
        <f>BL86</f>
        <v>0</v>
      </c>
      <c r="BN86" s="379">
        <v>0</v>
      </c>
      <c r="BO86" s="159"/>
      <c r="BP86" s="159"/>
      <c r="BQ86" s="5"/>
    </row>
    <row r="87" spans="1:69">
      <c r="A87" s="729"/>
      <c r="B87" s="320" t="s">
        <v>748</v>
      </c>
      <c r="C87" s="139"/>
      <c r="D87" s="380">
        <f t="shared" si="38"/>
        <v>-33.886945330000003</v>
      </c>
      <c r="E87" s="380">
        <f t="shared" si="39"/>
        <v>-125.23411151769614</v>
      </c>
      <c r="F87" s="381">
        <f t="shared" ref="F87:AK87" si="44">SUM(F82:F86)</f>
        <v>7.9159296249999997E-2</v>
      </c>
      <c r="G87" s="381">
        <f t="shared" si="44"/>
        <v>0.15831859249999999</v>
      </c>
      <c r="H87" s="381">
        <f t="shared" si="44"/>
        <v>-6.9832032362500005</v>
      </c>
      <c r="I87" s="381">
        <f t="shared" si="44"/>
        <v>-6.9040439400000011</v>
      </c>
      <c r="J87" s="381">
        <f t="shared" si="44"/>
        <v>-6.8248846437500008</v>
      </c>
      <c r="K87" s="381">
        <f t="shared" si="44"/>
        <v>-6.7457253475000005</v>
      </c>
      <c r="L87" s="381">
        <f t="shared" si="44"/>
        <v>-6.6665660512500002</v>
      </c>
      <c r="M87" s="381">
        <f t="shared" si="44"/>
        <v>-6.5874067550000008</v>
      </c>
      <c r="N87" s="381">
        <f t="shared" si="44"/>
        <v>-6.5082474587500005</v>
      </c>
      <c r="O87" s="381">
        <f t="shared" si="44"/>
        <v>-6.4290881625000003</v>
      </c>
      <c r="P87" s="381">
        <f t="shared" si="44"/>
        <v>-6.34992886625</v>
      </c>
      <c r="Q87" s="381">
        <f t="shared" si="44"/>
        <v>-6.2707695700000006</v>
      </c>
      <c r="R87" s="381">
        <f t="shared" si="44"/>
        <v>-6.1916102737500003</v>
      </c>
      <c r="S87" s="381">
        <f t="shared" si="44"/>
        <v>-6.1124509775000009</v>
      </c>
      <c r="T87" s="381">
        <f t="shared" si="44"/>
        <v>-6.0332916812500006</v>
      </c>
      <c r="U87" s="381">
        <f t="shared" si="44"/>
        <v>-5.9541323850000003</v>
      </c>
      <c r="V87" s="381">
        <f t="shared" si="44"/>
        <v>-5.8749730887500009</v>
      </c>
      <c r="W87" s="381">
        <f t="shared" si="44"/>
        <v>-5.7958137925000006</v>
      </c>
      <c r="X87" s="381">
        <f t="shared" si="44"/>
        <v>-5.7166544962500012</v>
      </c>
      <c r="Y87" s="381">
        <f t="shared" si="44"/>
        <v>-5.6374952000000009</v>
      </c>
      <c r="Z87" s="381">
        <f t="shared" si="44"/>
        <v>-5.5583359037500006</v>
      </c>
      <c r="AA87" s="381">
        <f t="shared" si="44"/>
        <v>-5.4791766075000012</v>
      </c>
      <c r="AB87" s="381">
        <f t="shared" si="44"/>
        <v>-5.400017311250001</v>
      </c>
      <c r="AC87" s="381">
        <f t="shared" si="44"/>
        <v>-5.3208580150000007</v>
      </c>
      <c r="AD87" s="381">
        <f t="shared" si="44"/>
        <v>-5.2416987187500013</v>
      </c>
      <c r="AE87" s="381">
        <f t="shared" si="44"/>
        <v>-5.1625394225000019</v>
      </c>
      <c r="AF87" s="381">
        <f t="shared" si="44"/>
        <v>-5.0833801262500016</v>
      </c>
      <c r="AG87" s="381">
        <f t="shared" si="44"/>
        <v>-5.0042208300000013</v>
      </c>
      <c r="AH87" s="381">
        <f t="shared" si="44"/>
        <v>-4.925061533750001</v>
      </c>
      <c r="AI87" s="381">
        <f t="shared" si="44"/>
        <v>-4.8459022375000025</v>
      </c>
      <c r="AJ87" s="381">
        <f t="shared" si="44"/>
        <v>-4.7667429412500022</v>
      </c>
      <c r="AK87" s="381">
        <f t="shared" si="44"/>
        <v>-4.6875836450000019</v>
      </c>
      <c r="AL87" s="381">
        <f t="shared" ref="AL87:BN87" si="45">SUM(AL82:AL86)</f>
        <v>-4.6084243487500025</v>
      </c>
      <c r="AM87" s="381">
        <f t="shared" si="45"/>
        <v>-4.5292650525000031</v>
      </c>
      <c r="AN87" s="381">
        <f t="shared" si="45"/>
        <v>-4.4501057562500028</v>
      </c>
      <c r="AO87" s="381">
        <f t="shared" si="45"/>
        <v>-4.3709464600000025</v>
      </c>
      <c r="AP87" s="381">
        <f t="shared" si="45"/>
        <v>-4.2917871637500022</v>
      </c>
      <c r="AQ87" s="381">
        <f t="shared" si="45"/>
        <v>-4.2126278675000037</v>
      </c>
      <c r="AR87" s="381">
        <f t="shared" si="45"/>
        <v>-4.1334685712500034</v>
      </c>
      <c r="AS87" s="381">
        <f t="shared" si="45"/>
        <v>-4.0543092750000032</v>
      </c>
      <c r="AT87" s="381">
        <f t="shared" si="45"/>
        <v>-3.9751499787500038</v>
      </c>
      <c r="AU87" s="381">
        <f t="shared" si="45"/>
        <v>-3.8959906825000039</v>
      </c>
      <c r="AV87" s="381">
        <f t="shared" si="45"/>
        <v>-3.8168313862500041</v>
      </c>
      <c r="AW87" s="381">
        <f t="shared" si="45"/>
        <v>-3.7376720900000038</v>
      </c>
      <c r="AX87" s="381">
        <f t="shared" si="45"/>
        <v>-3.6585127937500035</v>
      </c>
      <c r="AY87" s="381">
        <f t="shared" si="45"/>
        <v>-3.5793534975000045</v>
      </c>
      <c r="AZ87" s="381">
        <f t="shared" si="45"/>
        <v>-3.5001942012500047</v>
      </c>
      <c r="BA87" s="381">
        <f t="shared" si="45"/>
        <v>-3.4210349050000044</v>
      </c>
      <c r="BB87" s="381">
        <f t="shared" si="45"/>
        <v>-3.341875608750005</v>
      </c>
      <c r="BC87" s="381">
        <f t="shared" si="45"/>
        <v>-3.2627163125000052</v>
      </c>
      <c r="BD87" s="381">
        <f t="shared" si="45"/>
        <v>-3.1835570162500049</v>
      </c>
      <c r="BE87" s="381">
        <f t="shared" si="45"/>
        <v>-3.1043977200000046</v>
      </c>
      <c r="BF87" s="381">
        <f t="shared" si="45"/>
        <v>-3.0252384237500043</v>
      </c>
      <c r="BG87" s="381">
        <f t="shared" si="45"/>
        <v>-2.946079127500004</v>
      </c>
      <c r="BH87" s="381">
        <f t="shared" si="45"/>
        <v>-2.8669198312500037</v>
      </c>
      <c r="BI87" s="381">
        <f t="shared" si="45"/>
        <v>-2.7877605350000034</v>
      </c>
      <c r="BJ87" s="381">
        <f t="shared" si="45"/>
        <v>-2.7086012387500031</v>
      </c>
      <c r="BK87" s="381">
        <f t="shared" si="45"/>
        <v>-2.6294419425000028</v>
      </c>
      <c r="BL87" s="381">
        <f t="shared" si="45"/>
        <v>-2.5502826462500026</v>
      </c>
      <c r="BM87" s="381">
        <f t="shared" si="45"/>
        <v>-2.4711233500000023</v>
      </c>
      <c r="BN87" s="381">
        <f t="shared" si="45"/>
        <v>0</v>
      </c>
      <c r="BO87" s="148"/>
      <c r="BP87" s="148"/>
      <c r="BQ87" s="155"/>
    </row>
    <row r="88" spans="1:69" ht="12.75" customHeight="1" outlineLevel="1">
      <c r="A88" s="728" t="s">
        <v>760</v>
      </c>
      <c r="B88" s="315" t="s">
        <v>28</v>
      </c>
      <c r="C88" s="317"/>
      <c r="D88" s="310">
        <f t="shared" si="38"/>
        <v>469.34427312499997</v>
      </c>
      <c r="E88" s="310">
        <f t="shared" si="39"/>
        <v>1634.7788239385643</v>
      </c>
      <c r="F88" s="370">
        <f>F76+F82</f>
        <v>72.206811250000001</v>
      </c>
      <c r="G88" s="370">
        <f t="shared" ref="G88:BK88" si="46">G76+G82</f>
        <v>72.206811250000001</v>
      </c>
      <c r="H88" s="370">
        <f t="shared" si="46"/>
        <v>64.986130125000003</v>
      </c>
      <c r="I88" s="370">
        <f t="shared" si="46"/>
        <v>64.986130125000003</v>
      </c>
      <c r="J88" s="370">
        <f t="shared" si="46"/>
        <v>64.986130125000003</v>
      </c>
      <c r="K88" s="370">
        <f t="shared" si="46"/>
        <v>64.986130125000003</v>
      </c>
      <c r="L88" s="370">
        <f t="shared" si="46"/>
        <v>64.986130125000003</v>
      </c>
      <c r="M88" s="370">
        <f t="shared" si="46"/>
        <v>64.986130125000003</v>
      </c>
      <c r="N88" s="370">
        <f t="shared" si="46"/>
        <v>64.986130125000003</v>
      </c>
      <c r="O88" s="370">
        <f t="shared" si="46"/>
        <v>64.986130125000003</v>
      </c>
      <c r="P88" s="370">
        <f t="shared" si="46"/>
        <v>64.986130125000003</v>
      </c>
      <c r="Q88" s="370">
        <f t="shared" si="46"/>
        <v>64.986130125000003</v>
      </c>
      <c r="R88" s="370">
        <f t="shared" si="46"/>
        <v>64.986130125000003</v>
      </c>
      <c r="S88" s="370">
        <f t="shared" si="46"/>
        <v>64.986130125000003</v>
      </c>
      <c r="T88" s="370">
        <f t="shared" si="46"/>
        <v>64.986130125000003</v>
      </c>
      <c r="U88" s="370">
        <f t="shared" si="46"/>
        <v>64.986130125000003</v>
      </c>
      <c r="V88" s="370">
        <f t="shared" si="46"/>
        <v>64.986130125000003</v>
      </c>
      <c r="W88" s="370">
        <f t="shared" si="46"/>
        <v>64.986130125000003</v>
      </c>
      <c r="X88" s="370">
        <f t="shared" si="46"/>
        <v>64.986130125000003</v>
      </c>
      <c r="Y88" s="370">
        <f t="shared" si="46"/>
        <v>64.986130125000003</v>
      </c>
      <c r="Z88" s="370">
        <f t="shared" si="46"/>
        <v>64.986130125000003</v>
      </c>
      <c r="AA88" s="370">
        <f t="shared" si="46"/>
        <v>64.986130125000003</v>
      </c>
      <c r="AB88" s="370">
        <f t="shared" si="46"/>
        <v>64.986130125000003</v>
      </c>
      <c r="AC88" s="370">
        <f t="shared" si="46"/>
        <v>64.986130125000003</v>
      </c>
      <c r="AD88" s="370">
        <f t="shared" si="46"/>
        <v>64.986130125000003</v>
      </c>
      <c r="AE88" s="370">
        <f t="shared" si="46"/>
        <v>64.986130125000003</v>
      </c>
      <c r="AF88" s="370">
        <f t="shared" si="46"/>
        <v>64.986130125000003</v>
      </c>
      <c r="AG88" s="370">
        <f t="shared" si="46"/>
        <v>64.986130125000003</v>
      </c>
      <c r="AH88" s="370">
        <f t="shared" si="46"/>
        <v>64.986130125000003</v>
      </c>
      <c r="AI88" s="370">
        <f t="shared" si="46"/>
        <v>64.986130125000003</v>
      </c>
      <c r="AJ88" s="370">
        <f t="shared" si="46"/>
        <v>64.986130125000003</v>
      </c>
      <c r="AK88" s="370">
        <f t="shared" si="46"/>
        <v>64.986130125000003</v>
      </c>
      <c r="AL88" s="370">
        <f t="shared" si="46"/>
        <v>64.986130125000003</v>
      </c>
      <c r="AM88" s="370">
        <f t="shared" si="46"/>
        <v>64.986130125000003</v>
      </c>
      <c r="AN88" s="370">
        <f t="shared" si="46"/>
        <v>64.986130125000003</v>
      </c>
      <c r="AO88" s="370">
        <f t="shared" si="46"/>
        <v>64.986130125000003</v>
      </c>
      <c r="AP88" s="370">
        <f t="shared" si="46"/>
        <v>64.986130125000003</v>
      </c>
      <c r="AQ88" s="370">
        <f t="shared" si="46"/>
        <v>64.986130125000003</v>
      </c>
      <c r="AR88" s="370">
        <f t="shared" si="46"/>
        <v>64.986130125000003</v>
      </c>
      <c r="AS88" s="370">
        <f t="shared" si="46"/>
        <v>64.986130125000003</v>
      </c>
      <c r="AT88" s="370">
        <f t="shared" si="46"/>
        <v>64.986130125000003</v>
      </c>
      <c r="AU88" s="370">
        <f t="shared" si="46"/>
        <v>64.986130125000003</v>
      </c>
      <c r="AV88" s="370">
        <f t="shared" si="46"/>
        <v>64.986130125000003</v>
      </c>
      <c r="AW88" s="370">
        <f t="shared" si="46"/>
        <v>64.986130125000003</v>
      </c>
      <c r="AX88" s="370">
        <f t="shared" si="46"/>
        <v>64.986130125000003</v>
      </c>
      <c r="AY88" s="370">
        <f t="shared" si="46"/>
        <v>64.986130125000003</v>
      </c>
      <c r="AZ88" s="370">
        <f t="shared" si="46"/>
        <v>64.986130125000003</v>
      </c>
      <c r="BA88" s="370">
        <f t="shared" si="46"/>
        <v>64.986130125000003</v>
      </c>
      <c r="BB88" s="370">
        <f t="shared" si="46"/>
        <v>64.986130125000003</v>
      </c>
      <c r="BC88" s="370">
        <f t="shared" si="46"/>
        <v>64.986130125000003</v>
      </c>
      <c r="BD88" s="370">
        <f t="shared" si="46"/>
        <v>64.986130125000003</v>
      </c>
      <c r="BE88" s="370">
        <f t="shared" si="46"/>
        <v>64.986130125000003</v>
      </c>
      <c r="BF88" s="370">
        <f t="shared" si="46"/>
        <v>64.986130125000003</v>
      </c>
      <c r="BG88" s="370">
        <f t="shared" si="46"/>
        <v>64.986130125000003</v>
      </c>
      <c r="BH88" s="370">
        <f t="shared" si="46"/>
        <v>64.986130125000003</v>
      </c>
      <c r="BI88" s="370">
        <f t="shared" si="46"/>
        <v>64.986130125000003</v>
      </c>
      <c r="BJ88" s="370">
        <f t="shared" si="46"/>
        <v>64.986130125000003</v>
      </c>
      <c r="BK88" s="370">
        <f t="shared" si="46"/>
        <v>64.986130125000003</v>
      </c>
      <c r="BL88" s="370">
        <f t="shared" ref="BL88:BM92" si="47">BL76+BL82</f>
        <v>64.986130125000003</v>
      </c>
      <c r="BM88" s="370">
        <f t="shared" si="47"/>
        <v>64.986130125000003</v>
      </c>
      <c r="BN88" s="370">
        <v>0</v>
      </c>
      <c r="BO88" s="158"/>
      <c r="BP88" s="158"/>
      <c r="BQ88" s="4"/>
    </row>
    <row r="89" spans="1:69" outlineLevel="1">
      <c r="A89" s="729"/>
      <c r="B89" s="315" t="s">
        <v>29</v>
      </c>
      <c r="C89" s="317"/>
      <c r="D89" s="308">
        <f t="shared" si="38"/>
        <v>275.80412621999994</v>
      </c>
      <c r="E89" s="308">
        <f t="shared" si="39"/>
        <v>999.33017442001369</v>
      </c>
      <c r="F89" s="371">
        <f>F77+F83</f>
        <v>39.282858614999995</v>
      </c>
      <c r="G89" s="371">
        <f t="shared" ref="G89:BK89" si="48">G77+G83</f>
        <v>39.322102229999999</v>
      </c>
      <c r="H89" s="371">
        <f t="shared" si="48"/>
        <v>39.361345844999995</v>
      </c>
      <c r="I89" s="371">
        <f t="shared" si="48"/>
        <v>39.400589459999999</v>
      </c>
      <c r="J89" s="371">
        <f t="shared" si="48"/>
        <v>39.439833074999996</v>
      </c>
      <c r="K89" s="371">
        <f t="shared" si="48"/>
        <v>39.479076689999999</v>
      </c>
      <c r="L89" s="371">
        <f t="shared" si="48"/>
        <v>39.518320304999996</v>
      </c>
      <c r="M89" s="371">
        <f t="shared" si="48"/>
        <v>39.55756392</v>
      </c>
      <c r="N89" s="371">
        <f t="shared" si="48"/>
        <v>39.596807534999996</v>
      </c>
      <c r="O89" s="371">
        <f t="shared" si="48"/>
        <v>39.63605115</v>
      </c>
      <c r="P89" s="371">
        <f t="shared" si="48"/>
        <v>39.675294764999997</v>
      </c>
      <c r="Q89" s="371">
        <f t="shared" si="48"/>
        <v>39.71453838</v>
      </c>
      <c r="R89" s="371">
        <f t="shared" si="48"/>
        <v>39.753781994999997</v>
      </c>
      <c r="S89" s="371">
        <f t="shared" si="48"/>
        <v>39.793025610000001</v>
      </c>
      <c r="T89" s="371">
        <f t="shared" si="48"/>
        <v>39.832269224999997</v>
      </c>
      <c r="U89" s="371">
        <f t="shared" si="48"/>
        <v>39.871512840000001</v>
      </c>
      <c r="V89" s="371">
        <f t="shared" si="48"/>
        <v>39.910756454999998</v>
      </c>
      <c r="W89" s="371">
        <f t="shared" si="48"/>
        <v>39.950000070000002</v>
      </c>
      <c r="X89" s="371">
        <f t="shared" si="48"/>
        <v>39.989243684999998</v>
      </c>
      <c r="Y89" s="371">
        <f t="shared" si="48"/>
        <v>40.028487299999995</v>
      </c>
      <c r="Z89" s="371">
        <f t="shared" si="48"/>
        <v>40.067730914999999</v>
      </c>
      <c r="AA89" s="371">
        <f t="shared" si="48"/>
        <v>40.106974529999995</v>
      </c>
      <c r="AB89" s="371">
        <f t="shared" si="48"/>
        <v>40.146218144999999</v>
      </c>
      <c r="AC89" s="371">
        <f t="shared" si="48"/>
        <v>40.185461759999995</v>
      </c>
      <c r="AD89" s="371">
        <f t="shared" si="48"/>
        <v>40.224705374999999</v>
      </c>
      <c r="AE89" s="371">
        <f t="shared" si="48"/>
        <v>40.263948989999996</v>
      </c>
      <c r="AF89" s="371">
        <f t="shared" si="48"/>
        <v>40.303192605</v>
      </c>
      <c r="AG89" s="371">
        <f t="shared" si="48"/>
        <v>40.342436219999996</v>
      </c>
      <c r="AH89" s="371">
        <f t="shared" si="48"/>
        <v>40.381679835</v>
      </c>
      <c r="AI89" s="371">
        <f t="shared" si="48"/>
        <v>40.420923449999997</v>
      </c>
      <c r="AJ89" s="371">
        <f t="shared" si="48"/>
        <v>40.460167065</v>
      </c>
      <c r="AK89" s="371">
        <f t="shared" si="48"/>
        <v>40.499410679999997</v>
      </c>
      <c r="AL89" s="371">
        <f t="shared" si="48"/>
        <v>40.538654295000001</v>
      </c>
      <c r="AM89" s="371">
        <f t="shared" si="48"/>
        <v>40.577897909999997</v>
      </c>
      <c r="AN89" s="371">
        <f t="shared" si="48"/>
        <v>40.617141524999994</v>
      </c>
      <c r="AO89" s="371">
        <f t="shared" si="48"/>
        <v>40.656385139999998</v>
      </c>
      <c r="AP89" s="371">
        <f t="shared" si="48"/>
        <v>40.695628754999994</v>
      </c>
      <c r="AQ89" s="371">
        <f t="shared" si="48"/>
        <v>40.734872369999998</v>
      </c>
      <c r="AR89" s="371">
        <f t="shared" si="48"/>
        <v>40.774115984999995</v>
      </c>
      <c r="AS89" s="371">
        <f t="shared" si="48"/>
        <v>40.813359599999998</v>
      </c>
      <c r="AT89" s="371">
        <f t="shared" si="48"/>
        <v>40.852603214999995</v>
      </c>
      <c r="AU89" s="371">
        <f t="shared" si="48"/>
        <v>40.891846829999999</v>
      </c>
      <c r="AV89" s="371">
        <f t="shared" si="48"/>
        <v>40.931090444999995</v>
      </c>
      <c r="AW89" s="371">
        <f t="shared" si="48"/>
        <v>40.970334059999999</v>
      </c>
      <c r="AX89" s="371">
        <f t="shared" si="48"/>
        <v>41.009577674999996</v>
      </c>
      <c r="AY89" s="371">
        <f t="shared" si="48"/>
        <v>41.048821289999999</v>
      </c>
      <c r="AZ89" s="371">
        <f t="shared" si="48"/>
        <v>41.088064904999996</v>
      </c>
      <c r="BA89" s="371">
        <f t="shared" si="48"/>
        <v>41.12730852</v>
      </c>
      <c r="BB89" s="371">
        <f t="shared" si="48"/>
        <v>41.166552134999996</v>
      </c>
      <c r="BC89" s="371">
        <f t="shared" si="48"/>
        <v>41.20579575</v>
      </c>
      <c r="BD89" s="371">
        <f t="shared" si="48"/>
        <v>41.245039364999997</v>
      </c>
      <c r="BE89" s="371">
        <f t="shared" si="48"/>
        <v>41.28428298</v>
      </c>
      <c r="BF89" s="371">
        <f t="shared" si="48"/>
        <v>41.323526594999997</v>
      </c>
      <c r="BG89" s="371">
        <f t="shared" si="48"/>
        <v>41.362770209999994</v>
      </c>
      <c r="BH89" s="371">
        <f t="shared" si="48"/>
        <v>41.402013824999997</v>
      </c>
      <c r="BI89" s="371">
        <f t="shared" si="48"/>
        <v>41.441257440000001</v>
      </c>
      <c r="BJ89" s="371">
        <f t="shared" si="48"/>
        <v>41.480501054999998</v>
      </c>
      <c r="BK89" s="371">
        <f t="shared" si="48"/>
        <v>41.519744669999994</v>
      </c>
      <c r="BL89" s="371">
        <f t="shared" si="47"/>
        <v>41.558988284999998</v>
      </c>
      <c r="BM89" s="371">
        <f t="shared" si="47"/>
        <v>41.598231900000002</v>
      </c>
      <c r="BN89" s="371">
        <v>0</v>
      </c>
      <c r="BO89" s="159"/>
      <c r="BP89" s="159"/>
      <c r="BQ89" s="5"/>
    </row>
    <row r="90" spans="1:69" outlineLevel="1">
      <c r="A90" s="729"/>
      <c r="B90" s="315" t="s">
        <v>30</v>
      </c>
      <c r="C90" s="317"/>
      <c r="D90" s="308">
        <f t="shared" si="38"/>
        <v>280.52740782499995</v>
      </c>
      <c r="E90" s="308">
        <f t="shared" si="39"/>
        <v>1016.4441962254541</v>
      </c>
      <c r="F90" s="371">
        <f>F78+F84</f>
        <v>39.955596931249993</v>
      </c>
      <c r="G90" s="371">
        <f t="shared" ref="G90:BK90" si="49">G78+G84</f>
        <v>39.995512612499994</v>
      </c>
      <c r="H90" s="371">
        <f t="shared" si="49"/>
        <v>40.035428293749995</v>
      </c>
      <c r="I90" s="371">
        <f t="shared" si="49"/>
        <v>40.075343974999988</v>
      </c>
      <c r="J90" s="371">
        <f t="shared" si="49"/>
        <v>40.115259656249989</v>
      </c>
      <c r="K90" s="371">
        <f t="shared" si="49"/>
        <v>40.15517533749999</v>
      </c>
      <c r="L90" s="371">
        <f t="shared" si="49"/>
        <v>40.195091018749991</v>
      </c>
      <c r="M90" s="371">
        <f t="shared" si="49"/>
        <v>40.235006699999992</v>
      </c>
      <c r="N90" s="371">
        <f t="shared" si="49"/>
        <v>40.274922381249993</v>
      </c>
      <c r="O90" s="371">
        <f t="shared" si="49"/>
        <v>40.314838062499994</v>
      </c>
      <c r="P90" s="371">
        <f t="shared" si="49"/>
        <v>40.354753743749988</v>
      </c>
      <c r="Q90" s="371">
        <f t="shared" si="49"/>
        <v>40.394669424999989</v>
      </c>
      <c r="R90" s="371">
        <f t="shared" si="49"/>
        <v>40.43458510624999</v>
      </c>
      <c r="S90" s="371">
        <f t="shared" si="49"/>
        <v>40.474500787499991</v>
      </c>
      <c r="T90" s="371">
        <f t="shared" si="49"/>
        <v>40.514416468749992</v>
      </c>
      <c r="U90" s="371">
        <f t="shared" si="49"/>
        <v>40.554332149999993</v>
      </c>
      <c r="V90" s="371">
        <f t="shared" si="49"/>
        <v>40.594247831249994</v>
      </c>
      <c r="W90" s="371">
        <f t="shared" si="49"/>
        <v>40.634163512499988</v>
      </c>
      <c r="X90" s="371">
        <f t="shared" si="49"/>
        <v>40.674079193749989</v>
      </c>
      <c r="Y90" s="371">
        <f t="shared" si="49"/>
        <v>40.71399487499999</v>
      </c>
      <c r="Z90" s="371">
        <f t="shared" si="49"/>
        <v>40.753910556249991</v>
      </c>
      <c r="AA90" s="371">
        <f t="shared" si="49"/>
        <v>40.793826237499992</v>
      </c>
      <c r="AB90" s="371">
        <f t="shared" si="49"/>
        <v>40.833741918749993</v>
      </c>
      <c r="AC90" s="371">
        <f t="shared" si="49"/>
        <v>40.873657599999994</v>
      </c>
      <c r="AD90" s="371">
        <f t="shared" si="49"/>
        <v>40.913573281249988</v>
      </c>
      <c r="AE90" s="371">
        <f t="shared" si="49"/>
        <v>40.953488962499989</v>
      </c>
      <c r="AF90" s="371">
        <f t="shared" si="49"/>
        <v>40.99340464374999</v>
      </c>
      <c r="AG90" s="371">
        <f t="shared" si="49"/>
        <v>41.033320324999991</v>
      </c>
      <c r="AH90" s="371">
        <f t="shared" si="49"/>
        <v>41.073236006249992</v>
      </c>
      <c r="AI90" s="371">
        <f t="shared" si="49"/>
        <v>41.113151687499993</v>
      </c>
      <c r="AJ90" s="371">
        <f t="shared" si="49"/>
        <v>41.153067368749994</v>
      </c>
      <c r="AK90" s="371">
        <f t="shared" si="49"/>
        <v>41.192983049999988</v>
      </c>
      <c r="AL90" s="371">
        <f t="shared" si="49"/>
        <v>41.232898731249989</v>
      </c>
      <c r="AM90" s="371">
        <f t="shared" si="49"/>
        <v>41.27281441249999</v>
      </c>
      <c r="AN90" s="371">
        <f t="shared" si="49"/>
        <v>41.312730093749991</v>
      </c>
      <c r="AO90" s="371">
        <f t="shared" si="49"/>
        <v>41.352645774999992</v>
      </c>
      <c r="AP90" s="371">
        <f t="shared" si="49"/>
        <v>41.392561456249993</v>
      </c>
      <c r="AQ90" s="371">
        <f t="shared" si="49"/>
        <v>41.432477137499987</v>
      </c>
      <c r="AR90" s="371">
        <f t="shared" si="49"/>
        <v>41.472392818749988</v>
      </c>
      <c r="AS90" s="371">
        <f t="shared" si="49"/>
        <v>41.512308499999989</v>
      </c>
      <c r="AT90" s="371">
        <f t="shared" si="49"/>
        <v>41.55222418124999</v>
      </c>
      <c r="AU90" s="371">
        <f t="shared" si="49"/>
        <v>41.592139862499991</v>
      </c>
      <c r="AV90" s="371">
        <f t="shared" si="49"/>
        <v>41.632055543749992</v>
      </c>
      <c r="AW90" s="371">
        <f t="shared" si="49"/>
        <v>41.671971224999993</v>
      </c>
      <c r="AX90" s="371">
        <f t="shared" si="49"/>
        <v>41.711886906249987</v>
      </c>
      <c r="AY90" s="371">
        <f t="shared" si="49"/>
        <v>41.751802587499988</v>
      </c>
      <c r="AZ90" s="371">
        <f t="shared" si="49"/>
        <v>41.791718268749989</v>
      </c>
      <c r="BA90" s="371">
        <f t="shared" si="49"/>
        <v>41.83163394999999</v>
      </c>
      <c r="BB90" s="371">
        <f t="shared" si="49"/>
        <v>41.871549631249991</v>
      </c>
      <c r="BC90" s="371">
        <f t="shared" si="49"/>
        <v>41.911465312499992</v>
      </c>
      <c r="BD90" s="371">
        <f t="shared" si="49"/>
        <v>41.951380993749986</v>
      </c>
      <c r="BE90" s="371">
        <f t="shared" si="49"/>
        <v>41.991296674999987</v>
      </c>
      <c r="BF90" s="371">
        <f t="shared" si="49"/>
        <v>42.031212356249988</v>
      </c>
      <c r="BG90" s="371">
        <f t="shared" si="49"/>
        <v>42.071128037499989</v>
      </c>
      <c r="BH90" s="371">
        <f t="shared" si="49"/>
        <v>42.11104371874999</v>
      </c>
      <c r="BI90" s="371">
        <f t="shared" si="49"/>
        <v>42.150959399999991</v>
      </c>
      <c r="BJ90" s="371">
        <f t="shared" si="49"/>
        <v>42.190875081249992</v>
      </c>
      <c r="BK90" s="371">
        <f t="shared" si="49"/>
        <v>42.230790762499993</v>
      </c>
      <c r="BL90" s="371">
        <f t="shared" si="47"/>
        <v>42.270706443749987</v>
      </c>
      <c r="BM90" s="371">
        <f t="shared" si="47"/>
        <v>42.310622124999988</v>
      </c>
      <c r="BN90" s="371">
        <v>0</v>
      </c>
      <c r="BO90" s="147"/>
      <c r="BP90" s="147"/>
      <c r="BQ90" s="5"/>
    </row>
    <row r="91" spans="1:69" outlineLevel="1">
      <c r="A91" s="729"/>
      <c r="B91" s="315" t="s">
        <v>31</v>
      </c>
      <c r="C91" s="317"/>
      <c r="D91" s="308">
        <f t="shared" si="38"/>
        <v>0</v>
      </c>
      <c r="E91" s="308">
        <f t="shared" si="39"/>
        <v>0</v>
      </c>
      <c r="F91" s="371">
        <f>F79+F85</f>
        <v>0</v>
      </c>
      <c r="G91" s="371">
        <f t="shared" ref="G91:BK91" si="50">G79+G85</f>
        <v>0</v>
      </c>
      <c r="H91" s="371">
        <f t="shared" si="50"/>
        <v>0</v>
      </c>
      <c r="I91" s="371">
        <f t="shared" si="50"/>
        <v>0</v>
      </c>
      <c r="J91" s="371">
        <f t="shared" si="50"/>
        <v>0</v>
      </c>
      <c r="K91" s="371">
        <f t="shared" si="50"/>
        <v>0</v>
      </c>
      <c r="L91" s="371">
        <f t="shared" si="50"/>
        <v>0</v>
      </c>
      <c r="M91" s="371">
        <f t="shared" si="50"/>
        <v>0</v>
      </c>
      <c r="N91" s="371">
        <f t="shared" si="50"/>
        <v>0</v>
      </c>
      <c r="O91" s="371">
        <f t="shared" si="50"/>
        <v>0</v>
      </c>
      <c r="P91" s="371">
        <f t="shared" si="50"/>
        <v>0</v>
      </c>
      <c r="Q91" s="371">
        <f t="shared" si="50"/>
        <v>0</v>
      </c>
      <c r="R91" s="371">
        <f t="shared" si="50"/>
        <v>0</v>
      </c>
      <c r="S91" s="371">
        <f t="shared" si="50"/>
        <v>0</v>
      </c>
      <c r="T91" s="371">
        <f t="shared" si="50"/>
        <v>0</v>
      </c>
      <c r="U91" s="371">
        <f t="shared" si="50"/>
        <v>0</v>
      </c>
      <c r="V91" s="371">
        <f t="shared" si="50"/>
        <v>0</v>
      </c>
      <c r="W91" s="371">
        <f t="shared" si="50"/>
        <v>0</v>
      </c>
      <c r="X91" s="371">
        <f t="shared" si="50"/>
        <v>0</v>
      </c>
      <c r="Y91" s="371">
        <f t="shared" si="50"/>
        <v>0</v>
      </c>
      <c r="Z91" s="371">
        <f t="shared" si="50"/>
        <v>0</v>
      </c>
      <c r="AA91" s="371">
        <f t="shared" si="50"/>
        <v>0</v>
      </c>
      <c r="AB91" s="371">
        <f t="shared" si="50"/>
        <v>0</v>
      </c>
      <c r="AC91" s="371">
        <f t="shared" si="50"/>
        <v>0</v>
      </c>
      <c r="AD91" s="371">
        <f t="shared" si="50"/>
        <v>0</v>
      </c>
      <c r="AE91" s="371">
        <f t="shared" si="50"/>
        <v>0</v>
      </c>
      <c r="AF91" s="371">
        <f t="shared" si="50"/>
        <v>0</v>
      </c>
      <c r="AG91" s="371">
        <f t="shared" si="50"/>
        <v>0</v>
      </c>
      <c r="AH91" s="371">
        <f t="shared" si="50"/>
        <v>0</v>
      </c>
      <c r="AI91" s="371">
        <f t="shared" si="50"/>
        <v>0</v>
      </c>
      <c r="AJ91" s="371">
        <f t="shared" si="50"/>
        <v>0</v>
      </c>
      <c r="AK91" s="371">
        <f t="shared" si="50"/>
        <v>0</v>
      </c>
      <c r="AL91" s="371">
        <f t="shared" si="50"/>
        <v>0</v>
      </c>
      <c r="AM91" s="371">
        <f t="shared" si="50"/>
        <v>0</v>
      </c>
      <c r="AN91" s="371">
        <f t="shared" si="50"/>
        <v>0</v>
      </c>
      <c r="AO91" s="371">
        <f t="shared" si="50"/>
        <v>0</v>
      </c>
      <c r="AP91" s="371">
        <f t="shared" si="50"/>
        <v>0</v>
      </c>
      <c r="AQ91" s="371">
        <f t="shared" si="50"/>
        <v>0</v>
      </c>
      <c r="AR91" s="371">
        <f t="shared" si="50"/>
        <v>0</v>
      </c>
      <c r="AS91" s="371">
        <f t="shared" si="50"/>
        <v>0</v>
      </c>
      <c r="AT91" s="371">
        <f t="shared" si="50"/>
        <v>0</v>
      </c>
      <c r="AU91" s="371">
        <f t="shared" si="50"/>
        <v>0</v>
      </c>
      <c r="AV91" s="371">
        <f t="shared" si="50"/>
        <v>0</v>
      </c>
      <c r="AW91" s="371">
        <f t="shared" si="50"/>
        <v>0</v>
      </c>
      <c r="AX91" s="371">
        <f t="shared" si="50"/>
        <v>0</v>
      </c>
      <c r="AY91" s="371">
        <f t="shared" si="50"/>
        <v>0</v>
      </c>
      <c r="AZ91" s="371">
        <f t="shared" si="50"/>
        <v>0</v>
      </c>
      <c r="BA91" s="371">
        <f t="shared" si="50"/>
        <v>0</v>
      </c>
      <c r="BB91" s="371">
        <f t="shared" si="50"/>
        <v>0</v>
      </c>
      <c r="BC91" s="371">
        <f t="shared" si="50"/>
        <v>0</v>
      </c>
      <c r="BD91" s="371">
        <f t="shared" si="50"/>
        <v>0</v>
      </c>
      <c r="BE91" s="371">
        <f t="shared" si="50"/>
        <v>0</v>
      </c>
      <c r="BF91" s="371">
        <f t="shared" si="50"/>
        <v>0</v>
      </c>
      <c r="BG91" s="371">
        <f t="shared" si="50"/>
        <v>0</v>
      </c>
      <c r="BH91" s="371">
        <f t="shared" si="50"/>
        <v>0</v>
      </c>
      <c r="BI91" s="371">
        <f t="shared" si="50"/>
        <v>0</v>
      </c>
      <c r="BJ91" s="371">
        <f t="shared" si="50"/>
        <v>0</v>
      </c>
      <c r="BK91" s="371">
        <f t="shared" si="50"/>
        <v>0</v>
      </c>
      <c r="BL91" s="371">
        <f t="shared" si="47"/>
        <v>0</v>
      </c>
      <c r="BM91" s="371">
        <f t="shared" si="47"/>
        <v>0</v>
      </c>
      <c r="BN91" s="371">
        <v>0</v>
      </c>
      <c r="BO91" s="159"/>
      <c r="BP91" s="159"/>
      <c r="BQ91" s="5"/>
    </row>
    <row r="92" spans="1:69" outlineLevel="1">
      <c r="A92" s="729"/>
      <c r="B92" s="315" t="s">
        <v>32</v>
      </c>
      <c r="C92" s="317"/>
      <c r="D92" s="308">
        <f t="shared" si="38"/>
        <v>171.76282374999991</v>
      </c>
      <c r="E92" s="308">
        <f t="shared" si="39"/>
        <v>612.08256712047648</v>
      </c>
      <c r="F92" s="371">
        <f>F80+F86</f>
        <v>24.537546249999984</v>
      </c>
      <c r="G92" s="371">
        <f t="shared" ref="G92:BK92" si="51">G80+G86</f>
        <v>24.537546249999984</v>
      </c>
      <c r="H92" s="371">
        <f t="shared" si="51"/>
        <v>24.537546249999984</v>
      </c>
      <c r="I92" s="371">
        <f t="shared" si="51"/>
        <v>24.537546249999984</v>
      </c>
      <c r="J92" s="371">
        <f t="shared" si="51"/>
        <v>24.537546249999984</v>
      </c>
      <c r="K92" s="371">
        <f t="shared" si="51"/>
        <v>24.537546249999984</v>
      </c>
      <c r="L92" s="371">
        <f t="shared" si="51"/>
        <v>24.537546249999984</v>
      </c>
      <c r="M92" s="371">
        <f t="shared" si="51"/>
        <v>24.537546249999984</v>
      </c>
      <c r="N92" s="371">
        <f t="shared" si="51"/>
        <v>24.537546249999984</v>
      </c>
      <c r="O92" s="371">
        <f t="shared" si="51"/>
        <v>24.537546249999984</v>
      </c>
      <c r="P92" s="371">
        <f t="shared" si="51"/>
        <v>24.537546249999984</v>
      </c>
      <c r="Q92" s="371">
        <f t="shared" si="51"/>
        <v>24.537546249999984</v>
      </c>
      <c r="R92" s="371">
        <f t="shared" si="51"/>
        <v>24.537546249999984</v>
      </c>
      <c r="S92" s="371">
        <f t="shared" si="51"/>
        <v>24.537546249999984</v>
      </c>
      <c r="T92" s="371">
        <f t="shared" si="51"/>
        <v>24.537546249999984</v>
      </c>
      <c r="U92" s="371">
        <f t="shared" si="51"/>
        <v>24.537546249999984</v>
      </c>
      <c r="V92" s="371">
        <f t="shared" si="51"/>
        <v>24.537546249999984</v>
      </c>
      <c r="W92" s="371">
        <f t="shared" si="51"/>
        <v>24.537546249999984</v>
      </c>
      <c r="X92" s="371">
        <f t="shared" si="51"/>
        <v>24.537546249999984</v>
      </c>
      <c r="Y92" s="371">
        <f t="shared" si="51"/>
        <v>24.537546249999984</v>
      </c>
      <c r="Z92" s="371">
        <f t="shared" si="51"/>
        <v>24.537546249999984</v>
      </c>
      <c r="AA92" s="371">
        <f t="shared" si="51"/>
        <v>24.537546249999984</v>
      </c>
      <c r="AB92" s="371">
        <f t="shared" si="51"/>
        <v>24.537546249999984</v>
      </c>
      <c r="AC92" s="371">
        <f t="shared" si="51"/>
        <v>24.537546249999984</v>
      </c>
      <c r="AD92" s="371">
        <f t="shared" si="51"/>
        <v>24.537546249999984</v>
      </c>
      <c r="AE92" s="371">
        <f t="shared" si="51"/>
        <v>24.537546249999984</v>
      </c>
      <c r="AF92" s="371">
        <f t="shared" si="51"/>
        <v>24.537546249999984</v>
      </c>
      <c r="AG92" s="371">
        <f t="shared" si="51"/>
        <v>24.537546249999984</v>
      </c>
      <c r="AH92" s="371">
        <f t="shared" si="51"/>
        <v>24.537546249999984</v>
      </c>
      <c r="AI92" s="371">
        <f t="shared" si="51"/>
        <v>24.537546249999984</v>
      </c>
      <c r="AJ92" s="371">
        <f t="shared" si="51"/>
        <v>24.537546249999984</v>
      </c>
      <c r="AK92" s="371">
        <f t="shared" si="51"/>
        <v>24.537546249999984</v>
      </c>
      <c r="AL92" s="371">
        <f t="shared" si="51"/>
        <v>24.537546249999984</v>
      </c>
      <c r="AM92" s="371">
        <f t="shared" si="51"/>
        <v>24.537546249999984</v>
      </c>
      <c r="AN92" s="371">
        <f t="shared" si="51"/>
        <v>24.537546249999984</v>
      </c>
      <c r="AO92" s="371">
        <f t="shared" si="51"/>
        <v>24.537546249999984</v>
      </c>
      <c r="AP92" s="371">
        <f t="shared" si="51"/>
        <v>24.537546249999984</v>
      </c>
      <c r="AQ92" s="371">
        <f t="shared" si="51"/>
        <v>24.537546249999984</v>
      </c>
      <c r="AR92" s="371">
        <f t="shared" si="51"/>
        <v>24.537546249999984</v>
      </c>
      <c r="AS92" s="371">
        <f t="shared" si="51"/>
        <v>24.537546249999984</v>
      </c>
      <c r="AT92" s="371">
        <f t="shared" si="51"/>
        <v>24.537546249999984</v>
      </c>
      <c r="AU92" s="371">
        <f t="shared" si="51"/>
        <v>24.537546249999984</v>
      </c>
      <c r="AV92" s="371">
        <f t="shared" si="51"/>
        <v>24.537546249999984</v>
      </c>
      <c r="AW92" s="371">
        <f t="shared" si="51"/>
        <v>24.537546249999984</v>
      </c>
      <c r="AX92" s="371">
        <f t="shared" si="51"/>
        <v>24.537546249999984</v>
      </c>
      <c r="AY92" s="371">
        <f t="shared" si="51"/>
        <v>24.537546249999984</v>
      </c>
      <c r="AZ92" s="371">
        <f t="shared" si="51"/>
        <v>24.537546249999984</v>
      </c>
      <c r="BA92" s="371">
        <f t="shared" si="51"/>
        <v>24.537546249999984</v>
      </c>
      <c r="BB92" s="371">
        <f t="shared" si="51"/>
        <v>24.537546249999984</v>
      </c>
      <c r="BC92" s="371">
        <f t="shared" si="51"/>
        <v>24.537546249999984</v>
      </c>
      <c r="BD92" s="371">
        <f t="shared" si="51"/>
        <v>24.537546249999984</v>
      </c>
      <c r="BE92" s="371">
        <f t="shared" si="51"/>
        <v>24.537546249999984</v>
      </c>
      <c r="BF92" s="371">
        <f t="shared" si="51"/>
        <v>24.537546249999984</v>
      </c>
      <c r="BG92" s="371">
        <f t="shared" si="51"/>
        <v>24.537546249999984</v>
      </c>
      <c r="BH92" s="371">
        <f t="shared" si="51"/>
        <v>24.537546249999984</v>
      </c>
      <c r="BI92" s="371">
        <f t="shared" si="51"/>
        <v>24.537546249999984</v>
      </c>
      <c r="BJ92" s="371">
        <f t="shared" si="51"/>
        <v>24.537546249999984</v>
      </c>
      <c r="BK92" s="371">
        <f t="shared" si="51"/>
        <v>24.537546249999984</v>
      </c>
      <c r="BL92" s="371">
        <f t="shared" si="47"/>
        <v>24.537546249999984</v>
      </c>
      <c r="BM92" s="371">
        <f t="shared" si="47"/>
        <v>24.537546249999984</v>
      </c>
      <c r="BN92" s="371">
        <v>0</v>
      </c>
      <c r="BO92" s="159"/>
      <c r="BP92" s="159"/>
      <c r="BQ92" s="5"/>
    </row>
    <row r="93" spans="1:69" ht="13.5" thickBot="1">
      <c r="A93" s="365" t="s">
        <v>751</v>
      </c>
      <c r="B93" s="383" t="s">
        <v>761</v>
      </c>
      <c r="C93" s="366"/>
      <c r="D93" s="369">
        <f t="shared" si="38"/>
        <v>1197.4386309199999</v>
      </c>
      <c r="E93" s="369">
        <f t="shared" si="39"/>
        <v>4262.6357617045078</v>
      </c>
      <c r="F93" s="373">
        <f t="shared" ref="F93:AK93" si="52">SUM(F88:F92)</f>
        <v>175.98281304624999</v>
      </c>
      <c r="G93" s="373">
        <f t="shared" si="52"/>
        <v>176.06197234249998</v>
      </c>
      <c r="H93" s="373">
        <f t="shared" si="52"/>
        <v>168.92045051374998</v>
      </c>
      <c r="I93" s="373">
        <f t="shared" si="52"/>
        <v>168.99960980999998</v>
      </c>
      <c r="J93" s="373">
        <f t="shared" si="52"/>
        <v>169.07876910624998</v>
      </c>
      <c r="K93" s="373">
        <f t="shared" si="52"/>
        <v>169.15792840249998</v>
      </c>
      <c r="L93" s="373">
        <f t="shared" si="52"/>
        <v>169.23708769874997</v>
      </c>
      <c r="M93" s="373">
        <f t="shared" si="52"/>
        <v>169.31624699499997</v>
      </c>
      <c r="N93" s="373">
        <f t="shared" si="52"/>
        <v>169.39540629124997</v>
      </c>
      <c r="O93" s="373">
        <f t="shared" si="52"/>
        <v>169.4745655875</v>
      </c>
      <c r="P93" s="373">
        <f t="shared" si="52"/>
        <v>169.55372488374999</v>
      </c>
      <c r="Q93" s="373">
        <f t="shared" si="52"/>
        <v>169.63288417999999</v>
      </c>
      <c r="R93" s="373">
        <f t="shared" si="52"/>
        <v>169.71204347624999</v>
      </c>
      <c r="S93" s="373">
        <f t="shared" si="52"/>
        <v>169.79120277249999</v>
      </c>
      <c r="T93" s="373">
        <f t="shared" si="52"/>
        <v>169.87036206874998</v>
      </c>
      <c r="U93" s="373">
        <f t="shared" si="52"/>
        <v>169.94952136499998</v>
      </c>
      <c r="V93" s="373">
        <f t="shared" si="52"/>
        <v>170.02868066124998</v>
      </c>
      <c r="W93" s="373">
        <f t="shared" si="52"/>
        <v>170.10783995749998</v>
      </c>
      <c r="X93" s="373">
        <f t="shared" si="52"/>
        <v>170.18699925375</v>
      </c>
      <c r="Y93" s="373">
        <f t="shared" si="52"/>
        <v>170.26615854999997</v>
      </c>
      <c r="Z93" s="373">
        <f t="shared" si="52"/>
        <v>170.34531784625</v>
      </c>
      <c r="AA93" s="373">
        <f t="shared" si="52"/>
        <v>170.42447714249997</v>
      </c>
      <c r="AB93" s="373">
        <f t="shared" si="52"/>
        <v>170.50363643874999</v>
      </c>
      <c r="AC93" s="373">
        <f t="shared" si="52"/>
        <v>170.58279573499999</v>
      </c>
      <c r="AD93" s="373">
        <f t="shared" si="52"/>
        <v>170.66195503124999</v>
      </c>
      <c r="AE93" s="373">
        <f t="shared" si="52"/>
        <v>170.74111432749999</v>
      </c>
      <c r="AF93" s="373">
        <f t="shared" si="52"/>
        <v>170.82027362374998</v>
      </c>
      <c r="AG93" s="373">
        <f t="shared" si="52"/>
        <v>170.89943291999998</v>
      </c>
      <c r="AH93" s="373">
        <f t="shared" si="52"/>
        <v>170.97859221624998</v>
      </c>
      <c r="AI93" s="373">
        <f t="shared" si="52"/>
        <v>171.05775151249998</v>
      </c>
      <c r="AJ93" s="373">
        <f t="shared" si="52"/>
        <v>171.13691080874997</v>
      </c>
      <c r="AK93" s="373">
        <f t="shared" si="52"/>
        <v>171.21607010499997</v>
      </c>
      <c r="AL93" s="373">
        <f t="shared" ref="AL93:BN93" si="53">SUM(AL88:AL92)</f>
        <v>171.29522940124997</v>
      </c>
      <c r="AM93" s="373">
        <f t="shared" si="53"/>
        <v>171.3743886975</v>
      </c>
      <c r="AN93" s="373">
        <f t="shared" si="53"/>
        <v>171.45354799374996</v>
      </c>
      <c r="AO93" s="373">
        <f t="shared" si="53"/>
        <v>171.53270728999999</v>
      </c>
      <c r="AP93" s="373">
        <f t="shared" si="53"/>
        <v>171.61186658624996</v>
      </c>
      <c r="AQ93" s="373">
        <f t="shared" si="53"/>
        <v>171.69102588249996</v>
      </c>
      <c r="AR93" s="373">
        <f t="shared" si="53"/>
        <v>171.77018517874998</v>
      </c>
      <c r="AS93" s="373">
        <f t="shared" si="53"/>
        <v>171.84934447499998</v>
      </c>
      <c r="AT93" s="373">
        <f t="shared" si="53"/>
        <v>171.92850377124998</v>
      </c>
      <c r="AU93" s="373">
        <f t="shared" si="53"/>
        <v>172.0076630675</v>
      </c>
      <c r="AV93" s="373">
        <f t="shared" si="53"/>
        <v>172.08682236374997</v>
      </c>
      <c r="AW93" s="373">
        <f t="shared" si="53"/>
        <v>172.16598166</v>
      </c>
      <c r="AX93" s="373">
        <f t="shared" si="53"/>
        <v>172.24514095624997</v>
      </c>
      <c r="AY93" s="373">
        <f t="shared" si="53"/>
        <v>172.32430025249997</v>
      </c>
      <c r="AZ93" s="373">
        <f t="shared" si="53"/>
        <v>172.40345954874999</v>
      </c>
      <c r="BA93" s="373">
        <f t="shared" si="53"/>
        <v>172.48261884499999</v>
      </c>
      <c r="BB93" s="373">
        <f t="shared" si="53"/>
        <v>172.56177814124999</v>
      </c>
      <c r="BC93" s="373">
        <f t="shared" si="53"/>
        <v>172.64093743749999</v>
      </c>
      <c r="BD93" s="373">
        <f t="shared" si="53"/>
        <v>172.72009673374998</v>
      </c>
      <c r="BE93" s="373">
        <f t="shared" si="53"/>
        <v>172.79925602999998</v>
      </c>
      <c r="BF93" s="373">
        <f t="shared" si="53"/>
        <v>172.87841532624998</v>
      </c>
      <c r="BG93" s="373">
        <f t="shared" si="53"/>
        <v>172.95757462249998</v>
      </c>
      <c r="BH93" s="373">
        <f t="shared" si="53"/>
        <v>173.03673391874997</v>
      </c>
      <c r="BI93" s="373">
        <f t="shared" si="53"/>
        <v>173.11589321499997</v>
      </c>
      <c r="BJ93" s="373">
        <f t="shared" si="53"/>
        <v>173.19505251125</v>
      </c>
      <c r="BK93" s="373">
        <f t="shared" si="53"/>
        <v>173.27421180749997</v>
      </c>
      <c r="BL93" s="373">
        <f>SUM(BL88:BL92)</f>
        <v>173.35337110374996</v>
      </c>
      <c r="BM93" s="373">
        <f>SUM(BM88:BM92)</f>
        <v>173.43253039999999</v>
      </c>
      <c r="BN93" s="373">
        <f t="shared" si="53"/>
        <v>0</v>
      </c>
      <c r="BO93" s="162"/>
      <c r="BP93" s="162"/>
      <c r="BQ93" s="155"/>
    </row>
    <row r="94" spans="1:69" ht="13.5" outlineLevel="1" thickTop="1">
      <c r="A94" s="356" t="s">
        <v>90</v>
      </c>
      <c r="B94" s="367"/>
      <c r="C94" s="318">
        <f>+Assumes!E28</f>
        <v>-0.05</v>
      </c>
      <c r="D94" s="374">
        <f t="shared" si="38"/>
        <v>1137.5666993739999</v>
      </c>
      <c r="E94" s="374">
        <f t="shared" si="39"/>
        <v>4049.5039736192839</v>
      </c>
      <c r="F94" s="375">
        <f t="shared" ref="F94:AK94" si="54">$C$94*F93+F93</f>
        <v>167.18367239393748</v>
      </c>
      <c r="G94" s="375">
        <f t="shared" si="54"/>
        <v>167.258873725375</v>
      </c>
      <c r="H94" s="375">
        <f t="shared" si="54"/>
        <v>160.47442798806247</v>
      </c>
      <c r="I94" s="375">
        <f t="shared" si="54"/>
        <v>160.54962931949999</v>
      </c>
      <c r="J94" s="375">
        <f t="shared" si="54"/>
        <v>160.62483065093747</v>
      </c>
      <c r="K94" s="375">
        <f t="shared" si="54"/>
        <v>160.70003198237498</v>
      </c>
      <c r="L94" s="375">
        <f t="shared" si="54"/>
        <v>160.77523331381246</v>
      </c>
      <c r="M94" s="375">
        <f t="shared" si="54"/>
        <v>160.85043464524998</v>
      </c>
      <c r="N94" s="375">
        <f t="shared" si="54"/>
        <v>160.92563597668746</v>
      </c>
      <c r="O94" s="375">
        <f t="shared" si="54"/>
        <v>161.000837308125</v>
      </c>
      <c r="P94" s="375">
        <f t="shared" si="54"/>
        <v>161.07603863956248</v>
      </c>
      <c r="Q94" s="375">
        <f t="shared" si="54"/>
        <v>161.151239971</v>
      </c>
      <c r="R94" s="375">
        <f t="shared" si="54"/>
        <v>161.22644130243748</v>
      </c>
      <c r="S94" s="375">
        <f t="shared" si="54"/>
        <v>161.30164263387499</v>
      </c>
      <c r="T94" s="375">
        <f t="shared" si="54"/>
        <v>161.37684396531247</v>
      </c>
      <c r="U94" s="375">
        <f t="shared" si="54"/>
        <v>161.45204529674999</v>
      </c>
      <c r="V94" s="375">
        <f t="shared" si="54"/>
        <v>161.52724662818747</v>
      </c>
      <c r="W94" s="375">
        <f t="shared" si="54"/>
        <v>161.60244795962498</v>
      </c>
      <c r="X94" s="375">
        <f t="shared" si="54"/>
        <v>161.67764929106249</v>
      </c>
      <c r="Y94" s="375">
        <f t="shared" si="54"/>
        <v>161.75285062249998</v>
      </c>
      <c r="Z94" s="375">
        <f t="shared" si="54"/>
        <v>161.82805195393749</v>
      </c>
      <c r="AA94" s="375">
        <f t="shared" si="54"/>
        <v>161.90325328537497</v>
      </c>
      <c r="AB94" s="375">
        <f t="shared" si="54"/>
        <v>161.97845461681248</v>
      </c>
      <c r="AC94" s="375">
        <f t="shared" si="54"/>
        <v>162.05365594825</v>
      </c>
      <c r="AD94" s="375">
        <f t="shared" si="54"/>
        <v>162.12885727968748</v>
      </c>
      <c r="AE94" s="375">
        <f t="shared" si="54"/>
        <v>162.20405861112499</v>
      </c>
      <c r="AF94" s="375">
        <f t="shared" si="54"/>
        <v>162.27925994256248</v>
      </c>
      <c r="AG94" s="375">
        <f t="shared" si="54"/>
        <v>162.35446127399999</v>
      </c>
      <c r="AH94" s="375">
        <f t="shared" si="54"/>
        <v>162.42966260543747</v>
      </c>
      <c r="AI94" s="375">
        <f t="shared" si="54"/>
        <v>162.50486393687498</v>
      </c>
      <c r="AJ94" s="375">
        <f t="shared" si="54"/>
        <v>162.58006526831247</v>
      </c>
      <c r="AK94" s="375">
        <f t="shared" si="54"/>
        <v>162.65526659974998</v>
      </c>
      <c r="AL94" s="375">
        <f t="shared" ref="AL94:BN94" si="55">$C$94*AL93+AL93</f>
        <v>162.73046793118746</v>
      </c>
      <c r="AM94" s="375">
        <f t="shared" si="55"/>
        <v>162.805669262625</v>
      </c>
      <c r="AN94" s="375">
        <f t="shared" si="55"/>
        <v>162.88087059406246</v>
      </c>
      <c r="AO94" s="375">
        <f t="shared" si="55"/>
        <v>162.9560719255</v>
      </c>
      <c r="AP94" s="375">
        <f t="shared" si="55"/>
        <v>163.03127325693745</v>
      </c>
      <c r="AQ94" s="375">
        <f t="shared" si="55"/>
        <v>163.10647458837497</v>
      </c>
      <c r="AR94" s="375">
        <f t="shared" si="55"/>
        <v>163.18167591981248</v>
      </c>
      <c r="AS94" s="375">
        <f t="shared" si="55"/>
        <v>163.25687725124999</v>
      </c>
      <c r="AT94" s="375">
        <f t="shared" si="55"/>
        <v>163.33207858268747</v>
      </c>
      <c r="AU94" s="375">
        <f t="shared" si="55"/>
        <v>163.40727991412501</v>
      </c>
      <c r="AV94" s="375">
        <f t="shared" si="55"/>
        <v>163.48248124556247</v>
      </c>
      <c r="AW94" s="375">
        <f t="shared" si="55"/>
        <v>163.55768257700001</v>
      </c>
      <c r="AX94" s="375">
        <f t="shared" si="55"/>
        <v>163.63288390843746</v>
      </c>
      <c r="AY94" s="375">
        <f t="shared" si="55"/>
        <v>163.70808523987498</v>
      </c>
      <c r="AZ94" s="375">
        <f t="shared" si="55"/>
        <v>163.78328657131249</v>
      </c>
      <c r="BA94" s="375">
        <f t="shared" si="55"/>
        <v>163.85848790275</v>
      </c>
      <c r="BB94" s="375">
        <f t="shared" si="55"/>
        <v>163.93368923418748</v>
      </c>
      <c r="BC94" s="375">
        <f t="shared" si="55"/>
        <v>164.00889056562499</v>
      </c>
      <c r="BD94" s="375">
        <f t="shared" si="55"/>
        <v>164.08409189706248</v>
      </c>
      <c r="BE94" s="375">
        <f t="shared" si="55"/>
        <v>164.15929322849999</v>
      </c>
      <c r="BF94" s="375">
        <f t="shared" si="55"/>
        <v>164.23449455993747</v>
      </c>
      <c r="BG94" s="375">
        <f t="shared" si="55"/>
        <v>164.30969589137499</v>
      </c>
      <c r="BH94" s="375">
        <f t="shared" si="55"/>
        <v>164.38489722281247</v>
      </c>
      <c r="BI94" s="375">
        <f t="shared" si="55"/>
        <v>164.46009855424998</v>
      </c>
      <c r="BJ94" s="375">
        <f t="shared" si="55"/>
        <v>164.53529988568749</v>
      </c>
      <c r="BK94" s="375">
        <f t="shared" si="55"/>
        <v>164.61050121712498</v>
      </c>
      <c r="BL94" s="375">
        <f>$C$94*BL93+BL93</f>
        <v>164.68570254856246</v>
      </c>
      <c r="BM94" s="375">
        <f>$C$94*BM93+BM93</f>
        <v>164.76090388</v>
      </c>
      <c r="BN94" s="375">
        <f t="shared" si="55"/>
        <v>0</v>
      </c>
      <c r="BO94" s="376"/>
      <c r="BP94" s="376"/>
      <c r="BQ94" s="160"/>
    </row>
    <row r="95" spans="1:69" outlineLevel="1">
      <c r="A95" s="357" t="s">
        <v>92</v>
      </c>
      <c r="B95" s="368"/>
      <c r="C95" s="318">
        <f>+Assumes!D28</f>
        <v>0.05</v>
      </c>
      <c r="D95" s="377">
        <f t="shared" si="38"/>
        <v>1257.3105624659997</v>
      </c>
      <c r="E95" s="377">
        <f t="shared" si="39"/>
        <v>4475.7675497897344</v>
      </c>
      <c r="F95" s="378">
        <f t="shared" ref="F95:AK95" si="56">$C$95*F93+F93</f>
        <v>184.78195369856249</v>
      </c>
      <c r="G95" s="378">
        <f t="shared" si="56"/>
        <v>184.86507095962497</v>
      </c>
      <c r="H95" s="378">
        <f t="shared" si="56"/>
        <v>177.36647303943749</v>
      </c>
      <c r="I95" s="378">
        <f t="shared" si="56"/>
        <v>177.44959030049998</v>
      </c>
      <c r="J95" s="378">
        <f t="shared" si="56"/>
        <v>177.53270756156249</v>
      </c>
      <c r="K95" s="378">
        <f t="shared" si="56"/>
        <v>177.61582482262497</v>
      </c>
      <c r="L95" s="378">
        <f t="shared" si="56"/>
        <v>177.69894208368748</v>
      </c>
      <c r="M95" s="378">
        <f t="shared" si="56"/>
        <v>177.78205934474997</v>
      </c>
      <c r="N95" s="378">
        <f t="shared" si="56"/>
        <v>177.86517660581248</v>
      </c>
      <c r="O95" s="378">
        <f t="shared" si="56"/>
        <v>177.94829386687499</v>
      </c>
      <c r="P95" s="378">
        <f t="shared" si="56"/>
        <v>178.0314111279375</v>
      </c>
      <c r="Q95" s="378">
        <f t="shared" si="56"/>
        <v>178.11452838899999</v>
      </c>
      <c r="R95" s="378">
        <f t="shared" si="56"/>
        <v>178.1976456500625</v>
      </c>
      <c r="S95" s="378">
        <f t="shared" si="56"/>
        <v>178.28076291112498</v>
      </c>
      <c r="T95" s="378">
        <f t="shared" si="56"/>
        <v>178.36388017218749</v>
      </c>
      <c r="U95" s="378">
        <f t="shared" si="56"/>
        <v>178.44699743324998</v>
      </c>
      <c r="V95" s="378">
        <f t="shared" si="56"/>
        <v>178.53011469431249</v>
      </c>
      <c r="W95" s="378">
        <f t="shared" si="56"/>
        <v>178.61323195537497</v>
      </c>
      <c r="X95" s="378">
        <f t="shared" si="56"/>
        <v>178.69634921643751</v>
      </c>
      <c r="Y95" s="378">
        <f t="shared" si="56"/>
        <v>178.77946647749997</v>
      </c>
      <c r="Z95" s="378">
        <f t="shared" si="56"/>
        <v>178.86258373856251</v>
      </c>
      <c r="AA95" s="378">
        <f t="shared" si="56"/>
        <v>178.94570099962496</v>
      </c>
      <c r="AB95" s="378">
        <f t="shared" si="56"/>
        <v>179.0288182606875</v>
      </c>
      <c r="AC95" s="378">
        <f t="shared" si="56"/>
        <v>179.11193552174998</v>
      </c>
      <c r="AD95" s="378">
        <f t="shared" si="56"/>
        <v>179.1950527828125</v>
      </c>
      <c r="AE95" s="378">
        <f t="shared" si="56"/>
        <v>179.27817004387498</v>
      </c>
      <c r="AF95" s="378">
        <f t="shared" si="56"/>
        <v>179.36128730493749</v>
      </c>
      <c r="AG95" s="378">
        <f t="shared" si="56"/>
        <v>179.44440456599997</v>
      </c>
      <c r="AH95" s="378">
        <f t="shared" si="56"/>
        <v>179.52752182706249</v>
      </c>
      <c r="AI95" s="378">
        <f t="shared" si="56"/>
        <v>179.61063908812497</v>
      </c>
      <c r="AJ95" s="378">
        <f t="shared" si="56"/>
        <v>179.69375634918748</v>
      </c>
      <c r="AK95" s="378">
        <f t="shared" si="56"/>
        <v>179.77687361024996</v>
      </c>
      <c r="AL95" s="378">
        <f t="shared" ref="AL95:BN95" si="57">$C$95*AL93+AL93</f>
        <v>179.85999087131248</v>
      </c>
      <c r="AM95" s="378">
        <f t="shared" si="57"/>
        <v>179.94310813237499</v>
      </c>
      <c r="AN95" s="378">
        <f t="shared" si="57"/>
        <v>180.02622539343747</v>
      </c>
      <c r="AO95" s="378">
        <f t="shared" si="57"/>
        <v>180.10934265449998</v>
      </c>
      <c r="AP95" s="378">
        <f t="shared" si="57"/>
        <v>180.19245991556247</v>
      </c>
      <c r="AQ95" s="378">
        <f t="shared" si="57"/>
        <v>180.27557717662495</v>
      </c>
      <c r="AR95" s="378">
        <f t="shared" si="57"/>
        <v>180.35869443768749</v>
      </c>
      <c r="AS95" s="378">
        <f t="shared" si="57"/>
        <v>180.44181169874997</v>
      </c>
      <c r="AT95" s="378">
        <f t="shared" si="57"/>
        <v>180.52492895981248</v>
      </c>
      <c r="AU95" s="378">
        <f t="shared" si="57"/>
        <v>180.608046220875</v>
      </c>
      <c r="AV95" s="378">
        <f t="shared" si="57"/>
        <v>180.69116348193748</v>
      </c>
      <c r="AW95" s="378">
        <f t="shared" si="57"/>
        <v>180.77428074299999</v>
      </c>
      <c r="AX95" s="378">
        <f t="shared" si="57"/>
        <v>180.85739800406247</v>
      </c>
      <c r="AY95" s="378">
        <f t="shared" si="57"/>
        <v>180.94051526512496</v>
      </c>
      <c r="AZ95" s="378">
        <f t="shared" si="57"/>
        <v>181.0236325261875</v>
      </c>
      <c r="BA95" s="378">
        <f t="shared" si="57"/>
        <v>181.10674978724998</v>
      </c>
      <c r="BB95" s="378">
        <f t="shared" si="57"/>
        <v>181.18986704831249</v>
      </c>
      <c r="BC95" s="378">
        <f t="shared" si="57"/>
        <v>181.27298430937498</v>
      </c>
      <c r="BD95" s="378">
        <f t="shared" si="57"/>
        <v>181.35610157043749</v>
      </c>
      <c r="BE95" s="378">
        <f t="shared" si="57"/>
        <v>181.43921883149997</v>
      </c>
      <c r="BF95" s="378">
        <f t="shared" si="57"/>
        <v>181.52233609256248</v>
      </c>
      <c r="BG95" s="378">
        <f t="shared" si="57"/>
        <v>181.60545335362497</v>
      </c>
      <c r="BH95" s="378">
        <f t="shared" si="57"/>
        <v>181.68857061468748</v>
      </c>
      <c r="BI95" s="378">
        <f t="shared" si="57"/>
        <v>181.77168787574996</v>
      </c>
      <c r="BJ95" s="378">
        <f t="shared" si="57"/>
        <v>181.8548051368125</v>
      </c>
      <c r="BK95" s="378">
        <f t="shared" si="57"/>
        <v>181.93792239787496</v>
      </c>
      <c r="BL95" s="378">
        <f>$C$95*BL93+BL93</f>
        <v>182.02103965893747</v>
      </c>
      <c r="BM95" s="378">
        <f>$C$95*BM93+BM93</f>
        <v>182.10415691999998</v>
      </c>
      <c r="BN95" s="378">
        <f t="shared" si="57"/>
        <v>0</v>
      </c>
      <c r="BO95" s="376"/>
      <c r="BP95" s="376"/>
      <c r="BQ95" s="155"/>
    </row>
    <row r="96" spans="1:69">
      <c r="A96" s="389" t="s">
        <v>764</v>
      </c>
      <c r="B96" s="390"/>
      <c r="C96" s="391"/>
      <c r="D96" s="391"/>
      <c r="E96" s="391"/>
      <c r="F96" s="391"/>
      <c r="G96" s="391"/>
      <c r="H96" s="391"/>
      <c r="I96" s="391"/>
      <c r="J96" s="391"/>
      <c r="K96" s="391"/>
      <c r="L96" s="391"/>
      <c r="M96" s="391"/>
      <c r="N96" s="391"/>
      <c r="O96" s="391"/>
      <c r="P96" s="391"/>
      <c r="Q96" s="391"/>
      <c r="R96" s="391"/>
      <c r="S96" s="391"/>
      <c r="T96" s="391"/>
      <c r="U96" s="391"/>
      <c r="V96" s="391"/>
      <c r="W96" s="391"/>
      <c r="X96" s="391"/>
      <c r="Y96" s="391"/>
      <c r="Z96" s="391"/>
      <c r="AA96" s="391"/>
      <c r="AB96" s="391"/>
      <c r="AC96" s="391"/>
      <c r="AD96" s="391"/>
      <c r="AE96" s="391"/>
      <c r="AF96" s="391"/>
      <c r="AG96" s="391"/>
      <c r="AH96" s="391"/>
      <c r="AI96" s="391"/>
      <c r="AJ96" s="391"/>
      <c r="AK96" s="391"/>
      <c r="AL96" s="391"/>
      <c r="AM96" s="391"/>
      <c r="AN96" s="391"/>
      <c r="AO96" s="391"/>
      <c r="AP96" s="391"/>
      <c r="AQ96" s="391"/>
      <c r="AR96" s="391"/>
      <c r="AS96" s="391"/>
      <c r="AT96" s="391"/>
      <c r="AU96" s="391"/>
      <c r="AV96" s="391"/>
      <c r="AW96" s="391"/>
      <c r="AX96" s="391"/>
      <c r="AY96" s="391"/>
      <c r="AZ96" s="391"/>
      <c r="BA96" s="391"/>
      <c r="BB96" s="391"/>
      <c r="BC96" s="391"/>
      <c r="BD96" s="391"/>
      <c r="BE96" s="391"/>
      <c r="BF96" s="391"/>
      <c r="BG96" s="391"/>
      <c r="BH96" s="391"/>
      <c r="BI96" s="391"/>
      <c r="BJ96" s="391"/>
      <c r="BK96" s="391"/>
      <c r="BL96" s="391"/>
      <c r="BM96" s="391"/>
      <c r="BN96" s="391"/>
      <c r="BO96" s="418"/>
      <c r="BP96" s="418"/>
      <c r="BQ96" s="392"/>
    </row>
    <row r="97" spans="1:69" ht="12.75" customHeight="1">
      <c r="A97" s="319" t="s">
        <v>751</v>
      </c>
      <c r="B97" s="306" t="s">
        <v>765</v>
      </c>
      <c r="C97" s="134"/>
      <c r="D97" s="342">
        <f t="shared" ref="D97:D102" si="58">SUM(F97:L97)</f>
        <v>2496.5034428655181</v>
      </c>
      <c r="E97" s="342">
        <f>NPV($C$7,F97:BN97)</f>
        <v>11223.617568224898</v>
      </c>
      <c r="F97" s="422">
        <f t="shared" ref="F97:AK97" si="59">F72+F93</f>
        <v>331.93835823462791</v>
      </c>
      <c r="G97" s="422">
        <f t="shared" si="59"/>
        <v>325.82977033040174</v>
      </c>
      <c r="H97" s="422">
        <f t="shared" si="59"/>
        <v>356.52702861518577</v>
      </c>
      <c r="I97" s="422">
        <f t="shared" si="59"/>
        <v>320.7998695196797</v>
      </c>
      <c r="J97" s="422">
        <f t="shared" si="59"/>
        <v>481.79929157542097</v>
      </c>
      <c r="K97" s="422">
        <f t="shared" si="59"/>
        <v>325.46046291415934</v>
      </c>
      <c r="L97" s="422">
        <f t="shared" si="59"/>
        <v>354.14866167604237</v>
      </c>
      <c r="M97" s="422">
        <f t="shared" si="59"/>
        <v>359.25942499729365</v>
      </c>
      <c r="N97" s="422">
        <f t="shared" si="59"/>
        <v>367.63923918080167</v>
      </c>
      <c r="O97" s="422">
        <f t="shared" si="59"/>
        <v>350.3180245287499</v>
      </c>
      <c r="P97" s="422">
        <f t="shared" si="59"/>
        <v>375.21879562749086</v>
      </c>
      <c r="Q97" s="422">
        <f t="shared" si="59"/>
        <v>335.15205241095407</v>
      </c>
      <c r="R97" s="422">
        <f t="shared" si="59"/>
        <v>381.30567132564966</v>
      </c>
      <c r="S97" s="422">
        <f t="shared" si="59"/>
        <v>344.6075223891221</v>
      </c>
      <c r="T97" s="422">
        <f t="shared" si="59"/>
        <v>357.92478601214225</v>
      </c>
      <c r="U97" s="422">
        <f t="shared" si="59"/>
        <v>352.14914395285575</v>
      </c>
      <c r="V97" s="422">
        <f t="shared" si="59"/>
        <v>367.08090907989924</v>
      </c>
      <c r="W97" s="422">
        <f t="shared" si="59"/>
        <v>397.81314774254452</v>
      </c>
      <c r="X97" s="422">
        <f t="shared" si="59"/>
        <v>662.07181477743904</v>
      </c>
      <c r="Y97" s="422">
        <f t="shared" si="59"/>
        <v>336.21355645003337</v>
      </c>
      <c r="Z97" s="422">
        <f t="shared" si="59"/>
        <v>363.32786596697588</v>
      </c>
      <c r="AA97" s="422">
        <f t="shared" si="59"/>
        <v>356.87241850076612</v>
      </c>
      <c r="AB97" s="422">
        <f t="shared" si="59"/>
        <v>355.43661153721166</v>
      </c>
      <c r="AC97" s="422">
        <f t="shared" si="59"/>
        <v>438.10330004554243</v>
      </c>
      <c r="AD97" s="422">
        <f t="shared" si="59"/>
        <v>375.26267308399963</v>
      </c>
      <c r="AE97" s="422">
        <f t="shared" si="59"/>
        <v>375.34183238024957</v>
      </c>
      <c r="AF97" s="422">
        <f t="shared" si="59"/>
        <v>375.42099167649963</v>
      </c>
      <c r="AG97" s="422">
        <f t="shared" si="59"/>
        <v>375.50015097274957</v>
      </c>
      <c r="AH97" s="422">
        <f t="shared" si="59"/>
        <v>375.57931026899962</v>
      </c>
      <c r="AI97" s="422">
        <f t="shared" si="59"/>
        <v>375.65846956524956</v>
      </c>
      <c r="AJ97" s="422">
        <f t="shared" si="59"/>
        <v>375.73762886149962</v>
      </c>
      <c r="AK97" s="422">
        <f t="shared" si="59"/>
        <v>375.81678815774956</v>
      </c>
      <c r="AL97" s="422">
        <f t="shared" ref="AL97:BN97" si="60">AL72+AL93</f>
        <v>375.89594745399961</v>
      </c>
      <c r="AM97" s="422">
        <f t="shared" si="60"/>
        <v>375.97510675024961</v>
      </c>
      <c r="AN97" s="422">
        <f t="shared" si="60"/>
        <v>376.05426604649961</v>
      </c>
      <c r="AO97" s="422">
        <f t="shared" si="60"/>
        <v>376.1334253427496</v>
      </c>
      <c r="AP97" s="422">
        <f t="shared" si="60"/>
        <v>376.2125846389996</v>
      </c>
      <c r="AQ97" s="422">
        <f t="shared" si="60"/>
        <v>376.29174393524954</v>
      </c>
      <c r="AR97" s="422">
        <f t="shared" si="60"/>
        <v>376.3709032314996</v>
      </c>
      <c r="AS97" s="422">
        <f t="shared" si="60"/>
        <v>376.45006252774959</v>
      </c>
      <c r="AT97" s="422">
        <f t="shared" si="60"/>
        <v>376.52922182399959</v>
      </c>
      <c r="AU97" s="422">
        <f t="shared" si="60"/>
        <v>376.60838112024965</v>
      </c>
      <c r="AV97" s="422">
        <f t="shared" si="60"/>
        <v>376.68754041649959</v>
      </c>
      <c r="AW97" s="422">
        <f t="shared" si="60"/>
        <v>376.76669971274964</v>
      </c>
      <c r="AX97" s="422">
        <f t="shared" si="60"/>
        <v>376.84585900899958</v>
      </c>
      <c r="AY97" s="422">
        <f t="shared" si="60"/>
        <v>376.92501830524958</v>
      </c>
      <c r="AZ97" s="422">
        <f t="shared" si="60"/>
        <v>377.00417760149958</v>
      </c>
      <c r="BA97" s="422">
        <f t="shared" si="60"/>
        <v>10044.900088335289</v>
      </c>
      <c r="BB97" s="422">
        <f t="shared" si="60"/>
        <v>10044.979247631538</v>
      </c>
      <c r="BC97" s="422">
        <f t="shared" si="60"/>
        <v>172.64093743749999</v>
      </c>
      <c r="BD97" s="422">
        <f t="shared" si="60"/>
        <v>172.72009673374998</v>
      </c>
      <c r="BE97" s="422">
        <f t="shared" si="60"/>
        <v>172.79925602999998</v>
      </c>
      <c r="BF97" s="422">
        <f t="shared" si="60"/>
        <v>172.87841532624998</v>
      </c>
      <c r="BG97" s="422">
        <f t="shared" si="60"/>
        <v>172.95757462249998</v>
      </c>
      <c r="BH97" s="422">
        <f t="shared" si="60"/>
        <v>173.03673391874997</v>
      </c>
      <c r="BI97" s="422">
        <f t="shared" si="60"/>
        <v>173.11589321499997</v>
      </c>
      <c r="BJ97" s="422">
        <f t="shared" si="60"/>
        <v>173.19505251125</v>
      </c>
      <c r="BK97" s="422">
        <f t="shared" si="60"/>
        <v>173.27421180749997</v>
      </c>
      <c r="BL97" s="422">
        <f t="shared" ref="BL97:BM99" si="61">BL72+BL93</f>
        <v>2246.6368005456188</v>
      </c>
      <c r="BM97" s="422">
        <f t="shared" si="61"/>
        <v>173.43253039999999</v>
      </c>
      <c r="BN97" s="422">
        <f t="shared" si="60"/>
        <v>-13411.086303669987</v>
      </c>
      <c r="BO97" s="169"/>
      <c r="BP97" s="395"/>
      <c r="BQ97" s="382"/>
    </row>
    <row r="98" spans="1:69" outlineLevel="1">
      <c r="A98" s="345" t="s">
        <v>90</v>
      </c>
      <c r="B98" s="346"/>
      <c r="C98" s="384">
        <f>(D97-D98)/D97</f>
        <v>0.12805305550396739</v>
      </c>
      <c r="D98" s="349">
        <f t="shared" si="58"/>
        <v>2176.8185489304142</v>
      </c>
      <c r="E98" s="349">
        <f>NPV($C$7,F98:BN98)</f>
        <v>9618.2894188355931</v>
      </c>
      <c r="F98" s="410">
        <f t="shared" ref="F98:AK98" si="62">F73+F94</f>
        <v>291.94810854463981</v>
      </c>
      <c r="G98" s="410">
        <f t="shared" si="62"/>
        <v>287.0731121156964</v>
      </c>
      <c r="H98" s="410">
        <f t="shared" si="62"/>
        <v>310.55969046921109</v>
      </c>
      <c r="I98" s="410">
        <f t="shared" si="62"/>
        <v>281.98983708724376</v>
      </c>
      <c r="J98" s="410">
        <f t="shared" si="62"/>
        <v>410.80124862627429</v>
      </c>
      <c r="K98" s="410">
        <f t="shared" si="62"/>
        <v>285.74205959170246</v>
      </c>
      <c r="L98" s="410">
        <f t="shared" si="62"/>
        <v>308.70449249564638</v>
      </c>
      <c r="M98" s="410">
        <f t="shared" si="62"/>
        <v>312.80497704708495</v>
      </c>
      <c r="N98" s="410">
        <f t="shared" si="62"/>
        <v>319.52070228832883</v>
      </c>
      <c r="O98" s="410">
        <f t="shared" si="62"/>
        <v>305.67560446112492</v>
      </c>
      <c r="P98" s="410">
        <f t="shared" si="62"/>
        <v>325.60809523455521</v>
      </c>
      <c r="Q98" s="410">
        <f t="shared" si="62"/>
        <v>293.56657455576328</v>
      </c>
      <c r="R98" s="410">
        <f t="shared" si="62"/>
        <v>330.50134358195726</v>
      </c>
      <c r="S98" s="410">
        <f t="shared" si="62"/>
        <v>301.1546983271727</v>
      </c>
      <c r="T98" s="410">
        <f t="shared" si="62"/>
        <v>311.82038312002635</v>
      </c>
      <c r="U98" s="410">
        <f t="shared" si="62"/>
        <v>307.21174336703461</v>
      </c>
      <c r="V98" s="410">
        <f t="shared" si="62"/>
        <v>319.16902936310692</v>
      </c>
      <c r="W98" s="410">
        <f t="shared" si="62"/>
        <v>343.76669418766062</v>
      </c>
      <c r="X98" s="410">
        <f t="shared" si="62"/>
        <v>555.1855017100138</v>
      </c>
      <c r="Y98" s="410">
        <f t="shared" si="62"/>
        <v>294.51076894252674</v>
      </c>
      <c r="Z98" s="410">
        <f t="shared" si="62"/>
        <v>316.2140904505182</v>
      </c>
      <c r="AA98" s="410">
        <f t="shared" si="62"/>
        <v>311.06160637198786</v>
      </c>
      <c r="AB98" s="410">
        <f t="shared" si="62"/>
        <v>309.92483469558181</v>
      </c>
      <c r="AC98" s="410">
        <f t="shared" si="62"/>
        <v>376.07005939668397</v>
      </c>
      <c r="AD98" s="410">
        <f t="shared" si="62"/>
        <v>325.80943172188717</v>
      </c>
      <c r="AE98" s="410">
        <f t="shared" si="62"/>
        <v>325.88463305332471</v>
      </c>
      <c r="AF98" s="410">
        <f t="shared" si="62"/>
        <v>325.95983438476219</v>
      </c>
      <c r="AG98" s="410">
        <f t="shared" si="62"/>
        <v>326.03503571619967</v>
      </c>
      <c r="AH98" s="410">
        <f t="shared" si="62"/>
        <v>326.11023704763716</v>
      </c>
      <c r="AI98" s="410">
        <f t="shared" si="62"/>
        <v>326.18543837907464</v>
      </c>
      <c r="AJ98" s="410">
        <f t="shared" si="62"/>
        <v>326.26063971051212</v>
      </c>
      <c r="AK98" s="410">
        <f t="shared" si="62"/>
        <v>326.33584104194966</v>
      </c>
      <c r="AL98" s="410">
        <f t="shared" ref="AL98:BN98" si="63">AL73+AL94</f>
        <v>326.41104237338715</v>
      </c>
      <c r="AM98" s="410">
        <f t="shared" si="63"/>
        <v>326.48624370482469</v>
      </c>
      <c r="AN98" s="410">
        <f t="shared" si="63"/>
        <v>326.56144503626217</v>
      </c>
      <c r="AO98" s="410">
        <f t="shared" si="63"/>
        <v>326.63664636769965</v>
      </c>
      <c r="AP98" s="410">
        <f t="shared" si="63"/>
        <v>326.71184769913714</v>
      </c>
      <c r="AQ98" s="410">
        <f t="shared" si="63"/>
        <v>326.78704903057462</v>
      </c>
      <c r="AR98" s="410">
        <f t="shared" si="63"/>
        <v>326.86225036201216</v>
      </c>
      <c r="AS98" s="410">
        <f t="shared" si="63"/>
        <v>326.9374516934497</v>
      </c>
      <c r="AT98" s="410">
        <f t="shared" si="63"/>
        <v>327.01265302488719</v>
      </c>
      <c r="AU98" s="410">
        <f t="shared" si="63"/>
        <v>327.08785435632467</v>
      </c>
      <c r="AV98" s="410">
        <f t="shared" si="63"/>
        <v>327.16305568776215</v>
      </c>
      <c r="AW98" s="410">
        <f t="shared" si="63"/>
        <v>327.23825701919969</v>
      </c>
      <c r="AX98" s="410">
        <f t="shared" si="63"/>
        <v>327.31345835063712</v>
      </c>
      <c r="AY98" s="410">
        <f t="shared" si="63"/>
        <v>327.38865968207466</v>
      </c>
      <c r="AZ98" s="410">
        <f t="shared" si="63"/>
        <v>327.4638610135122</v>
      </c>
      <c r="BA98" s="410">
        <f t="shared" si="63"/>
        <v>8061.7924634949813</v>
      </c>
      <c r="BB98" s="410">
        <f t="shared" si="63"/>
        <v>8061.8676648264181</v>
      </c>
      <c r="BC98" s="410">
        <f t="shared" si="63"/>
        <v>164.00889056562499</v>
      </c>
      <c r="BD98" s="410">
        <f t="shared" si="63"/>
        <v>164.08409189706248</v>
      </c>
      <c r="BE98" s="410">
        <f t="shared" si="63"/>
        <v>164.15929322849999</v>
      </c>
      <c r="BF98" s="410">
        <f t="shared" si="63"/>
        <v>164.23449455993747</v>
      </c>
      <c r="BG98" s="410">
        <f t="shared" si="63"/>
        <v>164.30969589137499</v>
      </c>
      <c r="BH98" s="410">
        <f t="shared" si="63"/>
        <v>164.38489722281247</v>
      </c>
      <c r="BI98" s="410">
        <f t="shared" si="63"/>
        <v>164.46009855424998</v>
      </c>
      <c r="BJ98" s="410">
        <f t="shared" si="63"/>
        <v>164.53529988568749</v>
      </c>
      <c r="BK98" s="410">
        <f t="shared" si="63"/>
        <v>164.61050121712498</v>
      </c>
      <c r="BL98" s="410">
        <f t="shared" si="61"/>
        <v>1823.3124461020575</v>
      </c>
      <c r="BM98" s="410">
        <f t="shared" si="61"/>
        <v>164.76090388</v>
      </c>
      <c r="BN98" s="410">
        <f t="shared" si="63"/>
        <v>-10728.869042935989</v>
      </c>
      <c r="BO98" s="421"/>
      <c r="BP98" s="412"/>
      <c r="BQ98" s="299"/>
    </row>
    <row r="99" spans="1:69" outlineLevel="1">
      <c r="A99" s="347" t="s">
        <v>92</v>
      </c>
      <c r="B99" s="348"/>
      <c r="C99" s="384">
        <f>(D97-D99)/D97</f>
        <v>-0.12805305550396723</v>
      </c>
      <c r="D99" s="349">
        <f t="shared" si="58"/>
        <v>2816.1883368006215</v>
      </c>
      <c r="E99" s="349">
        <f>NPV($C$7,F99:BN99)</f>
        <v>12828.945717614202</v>
      </c>
      <c r="F99" s="410">
        <f t="shared" ref="F99:AK99" si="64">F74+F95</f>
        <v>371.92860792461596</v>
      </c>
      <c r="G99" s="410">
        <f t="shared" si="64"/>
        <v>364.58642854510708</v>
      </c>
      <c r="H99" s="410">
        <f t="shared" si="64"/>
        <v>402.49436676116045</v>
      </c>
      <c r="I99" s="410">
        <f t="shared" si="64"/>
        <v>359.60990195211565</v>
      </c>
      <c r="J99" s="410">
        <f t="shared" si="64"/>
        <v>552.79733452456765</v>
      </c>
      <c r="K99" s="410">
        <f t="shared" si="64"/>
        <v>365.17886623661622</v>
      </c>
      <c r="L99" s="410">
        <f t="shared" si="64"/>
        <v>399.59283085643835</v>
      </c>
      <c r="M99" s="410">
        <f t="shared" si="64"/>
        <v>405.71387294750241</v>
      </c>
      <c r="N99" s="410">
        <f t="shared" si="64"/>
        <v>415.7577760732745</v>
      </c>
      <c r="O99" s="410">
        <f t="shared" si="64"/>
        <v>394.96044459637488</v>
      </c>
      <c r="P99" s="410">
        <f t="shared" si="64"/>
        <v>424.82949602042657</v>
      </c>
      <c r="Q99" s="410">
        <f t="shared" si="64"/>
        <v>376.73753026614492</v>
      </c>
      <c r="R99" s="410">
        <f t="shared" si="64"/>
        <v>432.10999906934217</v>
      </c>
      <c r="S99" s="410">
        <f t="shared" si="64"/>
        <v>388.0603464510715</v>
      </c>
      <c r="T99" s="410">
        <f t="shared" si="64"/>
        <v>404.02918890425826</v>
      </c>
      <c r="U99" s="410">
        <f t="shared" si="64"/>
        <v>397.08654453867689</v>
      </c>
      <c r="V99" s="410">
        <f t="shared" si="64"/>
        <v>414.99278879669163</v>
      </c>
      <c r="W99" s="410">
        <f t="shared" si="64"/>
        <v>451.85960129742841</v>
      </c>
      <c r="X99" s="410">
        <f t="shared" si="64"/>
        <v>768.95812784486441</v>
      </c>
      <c r="Y99" s="410">
        <f t="shared" si="64"/>
        <v>377.91634395754011</v>
      </c>
      <c r="Z99" s="410">
        <f t="shared" si="64"/>
        <v>410.44164148343356</v>
      </c>
      <c r="AA99" s="410">
        <f t="shared" si="64"/>
        <v>402.68323062954431</v>
      </c>
      <c r="AB99" s="410">
        <f t="shared" si="64"/>
        <v>400.94838837884151</v>
      </c>
      <c r="AC99" s="410">
        <f t="shared" si="64"/>
        <v>500.13654069440088</v>
      </c>
      <c r="AD99" s="410">
        <f t="shared" si="64"/>
        <v>424.71591444611204</v>
      </c>
      <c r="AE99" s="410">
        <f t="shared" si="64"/>
        <v>424.79903170717455</v>
      </c>
      <c r="AF99" s="410">
        <f t="shared" si="64"/>
        <v>424.88214896823706</v>
      </c>
      <c r="AG99" s="410">
        <f t="shared" si="64"/>
        <v>424.96526622929952</v>
      </c>
      <c r="AH99" s="410">
        <f t="shared" si="64"/>
        <v>425.04838349036203</v>
      </c>
      <c r="AI99" s="410">
        <f t="shared" si="64"/>
        <v>425.13150075142448</v>
      </c>
      <c r="AJ99" s="410">
        <f t="shared" si="64"/>
        <v>425.21461801248699</v>
      </c>
      <c r="AK99" s="410">
        <f t="shared" si="64"/>
        <v>425.29773527354951</v>
      </c>
      <c r="AL99" s="410">
        <f t="shared" ref="AL99:BN99" si="65">AL74+AL95</f>
        <v>425.38085253461202</v>
      </c>
      <c r="AM99" s="410">
        <f t="shared" si="65"/>
        <v>425.46396979567453</v>
      </c>
      <c r="AN99" s="410">
        <f t="shared" si="65"/>
        <v>425.54708705673704</v>
      </c>
      <c r="AO99" s="410">
        <f t="shared" si="65"/>
        <v>425.63020431779955</v>
      </c>
      <c r="AP99" s="410">
        <f t="shared" si="65"/>
        <v>425.71332157886201</v>
      </c>
      <c r="AQ99" s="410">
        <f t="shared" si="65"/>
        <v>425.79643883992446</v>
      </c>
      <c r="AR99" s="410">
        <f t="shared" si="65"/>
        <v>425.87955610098703</v>
      </c>
      <c r="AS99" s="410">
        <f t="shared" si="65"/>
        <v>425.96267336204949</v>
      </c>
      <c r="AT99" s="410">
        <f t="shared" si="65"/>
        <v>426.045790623112</v>
      </c>
      <c r="AU99" s="410">
        <f t="shared" si="65"/>
        <v>426.12890788417451</v>
      </c>
      <c r="AV99" s="410">
        <f t="shared" si="65"/>
        <v>426.21202514523702</v>
      </c>
      <c r="AW99" s="410">
        <f t="shared" si="65"/>
        <v>426.29514240629953</v>
      </c>
      <c r="AX99" s="410">
        <f t="shared" si="65"/>
        <v>426.37825966736204</v>
      </c>
      <c r="AY99" s="410">
        <f t="shared" si="65"/>
        <v>426.4613769284245</v>
      </c>
      <c r="AZ99" s="410">
        <f t="shared" si="65"/>
        <v>426.54449418948707</v>
      </c>
      <c r="BA99" s="410">
        <f t="shared" si="65"/>
        <v>12028.007713175597</v>
      </c>
      <c r="BB99" s="410">
        <f t="shared" si="65"/>
        <v>12028.09083043666</v>
      </c>
      <c r="BC99" s="410">
        <f t="shared" si="65"/>
        <v>181.27298430937498</v>
      </c>
      <c r="BD99" s="410">
        <f t="shared" si="65"/>
        <v>181.35610157043749</v>
      </c>
      <c r="BE99" s="410">
        <f t="shared" si="65"/>
        <v>181.43921883149997</v>
      </c>
      <c r="BF99" s="410">
        <f t="shared" si="65"/>
        <v>181.52233609256248</v>
      </c>
      <c r="BG99" s="410">
        <f t="shared" si="65"/>
        <v>181.60545335362497</v>
      </c>
      <c r="BH99" s="410">
        <f t="shared" si="65"/>
        <v>181.68857061468748</v>
      </c>
      <c r="BI99" s="410">
        <f t="shared" si="65"/>
        <v>181.77168787574996</v>
      </c>
      <c r="BJ99" s="410">
        <f t="shared" si="65"/>
        <v>181.8548051368125</v>
      </c>
      <c r="BK99" s="410">
        <f t="shared" si="65"/>
        <v>181.93792239787496</v>
      </c>
      <c r="BL99" s="410">
        <f t="shared" si="61"/>
        <v>2669.9611549891802</v>
      </c>
      <c r="BM99" s="410">
        <f t="shared" si="61"/>
        <v>182.10415691999998</v>
      </c>
      <c r="BN99" s="410">
        <f t="shared" si="65"/>
        <v>-16093.303564403985</v>
      </c>
      <c r="BO99" s="421"/>
      <c r="BP99" s="412"/>
      <c r="BQ99" s="299"/>
    </row>
    <row r="100" spans="1:69">
      <c r="A100" s="365" t="s">
        <v>751</v>
      </c>
      <c r="B100" s="383" t="s">
        <v>767</v>
      </c>
      <c r="C100" s="400"/>
      <c r="D100" s="336">
        <f t="shared" si="58"/>
        <v>2174.7864908835945</v>
      </c>
      <c r="E100" s="403">
        <f>SUM(F100:BN100)</f>
        <v>11223.617568224901</v>
      </c>
      <c r="F100" s="422">
        <f t="shared" ref="F100:AK100" si="66">F$23*F97</f>
        <v>320.71338959867433</v>
      </c>
      <c r="G100" s="422">
        <f t="shared" si="66"/>
        <v>304.1655771013576</v>
      </c>
      <c r="H100" s="422">
        <f t="shared" si="66"/>
        <v>321.56695283296108</v>
      </c>
      <c r="I100" s="422">
        <f t="shared" si="66"/>
        <v>279.558552939641</v>
      </c>
      <c r="J100" s="422">
        <f t="shared" si="66"/>
        <v>405.66207531795061</v>
      </c>
      <c r="K100" s="422">
        <f t="shared" si="66"/>
        <v>264.76229627736814</v>
      </c>
      <c r="L100" s="422">
        <f t="shared" si="66"/>
        <v>278.35764681564143</v>
      </c>
      <c r="M100" s="422">
        <f t="shared" si="66"/>
        <v>272.82575902255007</v>
      </c>
      <c r="N100" s="422">
        <f t="shared" si="66"/>
        <v>269.74829637917964</v>
      </c>
      <c r="O100" s="422">
        <f t="shared" si="66"/>
        <v>248.3470383700722</v>
      </c>
      <c r="P100" s="422">
        <f t="shared" si="66"/>
        <v>257.00450577570069</v>
      </c>
      <c r="Q100" s="422">
        <f t="shared" si="66"/>
        <v>221.7980306728922</v>
      </c>
      <c r="R100" s="422">
        <f t="shared" si="66"/>
        <v>243.80842978380576</v>
      </c>
      <c r="S100" s="422">
        <f t="shared" si="66"/>
        <v>212.89225212436054</v>
      </c>
      <c r="T100" s="422">
        <f t="shared" si="66"/>
        <v>213.64194694393848</v>
      </c>
      <c r="U100" s="422">
        <f t="shared" si="66"/>
        <v>203.08649312291357</v>
      </c>
      <c r="V100" s="422">
        <f t="shared" si="66"/>
        <v>204.53886989760028</v>
      </c>
      <c r="W100" s="422">
        <f t="shared" si="66"/>
        <v>214.16713954677456</v>
      </c>
      <c r="X100" s="422">
        <f t="shared" si="66"/>
        <v>344.38042190118648</v>
      </c>
      <c r="Y100" s="422">
        <f t="shared" si="66"/>
        <v>168.96946335522838</v>
      </c>
      <c r="Z100" s="422">
        <f t="shared" si="66"/>
        <v>176.42143990180162</v>
      </c>
      <c r="AA100" s="422">
        <f t="shared" si="66"/>
        <v>167.42692023907844</v>
      </c>
      <c r="AB100" s="422">
        <f t="shared" si="66"/>
        <v>161.11430965843763</v>
      </c>
      <c r="AC100" s="422">
        <f t="shared" si="66"/>
        <v>191.87046563764085</v>
      </c>
      <c r="AD100" s="422">
        <f t="shared" si="66"/>
        <v>158.79127030090245</v>
      </c>
      <c r="AE100" s="422">
        <f t="shared" si="66"/>
        <v>153.45388050123995</v>
      </c>
      <c r="AF100" s="422">
        <f t="shared" si="66"/>
        <v>148.29588773288927</v>
      </c>
      <c r="AG100" s="422">
        <f t="shared" si="66"/>
        <v>143.3112624386481</v>
      </c>
      <c r="AH100" s="422">
        <f t="shared" si="66"/>
        <v>138.49417770786928</v>
      </c>
      <c r="AI100" s="422">
        <f t="shared" si="66"/>
        <v>133.83900246600044</v>
      </c>
      <c r="AJ100" s="422">
        <f t="shared" si="66"/>
        <v>129.34029489299789</v>
      </c>
      <c r="AK100" s="422">
        <f t="shared" si="66"/>
        <v>124.99279606292343</v>
      </c>
      <c r="AL100" s="422">
        <f t="shared" ref="AL100:BK100" si="67">AL$23*AL97</f>
        <v>120.79142379729157</v>
      </c>
      <c r="AM100" s="422">
        <f t="shared" si="67"/>
        <v>116.73126672498316</v>
      </c>
      <c r="AN100" s="422">
        <f t="shared" si="67"/>
        <v>112.80757854178495</v>
      </c>
      <c r="AO100" s="422">
        <f t="shared" si="67"/>
        <v>109.01577246284549</v>
      </c>
      <c r="AP100" s="422">
        <f t="shared" si="67"/>
        <v>105.35141586156524</v>
      </c>
      <c r="AQ100" s="422">
        <f t="shared" si="67"/>
        <v>101.8102250886551</v>
      </c>
      <c r="AR100" s="422">
        <f t="shared" si="67"/>
        <v>98.388060465309195</v>
      </c>
      <c r="AS100" s="422">
        <f t="shared" si="67"/>
        <v>95.080921444640381</v>
      </c>
      <c r="AT100" s="422">
        <f t="shared" si="67"/>
        <v>91.884941935724441</v>
      </c>
      <c r="AU100" s="422">
        <f t="shared" si="67"/>
        <v>88.796385784787731</v>
      </c>
      <c r="AV100" s="422">
        <f t="shared" si="67"/>
        <v>85.811642408257953</v>
      </c>
      <c r="AW100" s="422">
        <f t="shared" si="67"/>
        <v>82.927222572574621</v>
      </c>
      <c r="AX100" s="422">
        <f t="shared" si="67"/>
        <v>80.139754315826735</v>
      </c>
      <c r="AY100" s="422">
        <f t="shared" si="67"/>
        <v>77.445979006452177</v>
      </c>
      <c r="AZ100" s="422">
        <f t="shared" si="67"/>
        <v>74.842747534392188</v>
      </c>
      <c r="BA100" s="422">
        <f t="shared" si="67"/>
        <v>1926.6766378892808</v>
      </c>
      <c r="BB100" s="422">
        <f t="shared" si="67"/>
        <v>1861.5379914521434</v>
      </c>
      <c r="BC100" s="422">
        <f t="shared" si="67"/>
        <v>30.911942429905881</v>
      </c>
      <c r="BD100" s="422">
        <f t="shared" si="67"/>
        <v>29.880305477318579</v>
      </c>
      <c r="BE100" s="422">
        <f t="shared" si="67"/>
        <v>28.883091701690653</v>
      </c>
      <c r="BF100" s="422">
        <f t="shared" si="67"/>
        <v>27.919152694514299</v>
      </c>
      <c r="BG100" s="422">
        <f t="shared" si="67"/>
        <v>26.987378352777377</v>
      </c>
      <c r="BH100" s="422">
        <f t="shared" si="67"/>
        <v>26.086695601516833</v>
      </c>
      <c r="BI100" s="422">
        <f t="shared" si="67"/>
        <v>25.216067158965171</v>
      </c>
      <c r="BJ100" s="422">
        <f t="shared" si="67"/>
        <v>24.37449034287015</v>
      </c>
      <c r="BK100" s="422">
        <f t="shared" si="67"/>
        <v>23.560995916615123</v>
      </c>
      <c r="BL100" s="422">
        <f t="shared" ref="BL100:BN102" si="68">BL$23*BL97</f>
        <v>295.1564176977061</v>
      </c>
      <c r="BM100" s="422">
        <f t="shared" si="68"/>
        <v>22.014537860093277</v>
      </c>
      <c r="BN100" s="422">
        <f t="shared" si="68"/>
        <v>-1644.7603196158195</v>
      </c>
      <c r="BO100" s="309"/>
      <c r="BP100" s="304"/>
      <c r="BQ100" s="416"/>
    </row>
    <row r="101" spans="1:69" outlineLevel="1">
      <c r="A101" s="345" t="s">
        <v>90</v>
      </c>
      <c r="B101" s="444"/>
      <c r="C101" s="409"/>
      <c r="D101" s="410">
        <f t="shared" si="58"/>
        <v>1896.8801069163028</v>
      </c>
      <c r="E101" s="411">
        <f>SUM(F101:BN101)</f>
        <v>9618.2894188355931</v>
      </c>
      <c r="F101" s="410">
        <f t="shared" ref="F101:AK101" si="69">F$23*F98</f>
        <v>282.07546719288871</v>
      </c>
      <c r="G101" s="410">
        <f t="shared" si="69"/>
        <v>267.98582194748667</v>
      </c>
      <c r="H101" s="410">
        <f t="shared" si="69"/>
        <v>280.10704749322377</v>
      </c>
      <c r="I101" s="410">
        <f t="shared" si="69"/>
        <v>245.7378518196652</v>
      </c>
      <c r="J101" s="410">
        <f t="shared" si="69"/>
        <v>345.8836282553001</v>
      </c>
      <c r="K101" s="410">
        <f t="shared" si="69"/>
        <v>232.45134958367424</v>
      </c>
      <c r="L101" s="410">
        <f t="shared" si="69"/>
        <v>242.63894062406396</v>
      </c>
      <c r="M101" s="410">
        <f t="shared" si="69"/>
        <v>237.54771441151527</v>
      </c>
      <c r="N101" s="410">
        <f t="shared" si="69"/>
        <v>234.44223552472374</v>
      </c>
      <c r="O101" s="410">
        <f t="shared" si="69"/>
        <v>216.69918689459817</v>
      </c>
      <c r="P101" s="410">
        <f t="shared" si="69"/>
        <v>223.02386918645351</v>
      </c>
      <c r="Q101" s="410">
        <f t="shared" si="69"/>
        <v>194.27745597695451</v>
      </c>
      <c r="R101" s="410">
        <f t="shared" si="69"/>
        <v>211.32393163734909</v>
      </c>
      <c r="S101" s="410">
        <f t="shared" si="69"/>
        <v>186.04788868279212</v>
      </c>
      <c r="T101" s="410">
        <f t="shared" si="69"/>
        <v>186.12266138033618</v>
      </c>
      <c r="U101" s="410">
        <f t="shared" si="69"/>
        <v>177.17082854797496</v>
      </c>
      <c r="V101" s="410">
        <f t="shared" si="69"/>
        <v>177.84218943958874</v>
      </c>
      <c r="W101" s="410">
        <f t="shared" si="69"/>
        <v>185.07062922231401</v>
      </c>
      <c r="X101" s="410">
        <f t="shared" si="69"/>
        <v>288.78289793470248</v>
      </c>
      <c r="Y101" s="410">
        <f t="shared" si="69"/>
        <v>148.01106506825229</v>
      </c>
      <c r="Z101" s="410">
        <f t="shared" si="69"/>
        <v>153.54436138842604</v>
      </c>
      <c r="AA101" s="410">
        <f t="shared" si="69"/>
        <v>145.93474883341432</v>
      </c>
      <c r="AB101" s="410">
        <f t="shared" si="69"/>
        <v>140.48447505739404</v>
      </c>
      <c r="AC101" s="410">
        <f t="shared" si="69"/>
        <v>164.70256535688284</v>
      </c>
      <c r="AD101" s="410">
        <f t="shared" si="69"/>
        <v>137.8652801088825</v>
      </c>
      <c r="AE101" s="410">
        <f t="shared" si="69"/>
        <v>133.23391432451149</v>
      </c>
      <c r="AF101" s="410">
        <f t="shared" si="69"/>
        <v>128.75812508376509</v>
      </c>
      <c r="AG101" s="410">
        <f t="shared" si="69"/>
        <v>124.43268650272563</v>
      </c>
      <c r="AH101" s="410">
        <f t="shared" si="69"/>
        <v>120.25254822924869</v>
      </c>
      <c r="AI101" s="410">
        <f t="shared" si="69"/>
        <v>116.21282954731191</v>
      </c>
      <c r="AJ101" s="410">
        <f t="shared" si="69"/>
        <v>112.30881367937357</v>
      </c>
      <c r="AK101" s="410">
        <f t="shared" si="69"/>
        <v>108.53594228009186</v>
      </c>
      <c r="AL101" s="410">
        <f t="shared" ref="AL101:BK101" si="70">AL$23*AL98</f>
        <v>104.88981011497731</v>
      </c>
      <c r="AM101" s="410">
        <f t="shared" si="70"/>
        <v>101.36615991776812</v>
      </c>
      <c r="AN101" s="410">
        <f t="shared" si="70"/>
        <v>97.960877420525762</v>
      </c>
      <c r="AO101" s="410">
        <f t="shared" si="70"/>
        <v>94.669986550650137</v>
      </c>
      <c r="AP101" s="410">
        <f t="shared" si="70"/>
        <v>91.48964478920864</v>
      </c>
      <c r="AQ101" s="410">
        <f t="shared" si="70"/>
        <v>88.416138685161158</v>
      </c>
      <c r="AR101" s="410">
        <f t="shared" si="70"/>
        <v>85.445879520245484</v>
      </c>
      <c r="AS101" s="410">
        <f t="shared" si="70"/>
        <v>82.575399119463199</v>
      </c>
      <c r="AT101" s="410">
        <f t="shared" si="70"/>
        <v>79.801345802276231</v>
      </c>
      <c r="AU101" s="410">
        <f t="shared" si="70"/>
        <v>77.12048046978795</v>
      </c>
      <c r="AV101" s="410">
        <f t="shared" si="70"/>
        <v>74.529672823342267</v>
      </c>
      <c r="AW101" s="410">
        <f t="shared" si="70"/>
        <v>72.02589771012677</v>
      </c>
      <c r="AX101" s="410">
        <f t="shared" si="70"/>
        <v>69.606231591514501</v>
      </c>
      <c r="AY101" s="410">
        <f t="shared" si="70"/>
        <v>67.267849130022427</v>
      </c>
      <c r="AZ101" s="410">
        <f t="shared" si="70"/>
        <v>65.008019890902403</v>
      </c>
      <c r="BA101" s="410">
        <f t="shared" si="70"/>
        <v>1546.3038021617397</v>
      </c>
      <c r="BB101" s="410">
        <f t="shared" si="70"/>
        <v>1494.0272717509595</v>
      </c>
      <c r="BC101" s="410">
        <f t="shared" si="70"/>
        <v>29.366345308410587</v>
      </c>
      <c r="BD101" s="410">
        <f t="shared" si="70"/>
        <v>28.386290203452649</v>
      </c>
      <c r="BE101" s="410">
        <f t="shared" si="70"/>
        <v>27.43893711660612</v>
      </c>
      <c r="BF101" s="410">
        <f t="shared" si="70"/>
        <v>26.523195059788584</v>
      </c>
      <c r="BG101" s="410">
        <f t="shared" si="70"/>
        <v>25.638009435138507</v>
      </c>
      <c r="BH101" s="410">
        <f t="shared" si="70"/>
        <v>24.782360821440992</v>
      </c>
      <c r="BI101" s="410">
        <f t="shared" si="70"/>
        <v>23.955263801016912</v>
      </c>
      <c r="BJ101" s="410">
        <f t="shared" si="70"/>
        <v>23.155765825726643</v>
      </c>
      <c r="BK101" s="410">
        <f t="shared" si="70"/>
        <v>22.382946120784368</v>
      </c>
      <c r="BL101" s="410">
        <f t="shared" si="68"/>
        <v>239.54133120423685</v>
      </c>
      <c r="BM101" s="410">
        <f t="shared" si="68"/>
        <v>20.913810967088615</v>
      </c>
      <c r="BN101" s="410">
        <f t="shared" si="68"/>
        <v>-1315.8082556926554</v>
      </c>
      <c r="BO101" s="421"/>
      <c r="BP101" s="412"/>
    </row>
    <row r="102" spans="1:69" outlineLevel="1">
      <c r="A102" s="347" t="s">
        <v>92</v>
      </c>
      <c r="B102" s="445"/>
      <c r="C102" s="409"/>
      <c r="D102" s="413">
        <f t="shared" si="58"/>
        <v>2452.6928748508858</v>
      </c>
      <c r="E102" s="411">
        <f>SUM(F102:BN102)</f>
        <v>12828.945717614202</v>
      </c>
      <c r="F102" s="410">
        <f t="shared" ref="F102:AK102" si="71">F$23*F99</f>
        <v>359.35131200445988</v>
      </c>
      <c r="G102" s="410">
        <f t="shared" si="71"/>
        <v>340.34533225522847</v>
      </c>
      <c r="H102" s="410">
        <f t="shared" si="71"/>
        <v>363.02685817269838</v>
      </c>
      <c r="I102" s="410">
        <f t="shared" si="71"/>
        <v>313.37925405961687</v>
      </c>
      <c r="J102" s="410">
        <f t="shared" si="71"/>
        <v>465.44052238060112</v>
      </c>
      <c r="K102" s="410">
        <f t="shared" si="71"/>
        <v>297.07324297106197</v>
      </c>
      <c r="L102" s="410">
        <f t="shared" si="71"/>
        <v>314.07635300721887</v>
      </c>
      <c r="M102" s="410">
        <f t="shared" si="71"/>
        <v>308.1038036335849</v>
      </c>
      <c r="N102" s="410">
        <f t="shared" si="71"/>
        <v>305.05435723363553</v>
      </c>
      <c r="O102" s="410">
        <f t="shared" si="71"/>
        <v>279.99488984554625</v>
      </c>
      <c r="P102" s="410">
        <f t="shared" si="71"/>
        <v>290.98514236494799</v>
      </c>
      <c r="Q102" s="410">
        <f t="shared" si="71"/>
        <v>249.31860536882994</v>
      </c>
      <c r="R102" s="410">
        <f t="shared" si="71"/>
        <v>276.29292793026252</v>
      </c>
      <c r="S102" s="410">
        <f t="shared" si="71"/>
        <v>239.73661556592893</v>
      </c>
      <c r="T102" s="410">
        <f t="shared" si="71"/>
        <v>241.16123250754086</v>
      </c>
      <c r="U102" s="410">
        <f t="shared" si="71"/>
        <v>229.00215769785217</v>
      </c>
      <c r="V102" s="410">
        <f t="shared" si="71"/>
        <v>231.23555035561185</v>
      </c>
      <c r="W102" s="410">
        <f t="shared" si="71"/>
        <v>243.26364987123509</v>
      </c>
      <c r="X102" s="410">
        <f t="shared" si="71"/>
        <v>399.97794586767054</v>
      </c>
      <c r="Y102" s="410">
        <f t="shared" si="71"/>
        <v>189.92786164220453</v>
      </c>
      <c r="Z102" s="410">
        <f t="shared" si="71"/>
        <v>199.2985184151772</v>
      </c>
      <c r="AA102" s="410">
        <f t="shared" si="71"/>
        <v>188.91909164474254</v>
      </c>
      <c r="AB102" s="410">
        <f t="shared" si="71"/>
        <v>181.74414425948123</v>
      </c>
      <c r="AC102" s="410">
        <f t="shared" si="71"/>
        <v>219.03836591839885</v>
      </c>
      <c r="AD102" s="410">
        <f t="shared" si="71"/>
        <v>179.71726049292241</v>
      </c>
      <c r="AE102" s="410">
        <f t="shared" si="71"/>
        <v>173.67384667796847</v>
      </c>
      <c r="AF102" s="410">
        <f t="shared" si="71"/>
        <v>167.83365038201345</v>
      </c>
      <c r="AG102" s="410">
        <f t="shared" si="71"/>
        <v>162.18983837457057</v>
      </c>
      <c r="AH102" s="410">
        <f t="shared" si="71"/>
        <v>156.73580718648984</v>
      </c>
      <c r="AI102" s="410">
        <f t="shared" si="71"/>
        <v>151.46517538468899</v>
      </c>
      <c r="AJ102" s="410">
        <f t="shared" si="71"/>
        <v>146.37177610662218</v>
      </c>
      <c r="AK102" s="410">
        <f t="shared" si="71"/>
        <v>141.44964984575503</v>
      </c>
      <c r="AL102" s="410">
        <f t="shared" ref="AL102:BK102" si="72">AL$23*AL99</f>
        <v>136.69303747960583</v>
      </c>
      <c r="AM102" s="410">
        <f t="shared" si="72"/>
        <v>132.09637353219819</v>
      </c>
      <c r="AN102" s="410">
        <f t="shared" si="72"/>
        <v>127.65427966304412</v>
      </c>
      <c r="AO102" s="410">
        <f t="shared" si="72"/>
        <v>123.36155837504084</v>
      </c>
      <c r="AP102" s="410">
        <f t="shared" si="72"/>
        <v>119.21318693392183</v>
      </c>
      <c r="AQ102" s="410">
        <f t="shared" si="72"/>
        <v>115.20431149214905</v>
      </c>
      <c r="AR102" s="410">
        <f t="shared" si="72"/>
        <v>111.33024141037292</v>
      </c>
      <c r="AS102" s="410">
        <f t="shared" si="72"/>
        <v>107.58644376981756</v>
      </c>
      <c r="AT102" s="410">
        <f t="shared" si="72"/>
        <v>103.96853806917267</v>
      </c>
      <c r="AU102" s="410">
        <f t="shared" si="72"/>
        <v>100.4722910997875</v>
      </c>
      <c r="AV102" s="410">
        <f t="shared" si="72"/>
        <v>97.093611993173639</v>
      </c>
      <c r="AW102" s="410">
        <f t="shared" si="72"/>
        <v>93.828547435022472</v>
      </c>
      <c r="AX102" s="410">
        <f t="shared" si="72"/>
        <v>90.67327704013897</v>
      </c>
      <c r="AY102" s="410">
        <f t="shared" si="72"/>
        <v>87.624108882881927</v>
      </c>
      <c r="AZ102" s="410">
        <f t="shared" si="72"/>
        <v>84.677475177882002</v>
      </c>
      <c r="BA102" s="410">
        <f t="shared" si="72"/>
        <v>2307.0494736168216</v>
      </c>
      <c r="BB102" s="410">
        <f t="shared" si="72"/>
        <v>2229.0487111533275</v>
      </c>
      <c r="BC102" s="410">
        <f t="shared" si="72"/>
        <v>32.457539551401176</v>
      </c>
      <c r="BD102" s="410">
        <f t="shared" si="72"/>
        <v>31.374320751184509</v>
      </c>
      <c r="BE102" s="410">
        <f t="shared" si="72"/>
        <v>30.327246286775182</v>
      </c>
      <c r="BF102" s="410">
        <f t="shared" si="72"/>
        <v>29.315110329240014</v>
      </c>
      <c r="BG102" s="410">
        <f t="shared" si="72"/>
        <v>28.336747270416243</v>
      </c>
      <c r="BH102" s="410">
        <f t="shared" si="72"/>
        <v>27.391030381592678</v>
      </c>
      <c r="BI102" s="410">
        <f t="shared" si="72"/>
        <v>26.476870516913426</v>
      </c>
      <c r="BJ102" s="410">
        <f t="shared" si="72"/>
        <v>25.59321486001366</v>
      </c>
      <c r="BK102" s="410">
        <f t="shared" si="72"/>
        <v>24.739045712445879</v>
      </c>
      <c r="BL102" s="410">
        <f t="shared" si="68"/>
        <v>350.77150419117532</v>
      </c>
      <c r="BM102" s="410">
        <f t="shared" si="68"/>
        <v>23.115264753097939</v>
      </c>
      <c r="BN102" s="410">
        <f t="shared" si="68"/>
        <v>-1973.7123835389834</v>
      </c>
      <c r="BO102" s="421"/>
      <c r="BP102" s="412"/>
    </row>
    <row r="103" spans="1:69">
      <c r="A103" s="365" t="s">
        <v>751</v>
      </c>
      <c r="B103" s="404" t="s">
        <v>768</v>
      </c>
      <c r="C103" s="400"/>
      <c r="D103" s="405"/>
      <c r="E103" s="407"/>
      <c r="F103" s="422">
        <f>F100</f>
        <v>320.71338959867433</v>
      </c>
      <c r="G103" s="422">
        <f>F103+G100</f>
        <v>624.87896670003192</v>
      </c>
      <c r="H103" s="422">
        <f t="shared" ref="H103:BK105" si="73">G103+H100</f>
        <v>946.445919532993</v>
      </c>
      <c r="I103" s="422">
        <f t="shared" si="73"/>
        <v>1226.004472472634</v>
      </c>
      <c r="J103" s="422">
        <f t="shared" si="73"/>
        <v>1631.6665477905847</v>
      </c>
      <c r="K103" s="422">
        <f t="shared" si="73"/>
        <v>1896.4288440679529</v>
      </c>
      <c r="L103" s="422">
        <f t="shared" si="73"/>
        <v>2174.7864908835945</v>
      </c>
      <c r="M103" s="422">
        <f t="shared" si="73"/>
        <v>2447.6122499061448</v>
      </c>
      <c r="N103" s="422">
        <f t="shared" si="73"/>
        <v>2717.3605462853243</v>
      </c>
      <c r="O103" s="422">
        <f t="shared" si="73"/>
        <v>2965.7075846553967</v>
      </c>
      <c r="P103" s="422">
        <f t="shared" si="73"/>
        <v>3222.7120904310973</v>
      </c>
      <c r="Q103" s="422">
        <f t="shared" si="73"/>
        <v>3444.5101211039896</v>
      </c>
      <c r="R103" s="422">
        <f t="shared" si="73"/>
        <v>3688.3185508877955</v>
      </c>
      <c r="S103" s="422">
        <f t="shared" si="73"/>
        <v>3901.2108030121562</v>
      </c>
      <c r="T103" s="422">
        <f t="shared" si="73"/>
        <v>4114.8527499560951</v>
      </c>
      <c r="U103" s="422">
        <f t="shared" si="73"/>
        <v>4317.9392430790085</v>
      </c>
      <c r="V103" s="422">
        <f t="shared" si="73"/>
        <v>4522.4781129766088</v>
      </c>
      <c r="W103" s="422">
        <f t="shared" si="73"/>
        <v>4736.6452525233835</v>
      </c>
      <c r="X103" s="422">
        <f t="shared" si="73"/>
        <v>5081.0256744245698</v>
      </c>
      <c r="Y103" s="422">
        <f t="shared" si="73"/>
        <v>5249.9951377797979</v>
      </c>
      <c r="Z103" s="422">
        <f t="shared" si="73"/>
        <v>5426.4165776815998</v>
      </c>
      <c r="AA103" s="422">
        <f t="shared" si="73"/>
        <v>5593.8434979206786</v>
      </c>
      <c r="AB103" s="422">
        <f t="shared" si="73"/>
        <v>5754.957807579116</v>
      </c>
      <c r="AC103" s="422">
        <f t="shared" si="73"/>
        <v>5946.8282732167572</v>
      </c>
      <c r="AD103" s="422">
        <f t="shared" si="73"/>
        <v>6105.6195435176596</v>
      </c>
      <c r="AE103" s="422">
        <f t="shared" si="73"/>
        <v>6259.0734240188995</v>
      </c>
      <c r="AF103" s="422">
        <f t="shared" si="73"/>
        <v>6407.3693117517887</v>
      </c>
      <c r="AG103" s="422">
        <f t="shared" si="73"/>
        <v>6550.6805741904373</v>
      </c>
      <c r="AH103" s="422">
        <f t="shared" si="73"/>
        <v>6689.1747518983066</v>
      </c>
      <c r="AI103" s="422">
        <f t="shared" si="73"/>
        <v>6823.0137543643068</v>
      </c>
      <c r="AJ103" s="422">
        <f t="shared" si="73"/>
        <v>6952.3540492573047</v>
      </c>
      <c r="AK103" s="422">
        <f t="shared" si="73"/>
        <v>7077.3468453202286</v>
      </c>
      <c r="AL103" s="422">
        <f t="shared" si="73"/>
        <v>7198.1382691175204</v>
      </c>
      <c r="AM103" s="422">
        <f t="shared" si="73"/>
        <v>7314.8695358425039</v>
      </c>
      <c r="AN103" s="422">
        <f t="shared" si="73"/>
        <v>7427.6771143842889</v>
      </c>
      <c r="AO103" s="422">
        <f t="shared" si="73"/>
        <v>7536.6928868471341</v>
      </c>
      <c r="AP103" s="422">
        <f t="shared" si="73"/>
        <v>7642.0443027086994</v>
      </c>
      <c r="AQ103" s="422">
        <f t="shared" si="73"/>
        <v>7743.8545277973544</v>
      </c>
      <c r="AR103" s="422">
        <f t="shared" si="73"/>
        <v>7842.242588262664</v>
      </c>
      <c r="AS103" s="422">
        <f t="shared" si="73"/>
        <v>7937.3235097073048</v>
      </c>
      <c r="AT103" s="422">
        <f t="shared" si="73"/>
        <v>8029.2084516430295</v>
      </c>
      <c r="AU103" s="422">
        <f t="shared" si="73"/>
        <v>8118.0048374278176</v>
      </c>
      <c r="AV103" s="422">
        <f t="shared" si="73"/>
        <v>8203.8164798360758</v>
      </c>
      <c r="AW103" s="422">
        <f t="shared" si="73"/>
        <v>8286.7437024086503</v>
      </c>
      <c r="AX103" s="422">
        <f t="shared" si="73"/>
        <v>8366.8834567244776</v>
      </c>
      <c r="AY103" s="422">
        <f t="shared" si="73"/>
        <v>8444.3294357309296</v>
      </c>
      <c r="AZ103" s="422">
        <f t="shared" si="73"/>
        <v>8519.172183265322</v>
      </c>
      <c r="BA103" s="422">
        <f t="shared" si="73"/>
        <v>10445.848821154603</v>
      </c>
      <c r="BB103" s="422">
        <f t="shared" si="73"/>
        <v>12307.386812606746</v>
      </c>
      <c r="BC103" s="422">
        <f t="shared" si="73"/>
        <v>12338.298755036652</v>
      </c>
      <c r="BD103" s="422">
        <f t="shared" si="73"/>
        <v>12368.17906051397</v>
      </c>
      <c r="BE103" s="422">
        <f t="shared" si="73"/>
        <v>12397.062152215662</v>
      </c>
      <c r="BF103" s="422">
        <f t="shared" si="73"/>
        <v>12424.981304910176</v>
      </c>
      <c r="BG103" s="422">
        <f t="shared" si="73"/>
        <v>12451.968683262954</v>
      </c>
      <c r="BH103" s="422">
        <f t="shared" si="73"/>
        <v>12478.05537886447</v>
      </c>
      <c r="BI103" s="422">
        <f t="shared" si="73"/>
        <v>12503.271446023435</v>
      </c>
      <c r="BJ103" s="422">
        <f t="shared" si="73"/>
        <v>12527.645936366305</v>
      </c>
      <c r="BK103" s="422">
        <f t="shared" si="73"/>
        <v>12551.206932282921</v>
      </c>
      <c r="BL103" s="422">
        <f t="shared" ref="BL103:BN105" si="74">BK103+BL100</f>
        <v>12846.363349980627</v>
      </c>
      <c r="BM103" s="422">
        <f t="shared" si="74"/>
        <v>12868.377887840721</v>
      </c>
      <c r="BN103" s="422">
        <f t="shared" si="74"/>
        <v>11223.617568224901</v>
      </c>
      <c r="BO103" s="176"/>
      <c r="BP103" s="420"/>
      <c r="BQ103" s="417"/>
    </row>
    <row r="104" spans="1:69" outlineLevel="1">
      <c r="A104" s="345" t="s">
        <v>90</v>
      </c>
      <c r="B104" s="446"/>
      <c r="C104" s="399"/>
      <c r="D104" s="414"/>
      <c r="E104" s="409"/>
      <c r="F104" s="410">
        <f>F101</f>
        <v>282.07546719288871</v>
      </c>
      <c r="G104" s="410">
        <f t="shared" ref="G104:V105" si="75">F104+G101</f>
        <v>550.06128914037538</v>
      </c>
      <c r="H104" s="410">
        <f t="shared" si="75"/>
        <v>830.16833663359921</v>
      </c>
      <c r="I104" s="410">
        <f t="shared" si="75"/>
        <v>1075.9061884532643</v>
      </c>
      <c r="J104" s="410">
        <f t="shared" si="75"/>
        <v>1421.7898167085646</v>
      </c>
      <c r="K104" s="410">
        <f t="shared" si="75"/>
        <v>1654.2411662922389</v>
      </c>
      <c r="L104" s="410">
        <f t="shared" si="75"/>
        <v>1896.8801069163028</v>
      </c>
      <c r="M104" s="410">
        <f t="shared" si="75"/>
        <v>2134.427821327818</v>
      </c>
      <c r="N104" s="410">
        <f t="shared" si="75"/>
        <v>2368.8700568525419</v>
      </c>
      <c r="O104" s="410">
        <f t="shared" si="75"/>
        <v>2585.5692437471403</v>
      </c>
      <c r="P104" s="410">
        <f t="shared" si="75"/>
        <v>2808.5931129335936</v>
      </c>
      <c r="Q104" s="410">
        <f t="shared" si="75"/>
        <v>3002.8705689105482</v>
      </c>
      <c r="R104" s="410">
        <f t="shared" si="75"/>
        <v>3214.1945005478974</v>
      </c>
      <c r="S104" s="410">
        <f t="shared" si="75"/>
        <v>3400.2423892306897</v>
      </c>
      <c r="T104" s="410">
        <f t="shared" si="75"/>
        <v>3586.3650506110257</v>
      </c>
      <c r="U104" s="410">
        <f t="shared" si="75"/>
        <v>3763.5358791590006</v>
      </c>
      <c r="V104" s="410">
        <f t="shared" si="75"/>
        <v>3941.3780685985894</v>
      </c>
      <c r="W104" s="410">
        <f t="shared" si="73"/>
        <v>4126.4486978209034</v>
      </c>
      <c r="X104" s="410">
        <f t="shared" si="73"/>
        <v>4415.2315957556057</v>
      </c>
      <c r="Y104" s="410">
        <f t="shared" si="73"/>
        <v>4563.2426608238584</v>
      </c>
      <c r="Z104" s="410">
        <f t="shared" si="73"/>
        <v>4716.7870222122847</v>
      </c>
      <c r="AA104" s="410">
        <f t="shared" si="73"/>
        <v>4862.7217710456989</v>
      </c>
      <c r="AB104" s="410">
        <f t="shared" si="73"/>
        <v>5003.2062461030928</v>
      </c>
      <c r="AC104" s="410">
        <f t="shared" si="73"/>
        <v>5167.9088114599754</v>
      </c>
      <c r="AD104" s="410">
        <f t="shared" si="73"/>
        <v>5305.7740915688582</v>
      </c>
      <c r="AE104" s="410">
        <f t="shared" si="73"/>
        <v>5439.00800589337</v>
      </c>
      <c r="AF104" s="410">
        <f t="shared" si="73"/>
        <v>5567.7661309771347</v>
      </c>
      <c r="AG104" s="410">
        <f t="shared" si="73"/>
        <v>5692.1988174798607</v>
      </c>
      <c r="AH104" s="410">
        <f t="shared" si="73"/>
        <v>5812.4513657091093</v>
      </c>
      <c r="AI104" s="410">
        <f t="shared" si="73"/>
        <v>5928.6641952564214</v>
      </c>
      <c r="AJ104" s="410">
        <f t="shared" si="73"/>
        <v>6040.9730089357954</v>
      </c>
      <c r="AK104" s="410">
        <f t="shared" si="73"/>
        <v>6149.5089512158875</v>
      </c>
      <c r="AL104" s="410">
        <f t="shared" si="73"/>
        <v>6254.3987613308645</v>
      </c>
      <c r="AM104" s="410">
        <f t="shared" si="73"/>
        <v>6355.7649212486331</v>
      </c>
      <c r="AN104" s="410">
        <f t="shared" si="73"/>
        <v>6453.7257986691584</v>
      </c>
      <c r="AO104" s="410">
        <f t="shared" si="73"/>
        <v>6548.3957852198082</v>
      </c>
      <c r="AP104" s="410">
        <f t="shared" si="73"/>
        <v>6639.885430009017</v>
      </c>
      <c r="AQ104" s="410">
        <f t="shared" si="73"/>
        <v>6728.3015686941781</v>
      </c>
      <c r="AR104" s="410">
        <f t="shared" si="73"/>
        <v>6813.7474482144235</v>
      </c>
      <c r="AS104" s="410">
        <f t="shared" si="73"/>
        <v>6896.3228473338868</v>
      </c>
      <c r="AT104" s="410">
        <f t="shared" si="73"/>
        <v>6976.1241931361628</v>
      </c>
      <c r="AU104" s="410">
        <f t="shared" si="73"/>
        <v>7053.244673605951</v>
      </c>
      <c r="AV104" s="410">
        <f t="shared" si="73"/>
        <v>7127.7743464292935</v>
      </c>
      <c r="AW104" s="410">
        <f t="shared" si="73"/>
        <v>7199.8002441394201</v>
      </c>
      <c r="AX104" s="410">
        <f t="shared" si="73"/>
        <v>7269.4064757309343</v>
      </c>
      <c r="AY104" s="410">
        <f t="shared" si="73"/>
        <v>7336.6743248609564</v>
      </c>
      <c r="AZ104" s="410">
        <f t="shared" si="73"/>
        <v>7401.6823447518591</v>
      </c>
      <c r="BA104" s="410">
        <f t="shared" si="73"/>
        <v>8947.9861469135994</v>
      </c>
      <c r="BB104" s="410">
        <f t="shared" si="73"/>
        <v>10442.013418664559</v>
      </c>
      <c r="BC104" s="410">
        <f t="shared" si="73"/>
        <v>10471.379763972969</v>
      </c>
      <c r="BD104" s="410">
        <f t="shared" si="73"/>
        <v>10499.766054176422</v>
      </c>
      <c r="BE104" s="410">
        <f t="shared" si="73"/>
        <v>10527.204991293027</v>
      </c>
      <c r="BF104" s="410">
        <f t="shared" si="73"/>
        <v>10553.728186352815</v>
      </c>
      <c r="BG104" s="410">
        <f t="shared" si="73"/>
        <v>10579.366195787954</v>
      </c>
      <c r="BH104" s="410">
        <f t="shared" si="73"/>
        <v>10604.148556609394</v>
      </c>
      <c r="BI104" s="410">
        <f t="shared" si="73"/>
        <v>10628.103820410412</v>
      </c>
      <c r="BJ104" s="410">
        <f t="shared" si="73"/>
        <v>10651.259586236138</v>
      </c>
      <c r="BK104" s="410">
        <f t="shared" si="73"/>
        <v>10673.642532356922</v>
      </c>
      <c r="BL104" s="410">
        <f t="shared" si="74"/>
        <v>10913.183863561158</v>
      </c>
      <c r="BM104" s="410">
        <f t="shared" si="74"/>
        <v>10934.097674528248</v>
      </c>
      <c r="BN104" s="410">
        <f t="shared" si="74"/>
        <v>9618.2894188355931</v>
      </c>
      <c r="BO104" s="421"/>
      <c r="BP104" s="412"/>
    </row>
    <row r="105" spans="1:69" outlineLevel="1">
      <c r="A105" s="347" t="s">
        <v>92</v>
      </c>
      <c r="B105" s="447"/>
      <c r="C105" s="399"/>
      <c r="D105" s="414"/>
      <c r="E105" s="409"/>
      <c r="F105" s="413">
        <f>F102</f>
        <v>359.35131200445988</v>
      </c>
      <c r="G105" s="413">
        <f t="shared" si="75"/>
        <v>699.69664425968836</v>
      </c>
      <c r="H105" s="413">
        <f t="shared" si="73"/>
        <v>1062.7235024323868</v>
      </c>
      <c r="I105" s="413">
        <f t="shared" si="73"/>
        <v>1376.1027564920037</v>
      </c>
      <c r="J105" s="413">
        <f t="shared" si="73"/>
        <v>1841.5432788726048</v>
      </c>
      <c r="K105" s="413">
        <f t="shared" si="73"/>
        <v>2138.6165218436668</v>
      </c>
      <c r="L105" s="413">
        <f t="shared" si="73"/>
        <v>2452.6928748508858</v>
      </c>
      <c r="M105" s="413">
        <f t="shared" si="73"/>
        <v>2760.7966784844707</v>
      </c>
      <c r="N105" s="413">
        <f t="shared" si="73"/>
        <v>3065.8510357181062</v>
      </c>
      <c r="O105" s="413">
        <f t="shared" si="73"/>
        <v>3345.8459255636526</v>
      </c>
      <c r="P105" s="413">
        <f t="shared" si="73"/>
        <v>3636.8310679286005</v>
      </c>
      <c r="Q105" s="413">
        <f t="shared" si="73"/>
        <v>3886.1496732974306</v>
      </c>
      <c r="R105" s="413">
        <f t="shared" si="73"/>
        <v>4162.4426012276926</v>
      </c>
      <c r="S105" s="413">
        <f t="shared" si="73"/>
        <v>4402.1792167936219</v>
      </c>
      <c r="T105" s="413">
        <f t="shared" si="73"/>
        <v>4643.3404493011631</v>
      </c>
      <c r="U105" s="413">
        <f t="shared" si="73"/>
        <v>4872.3426069990155</v>
      </c>
      <c r="V105" s="413">
        <f t="shared" si="73"/>
        <v>5103.5781573546274</v>
      </c>
      <c r="W105" s="413">
        <f t="shared" si="73"/>
        <v>5346.8418072258628</v>
      </c>
      <c r="X105" s="413">
        <f t="shared" si="73"/>
        <v>5746.8197530935331</v>
      </c>
      <c r="Y105" s="413">
        <f t="shared" si="73"/>
        <v>5936.7476147357374</v>
      </c>
      <c r="Z105" s="413">
        <f t="shared" si="73"/>
        <v>6136.046133150915</v>
      </c>
      <c r="AA105" s="413">
        <f t="shared" si="73"/>
        <v>6324.9652247956574</v>
      </c>
      <c r="AB105" s="413">
        <f t="shared" si="73"/>
        <v>6506.7093690551383</v>
      </c>
      <c r="AC105" s="413">
        <f t="shared" si="73"/>
        <v>6725.7477349735373</v>
      </c>
      <c r="AD105" s="413">
        <f t="shared" si="73"/>
        <v>6905.4649954664601</v>
      </c>
      <c r="AE105" s="413">
        <f t="shared" si="73"/>
        <v>7079.138842144429</v>
      </c>
      <c r="AF105" s="413">
        <f t="shared" si="73"/>
        <v>7246.9724925264427</v>
      </c>
      <c r="AG105" s="413">
        <f t="shared" si="73"/>
        <v>7409.1623309010129</v>
      </c>
      <c r="AH105" s="413">
        <f t="shared" si="73"/>
        <v>7565.898138087503</v>
      </c>
      <c r="AI105" s="413">
        <f t="shared" si="73"/>
        <v>7717.3633134721922</v>
      </c>
      <c r="AJ105" s="413">
        <f t="shared" si="73"/>
        <v>7863.735089578814</v>
      </c>
      <c r="AK105" s="413">
        <f t="shared" si="73"/>
        <v>8005.1847394245688</v>
      </c>
      <c r="AL105" s="413">
        <f t="shared" si="73"/>
        <v>8141.8777769041744</v>
      </c>
      <c r="AM105" s="413">
        <f t="shared" si="73"/>
        <v>8273.9741504363719</v>
      </c>
      <c r="AN105" s="413">
        <f t="shared" si="73"/>
        <v>8401.6284300994157</v>
      </c>
      <c r="AO105" s="413">
        <f t="shared" si="73"/>
        <v>8524.9899884744573</v>
      </c>
      <c r="AP105" s="413">
        <f t="shared" si="73"/>
        <v>8644.2031754083782</v>
      </c>
      <c r="AQ105" s="413">
        <f t="shared" si="73"/>
        <v>8759.4074869005271</v>
      </c>
      <c r="AR105" s="413">
        <f t="shared" si="73"/>
        <v>8870.7377283108999</v>
      </c>
      <c r="AS105" s="413">
        <f t="shared" si="73"/>
        <v>8978.3241720807182</v>
      </c>
      <c r="AT105" s="413">
        <f t="shared" si="73"/>
        <v>9082.2927101498917</v>
      </c>
      <c r="AU105" s="413">
        <f t="shared" si="73"/>
        <v>9182.7650012496797</v>
      </c>
      <c r="AV105" s="413">
        <f t="shared" si="73"/>
        <v>9279.8586132428536</v>
      </c>
      <c r="AW105" s="413">
        <f t="shared" si="73"/>
        <v>9373.6871606778768</v>
      </c>
      <c r="AX105" s="413">
        <f t="shared" si="73"/>
        <v>9464.3604377180163</v>
      </c>
      <c r="AY105" s="413">
        <f t="shared" si="73"/>
        <v>9551.9845466008974</v>
      </c>
      <c r="AZ105" s="413">
        <f t="shared" si="73"/>
        <v>9636.6620217787786</v>
      </c>
      <c r="BA105" s="413">
        <f t="shared" si="73"/>
        <v>11943.711495395601</v>
      </c>
      <c r="BB105" s="413">
        <f t="shared" si="73"/>
        <v>14172.760206548928</v>
      </c>
      <c r="BC105" s="413">
        <f t="shared" si="73"/>
        <v>14205.21774610033</v>
      </c>
      <c r="BD105" s="413">
        <f t="shared" si="73"/>
        <v>14236.592066851515</v>
      </c>
      <c r="BE105" s="413">
        <f t="shared" si="73"/>
        <v>14266.919313138291</v>
      </c>
      <c r="BF105" s="413">
        <f t="shared" si="73"/>
        <v>14296.234423467531</v>
      </c>
      <c r="BG105" s="413">
        <f t="shared" si="73"/>
        <v>14324.571170737947</v>
      </c>
      <c r="BH105" s="413">
        <f t="shared" si="73"/>
        <v>14351.962201119539</v>
      </c>
      <c r="BI105" s="413">
        <f t="shared" si="73"/>
        <v>14378.439071636452</v>
      </c>
      <c r="BJ105" s="413">
        <f t="shared" si="73"/>
        <v>14404.032286496466</v>
      </c>
      <c r="BK105" s="413">
        <f t="shared" si="73"/>
        <v>14428.771332208911</v>
      </c>
      <c r="BL105" s="413">
        <f t="shared" si="74"/>
        <v>14779.542836400087</v>
      </c>
      <c r="BM105" s="413">
        <f t="shared" si="74"/>
        <v>14802.658101153185</v>
      </c>
      <c r="BN105" s="413">
        <f t="shared" si="74"/>
        <v>12828.945717614202</v>
      </c>
      <c r="BO105" s="421"/>
      <c r="BP105" s="412"/>
    </row>
    <row r="106" spans="1:69">
      <c r="A106" s="333"/>
      <c r="B106" s="333"/>
      <c r="C106" s="333"/>
      <c r="D106" s="333"/>
      <c r="E106" s="333"/>
      <c r="F106" s="333"/>
      <c r="G106" s="333"/>
      <c r="H106" s="333"/>
      <c r="I106" s="333"/>
      <c r="J106" s="333"/>
      <c r="K106" s="333"/>
      <c r="L106" s="333"/>
      <c r="M106" s="333"/>
      <c r="N106" s="333"/>
      <c r="O106" s="333"/>
      <c r="P106" s="333"/>
      <c r="Q106" s="333"/>
      <c r="R106" s="333"/>
      <c r="S106" s="333"/>
      <c r="T106" s="333"/>
      <c r="U106" s="333"/>
      <c r="V106" s="333"/>
      <c r="W106" s="333"/>
      <c r="X106" s="333"/>
      <c r="Y106" s="333"/>
      <c r="Z106" s="333"/>
      <c r="AA106" s="333"/>
      <c r="AB106" s="333"/>
      <c r="AC106" s="333"/>
      <c r="AD106" s="333"/>
      <c r="AE106" s="333"/>
      <c r="AF106" s="333"/>
      <c r="AG106" s="333"/>
      <c r="AH106" s="333"/>
      <c r="AI106" s="333"/>
      <c r="AJ106" s="333"/>
      <c r="AK106" s="333"/>
      <c r="AL106" s="333"/>
      <c r="AM106" s="333"/>
      <c r="AN106" s="333"/>
      <c r="AO106" s="333"/>
      <c r="AP106" s="333"/>
      <c r="AQ106" s="333"/>
      <c r="AR106" s="333"/>
      <c r="AS106" s="333"/>
      <c r="AT106" s="333"/>
      <c r="AU106" s="333"/>
      <c r="AV106" s="333"/>
      <c r="AW106" s="333"/>
      <c r="AX106" s="333"/>
      <c r="AY106" s="333"/>
      <c r="AZ106" s="333"/>
      <c r="BA106" s="333"/>
      <c r="BB106" s="333"/>
      <c r="BC106" s="333"/>
      <c r="BD106" s="333"/>
      <c r="BE106" s="333"/>
      <c r="BF106" s="333"/>
      <c r="BG106" s="333"/>
      <c r="BH106" s="333"/>
      <c r="BI106" s="333"/>
      <c r="BJ106" s="333"/>
      <c r="BK106" s="333"/>
      <c r="BL106" s="333"/>
      <c r="BM106" s="333"/>
      <c r="BN106" s="333"/>
      <c r="BO106" s="333"/>
      <c r="BP106" s="333"/>
      <c r="BQ106" s="333"/>
    </row>
    <row r="108" spans="1:69">
      <c r="A108" s="194"/>
      <c r="B108" s="193" t="s">
        <v>34</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194"/>
    </row>
    <row r="110" spans="1:69">
      <c r="B110" s="1" t="s">
        <v>52</v>
      </c>
      <c r="C110" s="1"/>
      <c r="D110" s="1"/>
      <c r="E110" s="1"/>
    </row>
    <row r="112" spans="1:69" ht="13.15" customHeight="1">
      <c r="A112" s="615"/>
      <c r="B112" s="616" t="s">
        <v>13</v>
      </c>
      <c r="C112" s="722" t="s">
        <v>53</v>
      </c>
      <c r="D112" s="617" t="s">
        <v>15</v>
      </c>
      <c r="E112" s="617" t="s">
        <v>54</v>
      </c>
      <c r="F112" s="618">
        <f t="shared" ref="F112:BM112" si="76">$C$8+F113</f>
        <v>2021</v>
      </c>
      <c r="G112" s="618">
        <f t="shared" si="76"/>
        <v>2022</v>
      </c>
      <c r="H112" s="618">
        <f t="shared" si="76"/>
        <v>2023</v>
      </c>
      <c r="I112" s="618">
        <f t="shared" si="76"/>
        <v>2024</v>
      </c>
      <c r="J112" s="618">
        <f t="shared" si="76"/>
        <v>2025</v>
      </c>
      <c r="K112" s="618">
        <f t="shared" si="76"/>
        <v>2026</v>
      </c>
      <c r="L112" s="618">
        <f t="shared" si="76"/>
        <v>2027</v>
      </c>
      <c r="M112" s="618">
        <f t="shared" si="76"/>
        <v>2028</v>
      </c>
      <c r="N112" s="618">
        <f t="shared" si="76"/>
        <v>2029</v>
      </c>
      <c r="O112" s="618">
        <f t="shared" si="76"/>
        <v>2030</v>
      </c>
      <c r="P112" s="618">
        <f t="shared" si="76"/>
        <v>2031</v>
      </c>
      <c r="Q112" s="618">
        <f t="shared" si="76"/>
        <v>2032</v>
      </c>
      <c r="R112" s="618">
        <f t="shared" si="76"/>
        <v>2033</v>
      </c>
      <c r="S112" s="618">
        <f t="shared" si="76"/>
        <v>2034</v>
      </c>
      <c r="T112" s="618">
        <f t="shared" si="76"/>
        <v>2035</v>
      </c>
      <c r="U112" s="618">
        <f t="shared" si="76"/>
        <v>2036</v>
      </c>
      <c r="V112" s="618">
        <f t="shared" si="76"/>
        <v>2037</v>
      </c>
      <c r="W112" s="618">
        <f t="shared" si="76"/>
        <v>2038</v>
      </c>
      <c r="X112" s="618">
        <f t="shared" si="76"/>
        <v>2039</v>
      </c>
      <c r="Y112" s="618">
        <f t="shared" si="76"/>
        <v>2040</v>
      </c>
      <c r="Z112" s="618">
        <f t="shared" si="76"/>
        <v>2041</v>
      </c>
      <c r="AA112" s="618">
        <f t="shared" si="76"/>
        <v>2042</v>
      </c>
      <c r="AB112" s="618">
        <f t="shared" si="76"/>
        <v>2043</v>
      </c>
      <c r="AC112" s="618">
        <f t="shared" si="76"/>
        <v>2044</v>
      </c>
      <c r="AD112" s="618">
        <f t="shared" si="76"/>
        <v>2045</v>
      </c>
      <c r="AE112" s="618">
        <f t="shared" si="76"/>
        <v>2046</v>
      </c>
      <c r="AF112" s="618">
        <f t="shared" si="76"/>
        <v>2047</v>
      </c>
      <c r="AG112" s="618">
        <f t="shared" si="76"/>
        <v>2048</v>
      </c>
      <c r="AH112" s="618">
        <f t="shared" si="76"/>
        <v>2049</v>
      </c>
      <c r="AI112" s="618">
        <f t="shared" si="76"/>
        <v>2050</v>
      </c>
      <c r="AJ112" s="618">
        <f t="shared" si="76"/>
        <v>2051</v>
      </c>
      <c r="AK112" s="618">
        <f t="shared" si="76"/>
        <v>2052</v>
      </c>
      <c r="AL112" s="618">
        <f t="shared" si="76"/>
        <v>2053</v>
      </c>
      <c r="AM112" s="618">
        <f t="shared" si="76"/>
        <v>2054</v>
      </c>
      <c r="AN112" s="618">
        <f t="shared" si="76"/>
        <v>2055</v>
      </c>
      <c r="AO112" s="618">
        <f t="shared" si="76"/>
        <v>2056</v>
      </c>
      <c r="AP112" s="618">
        <f t="shared" si="76"/>
        <v>2057</v>
      </c>
      <c r="AQ112" s="618">
        <f t="shared" si="76"/>
        <v>2058</v>
      </c>
      <c r="AR112" s="618">
        <f t="shared" si="76"/>
        <v>2059</v>
      </c>
      <c r="AS112" s="618">
        <f t="shared" si="76"/>
        <v>2060</v>
      </c>
      <c r="AT112" s="618">
        <f t="shared" si="76"/>
        <v>2061</v>
      </c>
      <c r="AU112" s="618">
        <f t="shared" si="76"/>
        <v>2062</v>
      </c>
      <c r="AV112" s="618">
        <f t="shared" si="76"/>
        <v>2063</v>
      </c>
      <c r="AW112" s="618">
        <f t="shared" si="76"/>
        <v>2064</v>
      </c>
      <c r="AX112" s="618">
        <f t="shared" si="76"/>
        <v>2065</v>
      </c>
      <c r="AY112" s="618">
        <f t="shared" si="76"/>
        <v>2066</v>
      </c>
      <c r="AZ112" s="618">
        <f t="shared" si="76"/>
        <v>2067</v>
      </c>
      <c r="BA112" s="618">
        <f t="shared" si="76"/>
        <v>2068</v>
      </c>
      <c r="BB112" s="618">
        <f t="shared" si="76"/>
        <v>2069</v>
      </c>
      <c r="BC112" s="618">
        <f t="shared" si="76"/>
        <v>2070</v>
      </c>
      <c r="BD112" s="618">
        <f t="shared" si="76"/>
        <v>2071</v>
      </c>
      <c r="BE112" s="618">
        <f t="shared" si="76"/>
        <v>2072</v>
      </c>
      <c r="BF112" s="618">
        <f t="shared" si="76"/>
        <v>2073</v>
      </c>
      <c r="BG112" s="618">
        <f t="shared" si="76"/>
        <v>2074</v>
      </c>
      <c r="BH112" s="618">
        <f t="shared" si="76"/>
        <v>2075</v>
      </c>
      <c r="BI112" s="618">
        <f t="shared" si="76"/>
        <v>2076</v>
      </c>
      <c r="BJ112" s="618">
        <f t="shared" si="76"/>
        <v>2077</v>
      </c>
      <c r="BK112" s="618">
        <f t="shared" si="76"/>
        <v>2078</v>
      </c>
      <c r="BL112" s="618">
        <f t="shared" si="76"/>
        <v>2079</v>
      </c>
      <c r="BM112" s="618">
        <f t="shared" si="76"/>
        <v>2080</v>
      </c>
      <c r="BN112" s="619"/>
      <c r="BO112" s="737" t="s">
        <v>17</v>
      </c>
      <c r="BP112" s="739" t="s">
        <v>18</v>
      </c>
      <c r="BQ112" s="741" t="s">
        <v>19</v>
      </c>
    </row>
    <row r="113" spans="1:69">
      <c r="A113" s="615"/>
      <c r="B113" s="616" t="s">
        <v>20</v>
      </c>
      <c r="C113" s="814"/>
      <c r="D113" s="616"/>
      <c r="E113" s="616"/>
      <c r="F113" s="618">
        <f>+F22</f>
        <v>1</v>
      </c>
      <c r="G113" s="618">
        <f t="shared" ref="G113:BM113" si="77">+G22</f>
        <v>2</v>
      </c>
      <c r="H113" s="618">
        <f t="shared" si="77"/>
        <v>3</v>
      </c>
      <c r="I113" s="618">
        <f t="shared" si="77"/>
        <v>4</v>
      </c>
      <c r="J113" s="618">
        <f t="shared" si="77"/>
        <v>5</v>
      </c>
      <c r="K113" s="618">
        <f t="shared" si="77"/>
        <v>6</v>
      </c>
      <c r="L113" s="618">
        <f t="shared" si="77"/>
        <v>7</v>
      </c>
      <c r="M113" s="618">
        <f t="shared" si="77"/>
        <v>8</v>
      </c>
      <c r="N113" s="618">
        <f t="shared" si="77"/>
        <v>9</v>
      </c>
      <c r="O113" s="618">
        <f t="shared" si="77"/>
        <v>10</v>
      </c>
      <c r="P113" s="618">
        <f t="shared" si="77"/>
        <v>11</v>
      </c>
      <c r="Q113" s="618">
        <f t="shared" si="77"/>
        <v>12</v>
      </c>
      <c r="R113" s="618">
        <f t="shared" si="77"/>
        <v>13</v>
      </c>
      <c r="S113" s="618">
        <f t="shared" si="77"/>
        <v>14</v>
      </c>
      <c r="T113" s="618">
        <f t="shared" si="77"/>
        <v>15</v>
      </c>
      <c r="U113" s="618">
        <f t="shared" si="77"/>
        <v>16</v>
      </c>
      <c r="V113" s="618">
        <f t="shared" si="77"/>
        <v>17</v>
      </c>
      <c r="W113" s="618">
        <f t="shared" si="77"/>
        <v>18</v>
      </c>
      <c r="X113" s="618">
        <f t="shared" si="77"/>
        <v>19</v>
      </c>
      <c r="Y113" s="618">
        <f t="shared" si="77"/>
        <v>20</v>
      </c>
      <c r="Z113" s="618">
        <f t="shared" si="77"/>
        <v>21</v>
      </c>
      <c r="AA113" s="618">
        <f t="shared" si="77"/>
        <v>22</v>
      </c>
      <c r="AB113" s="618">
        <f t="shared" si="77"/>
        <v>23</v>
      </c>
      <c r="AC113" s="618">
        <f t="shared" si="77"/>
        <v>24</v>
      </c>
      <c r="AD113" s="618">
        <f t="shared" si="77"/>
        <v>25</v>
      </c>
      <c r="AE113" s="618">
        <f t="shared" si="77"/>
        <v>26</v>
      </c>
      <c r="AF113" s="618">
        <f t="shared" si="77"/>
        <v>27</v>
      </c>
      <c r="AG113" s="618">
        <f t="shared" si="77"/>
        <v>28</v>
      </c>
      <c r="AH113" s="618">
        <f t="shared" si="77"/>
        <v>29</v>
      </c>
      <c r="AI113" s="618">
        <f t="shared" si="77"/>
        <v>30</v>
      </c>
      <c r="AJ113" s="618">
        <f t="shared" si="77"/>
        <v>31</v>
      </c>
      <c r="AK113" s="618">
        <f t="shared" si="77"/>
        <v>32</v>
      </c>
      <c r="AL113" s="618">
        <f t="shared" si="77"/>
        <v>33</v>
      </c>
      <c r="AM113" s="618">
        <f t="shared" si="77"/>
        <v>34</v>
      </c>
      <c r="AN113" s="618">
        <f t="shared" si="77"/>
        <v>35</v>
      </c>
      <c r="AO113" s="618">
        <f t="shared" si="77"/>
        <v>36</v>
      </c>
      <c r="AP113" s="618">
        <f t="shared" si="77"/>
        <v>37</v>
      </c>
      <c r="AQ113" s="618">
        <f t="shared" si="77"/>
        <v>38</v>
      </c>
      <c r="AR113" s="618">
        <f t="shared" si="77"/>
        <v>39</v>
      </c>
      <c r="AS113" s="618">
        <f t="shared" si="77"/>
        <v>40</v>
      </c>
      <c r="AT113" s="618">
        <f t="shared" si="77"/>
        <v>41</v>
      </c>
      <c r="AU113" s="618">
        <f t="shared" si="77"/>
        <v>42</v>
      </c>
      <c r="AV113" s="618">
        <f t="shared" si="77"/>
        <v>43</v>
      </c>
      <c r="AW113" s="618">
        <f t="shared" si="77"/>
        <v>44</v>
      </c>
      <c r="AX113" s="618">
        <f t="shared" si="77"/>
        <v>45</v>
      </c>
      <c r="AY113" s="618">
        <f t="shared" si="77"/>
        <v>46</v>
      </c>
      <c r="AZ113" s="618">
        <f t="shared" si="77"/>
        <v>47</v>
      </c>
      <c r="BA113" s="618">
        <f t="shared" si="77"/>
        <v>48</v>
      </c>
      <c r="BB113" s="618">
        <f t="shared" si="77"/>
        <v>49</v>
      </c>
      <c r="BC113" s="618">
        <f t="shared" si="77"/>
        <v>50</v>
      </c>
      <c r="BD113" s="618">
        <f t="shared" si="77"/>
        <v>51</v>
      </c>
      <c r="BE113" s="618">
        <f t="shared" si="77"/>
        <v>52</v>
      </c>
      <c r="BF113" s="618">
        <f t="shared" si="77"/>
        <v>53</v>
      </c>
      <c r="BG113" s="618">
        <f t="shared" si="77"/>
        <v>54</v>
      </c>
      <c r="BH113" s="618">
        <f t="shared" si="77"/>
        <v>55</v>
      </c>
      <c r="BI113" s="618">
        <f t="shared" si="77"/>
        <v>56</v>
      </c>
      <c r="BJ113" s="618">
        <f t="shared" si="77"/>
        <v>57</v>
      </c>
      <c r="BK113" s="618">
        <f t="shared" si="77"/>
        <v>58</v>
      </c>
      <c r="BL113" s="618">
        <f t="shared" si="77"/>
        <v>59</v>
      </c>
      <c r="BM113" s="618">
        <f t="shared" si="77"/>
        <v>60</v>
      </c>
      <c r="BN113" s="620"/>
      <c r="BO113" s="738"/>
      <c r="BP113" s="740"/>
      <c r="BQ113" s="741"/>
    </row>
    <row r="114" spans="1:69" outlineLevel="2">
      <c r="A114" s="725" t="s">
        <v>841</v>
      </c>
      <c r="B114" s="165" t="s">
        <v>21</v>
      </c>
      <c r="C114" s="451">
        <f>+'Assume C02'!D$32</f>
        <v>264</v>
      </c>
      <c r="D114" s="558">
        <f t="shared" ref="D114:D120" si="78">SUM(F114:L114)</f>
        <v>0</v>
      </c>
      <c r="E114" s="473">
        <f t="shared" ref="E114:E134" si="79">SUM(F114:BM114)</f>
        <v>0</v>
      </c>
      <c r="F114" s="154">
        <f>$C114*(F42+F49)/1000</f>
        <v>0</v>
      </c>
      <c r="G114" s="154">
        <f t="shared" ref="G114:BM118" si="80">$C114*(G42+G49)/1000</f>
        <v>0</v>
      </c>
      <c r="H114" s="154">
        <f t="shared" si="80"/>
        <v>0</v>
      </c>
      <c r="I114" s="154">
        <f t="shared" si="80"/>
        <v>0</v>
      </c>
      <c r="J114" s="154">
        <f t="shared" si="80"/>
        <v>0</v>
      </c>
      <c r="K114" s="154">
        <f t="shared" si="80"/>
        <v>0</v>
      </c>
      <c r="L114" s="154">
        <f t="shared" si="80"/>
        <v>0</v>
      </c>
      <c r="M114" s="154">
        <f t="shared" si="80"/>
        <v>0</v>
      </c>
      <c r="N114" s="154">
        <f t="shared" si="80"/>
        <v>0</v>
      </c>
      <c r="O114" s="154">
        <f t="shared" si="80"/>
        <v>0</v>
      </c>
      <c r="P114" s="154">
        <f t="shared" si="80"/>
        <v>0</v>
      </c>
      <c r="Q114" s="154">
        <f t="shared" si="80"/>
        <v>0</v>
      </c>
      <c r="R114" s="154">
        <f t="shared" si="80"/>
        <v>0</v>
      </c>
      <c r="S114" s="154">
        <f t="shared" si="80"/>
        <v>0</v>
      </c>
      <c r="T114" s="154">
        <f t="shared" si="80"/>
        <v>0</v>
      </c>
      <c r="U114" s="154">
        <f t="shared" si="80"/>
        <v>0</v>
      </c>
      <c r="V114" s="154">
        <f t="shared" si="80"/>
        <v>0</v>
      </c>
      <c r="W114" s="154">
        <f t="shared" si="80"/>
        <v>0</v>
      </c>
      <c r="X114" s="154">
        <f t="shared" si="80"/>
        <v>0</v>
      </c>
      <c r="Y114" s="154">
        <f t="shared" si="80"/>
        <v>0</v>
      </c>
      <c r="Z114" s="154">
        <f t="shared" si="80"/>
        <v>0</v>
      </c>
      <c r="AA114" s="154">
        <f t="shared" si="80"/>
        <v>0</v>
      </c>
      <c r="AB114" s="154">
        <f t="shared" si="80"/>
        <v>0</v>
      </c>
      <c r="AC114" s="154">
        <f t="shared" si="80"/>
        <v>0</v>
      </c>
      <c r="AD114" s="154">
        <f t="shared" si="80"/>
        <v>0</v>
      </c>
      <c r="AE114" s="154">
        <f t="shared" si="80"/>
        <v>0</v>
      </c>
      <c r="AF114" s="154">
        <f t="shared" si="80"/>
        <v>0</v>
      </c>
      <c r="AG114" s="154">
        <f t="shared" si="80"/>
        <v>0</v>
      </c>
      <c r="AH114" s="154">
        <f t="shared" si="80"/>
        <v>0</v>
      </c>
      <c r="AI114" s="154">
        <f t="shared" si="80"/>
        <v>0</v>
      </c>
      <c r="AJ114" s="154">
        <f t="shared" si="80"/>
        <v>0</v>
      </c>
      <c r="AK114" s="154">
        <f t="shared" si="80"/>
        <v>0</v>
      </c>
      <c r="AL114" s="154">
        <f t="shared" si="80"/>
        <v>0</v>
      </c>
      <c r="AM114" s="154">
        <f t="shared" si="80"/>
        <v>0</v>
      </c>
      <c r="AN114" s="154">
        <f t="shared" si="80"/>
        <v>0</v>
      </c>
      <c r="AO114" s="154">
        <f t="shared" si="80"/>
        <v>0</v>
      </c>
      <c r="AP114" s="154">
        <f t="shared" si="80"/>
        <v>0</v>
      </c>
      <c r="AQ114" s="154">
        <f t="shared" si="80"/>
        <v>0</v>
      </c>
      <c r="AR114" s="154">
        <f t="shared" si="80"/>
        <v>0</v>
      </c>
      <c r="AS114" s="154">
        <f t="shared" si="80"/>
        <v>0</v>
      </c>
      <c r="AT114" s="154">
        <f t="shared" si="80"/>
        <v>0</v>
      </c>
      <c r="AU114" s="154">
        <f t="shared" si="80"/>
        <v>0</v>
      </c>
      <c r="AV114" s="154">
        <f t="shared" si="80"/>
        <v>0</v>
      </c>
      <c r="AW114" s="154">
        <f t="shared" si="80"/>
        <v>0</v>
      </c>
      <c r="AX114" s="154">
        <f t="shared" si="80"/>
        <v>0</v>
      </c>
      <c r="AY114" s="154">
        <f t="shared" si="80"/>
        <v>0</v>
      </c>
      <c r="AZ114" s="154">
        <f t="shared" si="80"/>
        <v>0</v>
      </c>
      <c r="BA114" s="154">
        <f t="shared" si="80"/>
        <v>0</v>
      </c>
      <c r="BB114" s="154">
        <f t="shared" si="80"/>
        <v>0</v>
      </c>
      <c r="BC114" s="154">
        <f t="shared" si="80"/>
        <v>0</v>
      </c>
      <c r="BD114" s="154">
        <f t="shared" si="80"/>
        <v>0</v>
      </c>
      <c r="BE114" s="154">
        <f t="shared" si="80"/>
        <v>0</v>
      </c>
      <c r="BF114" s="154">
        <f t="shared" si="80"/>
        <v>0</v>
      </c>
      <c r="BG114" s="154">
        <f t="shared" si="80"/>
        <v>0</v>
      </c>
      <c r="BH114" s="154">
        <f t="shared" si="80"/>
        <v>0</v>
      </c>
      <c r="BI114" s="154">
        <f t="shared" si="80"/>
        <v>0</v>
      </c>
      <c r="BJ114" s="154">
        <f t="shared" si="80"/>
        <v>0</v>
      </c>
      <c r="BK114" s="154">
        <f t="shared" si="80"/>
        <v>0</v>
      </c>
      <c r="BL114" s="154">
        <f t="shared" si="80"/>
        <v>0</v>
      </c>
      <c r="BM114" s="154">
        <f t="shared" si="80"/>
        <v>0</v>
      </c>
      <c r="BN114" s="147"/>
      <c r="BO114" s="147"/>
      <c r="BP114" s="147"/>
      <c r="BQ114" s="5"/>
    </row>
    <row r="115" spans="1:69" outlineLevel="2">
      <c r="A115" s="726"/>
      <c r="B115" s="315" t="s">
        <v>22</v>
      </c>
      <c r="C115" s="452">
        <f>+'Assume C02'!D$32</f>
        <v>264</v>
      </c>
      <c r="D115" s="559">
        <f t="shared" si="78"/>
        <v>0</v>
      </c>
      <c r="E115" s="474">
        <f t="shared" si="79"/>
        <v>0</v>
      </c>
      <c r="F115" s="127">
        <f t="shared" ref="F115:U119" si="81">$C115*(F43+F50)/1000</f>
        <v>0</v>
      </c>
      <c r="G115" s="127">
        <f t="shared" si="81"/>
        <v>0</v>
      </c>
      <c r="H115" s="127">
        <f t="shared" si="81"/>
        <v>0</v>
      </c>
      <c r="I115" s="127">
        <f t="shared" si="81"/>
        <v>0</v>
      </c>
      <c r="J115" s="127">
        <f t="shared" si="81"/>
        <v>0</v>
      </c>
      <c r="K115" s="127">
        <f t="shared" si="81"/>
        <v>0</v>
      </c>
      <c r="L115" s="127">
        <f t="shared" si="81"/>
        <v>0</v>
      </c>
      <c r="M115" s="127">
        <f t="shared" si="81"/>
        <v>0</v>
      </c>
      <c r="N115" s="127">
        <f t="shared" si="81"/>
        <v>0</v>
      </c>
      <c r="O115" s="127">
        <f t="shared" si="81"/>
        <v>0</v>
      </c>
      <c r="P115" s="127">
        <f t="shared" si="81"/>
        <v>0</v>
      </c>
      <c r="Q115" s="127">
        <f t="shared" si="81"/>
        <v>0</v>
      </c>
      <c r="R115" s="127">
        <f t="shared" si="81"/>
        <v>0</v>
      </c>
      <c r="S115" s="127">
        <f t="shared" si="81"/>
        <v>0</v>
      </c>
      <c r="T115" s="127">
        <f t="shared" si="81"/>
        <v>0</v>
      </c>
      <c r="U115" s="127">
        <f t="shared" si="81"/>
        <v>0</v>
      </c>
      <c r="V115" s="127">
        <f t="shared" si="80"/>
        <v>0</v>
      </c>
      <c r="W115" s="127">
        <f t="shared" si="80"/>
        <v>0</v>
      </c>
      <c r="X115" s="127">
        <f t="shared" si="80"/>
        <v>0</v>
      </c>
      <c r="Y115" s="127">
        <f t="shared" si="80"/>
        <v>0</v>
      </c>
      <c r="Z115" s="127">
        <f t="shared" si="80"/>
        <v>0</v>
      </c>
      <c r="AA115" s="127">
        <f t="shared" si="80"/>
        <v>0</v>
      </c>
      <c r="AB115" s="127">
        <f t="shared" si="80"/>
        <v>0</v>
      </c>
      <c r="AC115" s="127">
        <f t="shared" si="80"/>
        <v>0</v>
      </c>
      <c r="AD115" s="127">
        <f t="shared" si="80"/>
        <v>0</v>
      </c>
      <c r="AE115" s="127">
        <f t="shared" si="80"/>
        <v>0</v>
      </c>
      <c r="AF115" s="127">
        <f t="shared" si="80"/>
        <v>0</v>
      </c>
      <c r="AG115" s="127">
        <f t="shared" si="80"/>
        <v>0</v>
      </c>
      <c r="AH115" s="127">
        <f t="shared" si="80"/>
        <v>0</v>
      </c>
      <c r="AI115" s="127">
        <f t="shared" si="80"/>
        <v>0</v>
      </c>
      <c r="AJ115" s="127">
        <f t="shared" si="80"/>
        <v>0</v>
      </c>
      <c r="AK115" s="127">
        <f t="shared" si="80"/>
        <v>0</v>
      </c>
      <c r="AL115" s="127">
        <f t="shared" si="80"/>
        <v>0</v>
      </c>
      <c r="AM115" s="127">
        <f t="shared" si="80"/>
        <v>0</v>
      </c>
      <c r="AN115" s="127">
        <f t="shared" si="80"/>
        <v>0</v>
      </c>
      <c r="AO115" s="127">
        <f t="shared" si="80"/>
        <v>0</v>
      </c>
      <c r="AP115" s="127">
        <f t="shared" si="80"/>
        <v>0</v>
      </c>
      <c r="AQ115" s="127">
        <f t="shared" si="80"/>
        <v>0</v>
      </c>
      <c r="AR115" s="127">
        <f t="shared" si="80"/>
        <v>0</v>
      </c>
      <c r="AS115" s="127">
        <f t="shared" si="80"/>
        <v>0</v>
      </c>
      <c r="AT115" s="127">
        <f t="shared" si="80"/>
        <v>0</v>
      </c>
      <c r="AU115" s="127">
        <f t="shared" si="80"/>
        <v>0</v>
      </c>
      <c r="AV115" s="127">
        <f t="shared" si="80"/>
        <v>0</v>
      </c>
      <c r="AW115" s="127">
        <f t="shared" si="80"/>
        <v>0</v>
      </c>
      <c r="AX115" s="127">
        <f t="shared" si="80"/>
        <v>0</v>
      </c>
      <c r="AY115" s="127">
        <f t="shared" si="80"/>
        <v>0</v>
      </c>
      <c r="AZ115" s="127">
        <f t="shared" si="80"/>
        <v>0</v>
      </c>
      <c r="BA115" s="127">
        <f t="shared" si="80"/>
        <v>0</v>
      </c>
      <c r="BB115" s="127">
        <f t="shared" si="80"/>
        <v>0</v>
      </c>
      <c r="BC115" s="127">
        <f t="shared" si="80"/>
        <v>0</v>
      </c>
      <c r="BD115" s="127">
        <f t="shared" si="80"/>
        <v>0</v>
      </c>
      <c r="BE115" s="127">
        <f t="shared" si="80"/>
        <v>0</v>
      </c>
      <c r="BF115" s="127">
        <f t="shared" si="80"/>
        <v>0</v>
      </c>
      <c r="BG115" s="127">
        <f t="shared" si="80"/>
        <v>0</v>
      </c>
      <c r="BH115" s="127">
        <f t="shared" si="80"/>
        <v>0</v>
      </c>
      <c r="BI115" s="127">
        <f t="shared" si="80"/>
        <v>0</v>
      </c>
      <c r="BJ115" s="127">
        <f t="shared" si="80"/>
        <v>0</v>
      </c>
      <c r="BK115" s="127">
        <f t="shared" si="80"/>
        <v>0</v>
      </c>
      <c r="BL115" s="127">
        <f t="shared" si="80"/>
        <v>0</v>
      </c>
      <c r="BM115" s="127">
        <f t="shared" si="80"/>
        <v>0</v>
      </c>
      <c r="BN115" s="147"/>
      <c r="BO115" s="147"/>
      <c r="BP115" s="147"/>
      <c r="BQ115" s="5"/>
    </row>
    <row r="116" spans="1:69" outlineLevel="2">
      <c r="A116" s="726"/>
      <c r="B116" s="315" t="s">
        <v>23</v>
      </c>
      <c r="C116" s="452">
        <f>+'Assume C02'!D$32</f>
        <v>264</v>
      </c>
      <c r="D116" s="559">
        <f t="shared" si="78"/>
        <v>287.88050167426383</v>
      </c>
      <c r="E116" s="474">
        <f t="shared" si="79"/>
        <v>2132.0118993304627</v>
      </c>
      <c r="F116" s="127">
        <f t="shared" si="81"/>
        <v>37.587001139676644</v>
      </c>
      <c r="G116" s="127">
        <f t="shared" si="80"/>
        <v>39.087451090509354</v>
      </c>
      <c r="H116" s="127">
        <f t="shared" si="80"/>
        <v>49.247683017752735</v>
      </c>
      <c r="I116" s="127">
        <f t="shared" si="80"/>
        <v>39.575345411946962</v>
      </c>
      <c r="J116" s="127">
        <f t="shared" si="80"/>
        <v>40.347808850354809</v>
      </c>
      <c r="K116" s="127">
        <f t="shared" si="80"/>
        <v>40.965785929174395</v>
      </c>
      <c r="L116" s="127">
        <f t="shared" si="80"/>
        <v>41.069426234848969</v>
      </c>
      <c r="M116" s="127">
        <f t="shared" si="80"/>
        <v>46.478246096449467</v>
      </c>
      <c r="N116" s="127">
        <f t="shared" si="80"/>
        <v>47.29368130257091</v>
      </c>
      <c r="O116" s="127">
        <f t="shared" si="80"/>
        <v>42.796633667737495</v>
      </c>
      <c r="P116" s="127">
        <f t="shared" si="80"/>
        <v>48.713296844084404</v>
      </c>
      <c r="Q116" s="127">
        <f t="shared" si="80"/>
        <v>43.273344951934675</v>
      </c>
      <c r="R116" s="127">
        <f t="shared" si="80"/>
        <v>45.881801536020383</v>
      </c>
      <c r="S116" s="127">
        <f t="shared" si="80"/>
        <v>46.079582793009472</v>
      </c>
      <c r="T116" s="127">
        <f t="shared" si="80"/>
        <v>49.536943139841959</v>
      </c>
      <c r="U116" s="127">
        <f t="shared" si="80"/>
        <v>47.98871024962898</v>
      </c>
      <c r="V116" s="127">
        <f t="shared" si="80"/>
        <v>49.553777289863085</v>
      </c>
      <c r="W116" s="127">
        <f t="shared" si="80"/>
        <v>58.982755815462866</v>
      </c>
      <c r="X116" s="127">
        <f t="shared" si="80"/>
        <v>44.677134509740391</v>
      </c>
      <c r="Y116" s="127">
        <f t="shared" si="80"/>
        <v>43.430645341508828</v>
      </c>
      <c r="Z116" s="127">
        <f t="shared" si="80"/>
        <v>43.636120848471357</v>
      </c>
      <c r="AA116" s="127">
        <f t="shared" si="80"/>
        <v>48.95876874186699</v>
      </c>
      <c r="AB116" s="127">
        <f t="shared" si="80"/>
        <v>48.509410130879019</v>
      </c>
      <c r="AC116" s="127">
        <f t="shared" si="80"/>
        <v>45.015572384350136</v>
      </c>
      <c r="AD116" s="127">
        <f t="shared" si="80"/>
        <v>45.361955304903518</v>
      </c>
      <c r="AE116" s="127">
        <f t="shared" si="80"/>
        <v>45.361955304903518</v>
      </c>
      <c r="AF116" s="127">
        <f t="shared" si="80"/>
        <v>45.361955304903518</v>
      </c>
      <c r="AG116" s="127">
        <f t="shared" si="80"/>
        <v>45.361955304903518</v>
      </c>
      <c r="AH116" s="127">
        <f t="shared" si="80"/>
        <v>45.361955304903518</v>
      </c>
      <c r="AI116" s="127">
        <f t="shared" si="80"/>
        <v>45.361955304903518</v>
      </c>
      <c r="AJ116" s="127">
        <f t="shared" si="80"/>
        <v>45.361955304903518</v>
      </c>
      <c r="AK116" s="127">
        <f t="shared" si="80"/>
        <v>45.361955304903518</v>
      </c>
      <c r="AL116" s="127">
        <f t="shared" si="80"/>
        <v>45.361955304903518</v>
      </c>
      <c r="AM116" s="127">
        <f t="shared" si="80"/>
        <v>45.361955304903518</v>
      </c>
      <c r="AN116" s="127">
        <f t="shared" si="80"/>
        <v>45.361955304903518</v>
      </c>
      <c r="AO116" s="127">
        <f t="shared" si="80"/>
        <v>45.361955304903518</v>
      </c>
      <c r="AP116" s="127">
        <f t="shared" si="80"/>
        <v>45.361955304903518</v>
      </c>
      <c r="AQ116" s="127">
        <f t="shared" si="80"/>
        <v>45.361955304903518</v>
      </c>
      <c r="AR116" s="127">
        <f t="shared" si="80"/>
        <v>45.361955304903518</v>
      </c>
      <c r="AS116" s="127">
        <f t="shared" si="80"/>
        <v>45.361955304903518</v>
      </c>
      <c r="AT116" s="127">
        <f t="shared" si="80"/>
        <v>45.361955304903518</v>
      </c>
      <c r="AU116" s="127">
        <f t="shared" si="80"/>
        <v>45.361955304903518</v>
      </c>
      <c r="AV116" s="127">
        <f t="shared" si="80"/>
        <v>45.361955304903518</v>
      </c>
      <c r="AW116" s="127">
        <f t="shared" si="80"/>
        <v>45.361955304903518</v>
      </c>
      <c r="AX116" s="127">
        <f t="shared" si="80"/>
        <v>45.361955304903518</v>
      </c>
      <c r="AY116" s="127">
        <f t="shared" si="80"/>
        <v>45.361955304903518</v>
      </c>
      <c r="AZ116" s="127">
        <f t="shared" si="80"/>
        <v>45.361955304903518</v>
      </c>
      <c r="BA116" s="127">
        <f t="shared" si="80"/>
        <v>0</v>
      </c>
      <c r="BB116" s="127">
        <f t="shared" si="80"/>
        <v>0</v>
      </c>
      <c r="BC116" s="127">
        <f t="shared" si="80"/>
        <v>0</v>
      </c>
      <c r="BD116" s="127">
        <f t="shared" si="80"/>
        <v>0</v>
      </c>
      <c r="BE116" s="127">
        <f t="shared" si="80"/>
        <v>0</v>
      </c>
      <c r="BF116" s="127">
        <f t="shared" si="80"/>
        <v>0</v>
      </c>
      <c r="BG116" s="127">
        <f t="shared" si="80"/>
        <v>0</v>
      </c>
      <c r="BH116" s="127">
        <f t="shared" si="80"/>
        <v>0</v>
      </c>
      <c r="BI116" s="127">
        <f t="shared" si="80"/>
        <v>0</v>
      </c>
      <c r="BJ116" s="127">
        <f t="shared" si="80"/>
        <v>0</v>
      </c>
      <c r="BK116" s="127">
        <f t="shared" si="80"/>
        <v>0</v>
      </c>
      <c r="BL116" s="127">
        <f t="shared" si="80"/>
        <v>0</v>
      </c>
      <c r="BM116" s="127">
        <f t="shared" si="80"/>
        <v>0</v>
      </c>
      <c r="BN116" s="147"/>
      <c r="BO116" s="147"/>
      <c r="BP116" s="147"/>
      <c r="BQ116" s="5"/>
    </row>
    <row r="117" spans="1:69" outlineLevel="2">
      <c r="A117" s="726"/>
      <c r="B117" s="315" t="s">
        <v>24</v>
      </c>
      <c r="C117" s="452">
        <f>+'Assume C02'!D$32</f>
        <v>264</v>
      </c>
      <c r="D117" s="559">
        <f t="shared" si="78"/>
        <v>0</v>
      </c>
      <c r="E117" s="474">
        <f t="shared" si="79"/>
        <v>0</v>
      </c>
      <c r="F117" s="127">
        <f t="shared" si="81"/>
        <v>0</v>
      </c>
      <c r="G117" s="127">
        <f t="shared" si="80"/>
        <v>0</v>
      </c>
      <c r="H117" s="127">
        <f t="shared" si="80"/>
        <v>0</v>
      </c>
      <c r="I117" s="127">
        <f t="shared" si="80"/>
        <v>0</v>
      </c>
      <c r="J117" s="127">
        <f t="shared" si="80"/>
        <v>0</v>
      </c>
      <c r="K117" s="127">
        <f t="shared" si="80"/>
        <v>0</v>
      </c>
      <c r="L117" s="127">
        <f t="shared" si="80"/>
        <v>0</v>
      </c>
      <c r="M117" s="127">
        <f t="shared" si="80"/>
        <v>0</v>
      </c>
      <c r="N117" s="127">
        <f t="shared" si="80"/>
        <v>0</v>
      </c>
      <c r="O117" s="127">
        <f t="shared" si="80"/>
        <v>0</v>
      </c>
      <c r="P117" s="127">
        <f t="shared" si="80"/>
        <v>0</v>
      </c>
      <c r="Q117" s="127">
        <f t="shared" si="80"/>
        <v>0</v>
      </c>
      <c r="R117" s="127">
        <f t="shared" si="80"/>
        <v>0</v>
      </c>
      <c r="S117" s="127">
        <f t="shared" si="80"/>
        <v>0</v>
      </c>
      <c r="T117" s="127">
        <f t="shared" si="80"/>
        <v>0</v>
      </c>
      <c r="U117" s="127">
        <f t="shared" si="80"/>
        <v>0</v>
      </c>
      <c r="V117" s="127">
        <f t="shared" si="80"/>
        <v>0</v>
      </c>
      <c r="W117" s="127">
        <f t="shared" si="80"/>
        <v>0</v>
      </c>
      <c r="X117" s="127">
        <f t="shared" si="80"/>
        <v>0</v>
      </c>
      <c r="Y117" s="127">
        <f t="shared" si="80"/>
        <v>0</v>
      </c>
      <c r="Z117" s="127">
        <f t="shared" si="80"/>
        <v>0</v>
      </c>
      <c r="AA117" s="127">
        <f t="shared" si="80"/>
        <v>0</v>
      </c>
      <c r="AB117" s="127">
        <f t="shared" si="80"/>
        <v>0</v>
      </c>
      <c r="AC117" s="127">
        <f t="shared" si="80"/>
        <v>0</v>
      </c>
      <c r="AD117" s="127">
        <f t="shared" si="80"/>
        <v>0</v>
      </c>
      <c r="AE117" s="127">
        <f t="shared" si="80"/>
        <v>0</v>
      </c>
      <c r="AF117" s="127">
        <f t="shared" si="80"/>
        <v>0</v>
      </c>
      <c r="AG117" s="127">
        <f t="shared" si="80"/>
        <v>0</v>
      </c>
      <c r="AH117" s="127">
        <f t="shared" si="80"/>
        <v>0</v>
      </c>
      <c r="AI117" s="127">
        <f t="shared" si="80"/>
        <v>0</v>
      </c>
      <c r="AJ117" s="127">
        <f t="shared" si="80"/>
        <v>0</v>
      </c>
      <c r="AK117" s="127">
        <f t="shared" si="80"/>
        <v>0</v>
      </c>
      <c r="AL117" s="127">
        <f t="shared" si="80"/>
        <v>0</v>
      </c>
      <c r="AM117" s="127">
        <f t="shared" si="80"/>
        <v>0</v>
      </c>
      <c r="AN117" s="127">
        <f t="shared" si="80"/>
        <v>0</v>
      </c>
      <c r="AO117" s="127">
        <f t="shared" si="80"/>
        <v>0</v>
      </c>
      <c r="AP117" s="127">
        <f t="shared" si="80"/>
        <v>0</v>
      </c>
      <c r="AQ117" s="127">
        <f t="shared" si="80"/>
        <v>0</v>
      </c>
      <c r="AR117" s="127">
        <f t="shared" si="80"/>
        <v>0</v>
      </c>
      <c r="AS117" s="127">
        <f t="shared" si="80"/>
        <v>0</v>
      </c>
      <c r="AT117" s="127">
        <f t="shared" si="80"/>
        <v>0</v>
      </c>
      <c r="AU117" s="127">
        <f t="shared" si="80"/>
        <v>0</v>
      </c>
      <c r="AV117" s="127">
        <f t="shared" si="80"/>
        <v>0</v>
      </c>
      <c r="AW117" s="127">
        <f t="shared" si="80"/>
        <v>0</v>
      </c>
      <c r="AX117" s="127">
        <f t="shared" si="80"/>
        <v>0</v>
      </c>
      <c r="AY117" s="127">
        <f t="shared" si="80"/>
        <v>0</v>
      </c>
      <c r="AZ117" s="127">
        <f t="shared" si="80"/>
        <v>0</v>
      </c>
      <c r="BA117" s="127">
        <f t="shared" si="80"/>
        <v>0</v>
      </c>
      <c r="BB117" s="127">
        <f t="shared" si="80"/>
        <v>0</v>
      </c>
      <c r="BC117" s="127">
        <f t="shared" si="80"/>
        <v>0</v>
      </c>
      <c r="BD117" s="127">
        <f t="shared" si="80"/>
        <v>0</v>
      </c>
      <c r="BE117" s="127">
        <f t="shared" si="80"/>
        <v>0</v>
      </c>
      <c r="BF117" s="127">
        <f t="shared" si="80"/>
        <v>0</v>
      </c>
      <c r="BG117" s="127">
        <f t="shared" si="80"/>
        <v>0</v>
      </c>
      <c r="BH117" s="127">
        <f t="shared" si="80"/>
        <v>0</v>
      </c>
      <c r="BI117" s="127">
        <f t="shared" si="80"/>
        <v>0</v>
      </c>
      <c r="BJ117" s="127">
        <f t="shared" si="80"/>
        <v>0</v>
      </c>
      <c r="BK117" s="127">
        <f t="shared" si="80"/>
        <v>0</v>
      </c>
      <c r="BL117" s="127">
        <f t="shared" si="80"/>
        <v>0</v>
      </c>
      <c r="BM117" s="127">
        <f t="shared" si="80"/>
        <v>0</v>
      </c>
      <c r="BN117" s="147"/>
      <c r="BO117" s="147"/>
      <c r="BP117" s="147"/>
      <c r="BQ117" s="5"/>
    </row>
    <row r="118" spans="1:69" outlineLevel="2">
      <c r="A118" s="726"/>
      <c r="B118" s="315" t="s">
        <v>25</v>
      </c>
      <c r="C118" s="452">
        <f>+'Assume C02'!D$33</f>
        <v>200</v>
      </c>
      <c r="D118" s="559">
        <f t="shared" si="78"/>
        <v>41.721673241933999</v>
      </c>
      <c r="E118" s="474">
        <f t="shared" si="79"/>
        <v>308.08621990003951</v>
      </c>
      <c r="F118" s="127">
        <f t="shared" si="81"/>
        <v>2.7161081742841802</v>
      </c>
      <c r="G118" s="127">
        <f t="shared" si="80"/>
        <v>0.34185422598236198</v>
      </c>
      <c r="H118" s="127">
        <f t="shared" si="80"/>
        <v>0.21246484926235598</v>
      </c>
      <c r="I118" s="127">
        <f t="shared" si="80"/>
        <v>0.37872966015794401</v>
      </c>
      <c r="J118" s="127">
        <f t="shared" si="80"/>
        <v>31.977582637504806</v>
      </c>
      <c r="K118" s="127">
        <f t="shared" si="80"/>
        <v>0.22582059235127197</v>
      </c>
      <c r="L118" s="127">
        <f t="shared" si="80"/>
        <v>5.8691131023910801</v>
      </c>
      <c r="M118" s="127">
        <f t="shared" si="80"/>
        <v>2.7778431031485402</v>
      </c>
      <c r="N118" s="127">
        <f t="shared" si="80"/>
        <v>3.8202201365687394</v>
      </c>
      <c r="O118" s="127">
        <f t="shared" si="80"/>
        <v>3.7469996157215797</v>
      </c>
      <c r="P118" s="127">
        <f t="shared" si="80"/>
        <v>4.2290013880781796</v>
      </c>
      <c r="Q118" s="127">
        <f t="shared" si="80"/>
        <v>0.32099656139182797</v>
      </c>
      <c r="R118" s="127">
        <f t="shared" si="80"/>
        <v>7.5597850122887396</v>
      </c>
      <c r="S118" s="127">
        <f t="shared" si="80"/>
        <v>5.4489080135419997E-2</v>
      </c>
      <c r="T118" s="127">
        <f t="shared" si="80"/>
        <v>8.2897561525459199E-2</v>
      </c>
      <c r="U118" s="127">
        <f t="shared" si="80"/>
        <v>8.4840995124947E-2</v>
      </c>
      <c r="V118" s="127">
        <f t="shared" si="80"/>
        <v>1.8697053126214622</v>
      </c>
      <c r="W118" s="127">
        <f t="shared" si="80"/>
        <v>0.85715563620370594</v>
      </c>
      <c r="X118" s="127">
        <f t="shared" si="80"/>
        <v>64.530649082207205</v>
      </c>
      <c r="Y118" s="127">
        <f t="shared" si="80"/>
        <v>0.28747553340908799</v>
      </c>
      <c r="Z118" s="127">
        <f t="shared" si="80"/>
        <v>5.5388423146971801</v>
      </c>
      <c r="AA118" s="127">
        <f t="shared" si="80"/>
        <v>0.19961195205702359</v>
      </c>
      <c r="AB118" s="127">
        <f t="shared" si="80"/>
        <v>0.237041890238532</v>
      </c>
      <c r="AC118" s="127">
        <f t="shared" si="80"/>
        <v>19.401394510328082</v>
      </c>
      <c r="AD118" s="127">
        <f t="shared" si="80"/>
        <v>6.5550259553199863</v>
      </c>
      <c r="AE118" s="127">
        <f t="shared" si="80"/>
        <v>6.5550259553199863</v>
      </c>
      <c r="AF118" s="127">
        <f t="shared" si="80"/>
        <v>6.5550259553199863</v>
      </c>
      <c r="AG118" s="127">
        <f t="shared" si="80"/>
        <v>6.5550259553199863</v>
      </c>
      <c r="AH118" s="127">
        <f t="shared" si="80"/>
        <v>6.5550259553199863</v>
      </c>
      <c r="AI118" s="127">
        <f t="shared" si="80"/>
        <v>6.5550259553199863</v>
      </c>
      <c r="AJ118" s="127">
        <f t="shared" si="80"/>
        <v>6.5550259553199863</v>
      </c>
      <c r="AK118" s="127">
        <f t="shared" si="80"/>
        <v>6.5550259553199863</v>
      </c>
      <c r="AL118" s="127">
        <f t="shared" si="80"/>
        <v>6.5550259553199863</v>
      </c>
      <c r="AM118" s="127">
        <f t="shared" si="80"/>
        <v>6.5550259553199863</v>
      </c>
      <c r="AN118" s="127">
        <f t="shared" si="80"/>
        <v>6.5550259553199863</v>
      </c>
      <c r="AO118" s="127">
        <f t="shared" ref="G118:BM119" si="82">$C118*(AO46+AO53)/1000</f>
        <v>6.5550259553199863</v>
      </c>
      <c r="AP118" s="127">
        <f t="shared" si="82"/>
        <v>6.5550259553199863</v>
      </c>
      <c r="AQ118" s="127">
        <f t="shared" si="82"/>
        <v>6.5550259553199863</v>
      </c>
      <c r="AR118" s="127">
        <f t="shared" si="82"/>
        <v>6.5550259553199863</v>
      </c>
      <c r="AS118" s="127">
        <f t="shared" si="82"/>
        <v>6.5550259553199863</v>
      </c>
      <c r="AT118" s="127">
        <f t="shared" si="82"/>
        <v>6.5550259553199863</v>
      </c>
      <c r="AU118" s="127">
        <f t="shared" si="82"/>
        <v>6.5550259553199863</v>
      </c>
      <c r="AV118" s="127">
        <f t="shared" si="82"/>
        <v>6.5550259553199863</v>
      </c>
      <c r="AW118" s="127">
        <f t="shared" si="82"/>
        <v>6.5550259553199863</v>
      </c>
      <c r="AX118" s="127">
        <f t="shared" si="82"/>
        <v>6.5550259553199863</v>
      </c>
      <c r="AY118" s="127">
        <f t="shared" si="82"/>
        <v>6.5550259553199863</v>
      </c>
      <c r="AZ118" s="127">
        <f t="shared" si="82"/>
        <v>6.5550259553199863</v>
      </c>
      <c r="BA118" s="127">
        <f t="shared" si="82"/>
        <v>0</v>
      </c>
      <c r="BB118" s="127">
        <f t="shared" si="82"/>
        <v>0</v>
      </c>
      <c r="BC118" s="127">
        <f t="shared" si="82"/>
        <v>0</v>
      </c>
      <c r="BD118" s="127">
        <f t="shared" si="82"/>
        <v>0</v>
      </c>
      <c r="BE118" s="127">
        <f t="shared" si="82"/>
        <v>0</v>
      </c>
      <c r="BF118" s="127">
        <f t="shared" si="82"/>
        <v>0</v>
      </c>
      <c r="BG118" s="127">
        <f t="shared" si="82"/>
        <v>0</v>
      </c>
      <c r="BH118" s="127">
        <f t="shared" si="82"/>
        <v>0</v>
      </c>
      <c r="BI118" s="127">
        <f t="shared" si="82"/>
        <v>0</v>
      </c>
      <c r="BJ118" s="127">
        <f t="shared" si="82"/>
        <v>0</v>
      </c>
      <c r="BK118" s="127">
        <f t="shared" si="82"/>
        <v>0</v>
      </c>
      <c r="BL118" s="127">
        <f t="shared" si="82"/>
        <v>0</v>
      </c>
      <c r="BM118" s="127">
        <f t="shared" si="82"/>
        <v>0</v>
      </c>
      <c r="BN118" s="147"/>
      <c r="BO118" s="147"/>
      <c r="BP118" s="147"/>
      <c r="BQ118" s="5"/>
    </row>
    <row r="119" spans="1:69" outlineLevel="2">
      <c r="A119" s="726"/>
      <c r="B119" s="315" t="s">
        <v>26</v>
      </c>
      <c r="C119" s="453">
        <v>0</v>
      </c>
      <c r="D119" s="560">
        <f>SUM(F119:L119)</f>
        <v>0</v>
      </c>
      <c r="E119" s="475">
        <f t="shared" si="79"/>
        <v>0</v>
      </c>
      <c r="F119" s="140">
        <f t="shared" si="81"/>
        <v>0</v>
      </c>
      <c r="G119" s="140">
        <f t="shared" si="82"/>
        <v>0</v>
      </c>
      <c r="H119" s="140">
        <f t="shared" si="82"/>
        <v>0</v>
      </c>
      <c r="I119" s="140">
        <f t="shared" si="82"/>
        <v>0</v>
      </c>
      <c r="J119" s="140">
        <f t="shared" si="82"/>
        <v>0</v>
      </c>
      <c r="K119" s="140">
        <f t="shared" si="82"/>
        <v>0</v>
      </c>
      <c r="L119" s="140">
        <f t="shared" si="82"/>
        <v>0</v>
      </c>
      <c r="M119" s="140">
        <f t="shared" si="82"/>
        <v>0</v>
      </c>
      <c r="N119" s="140">
        <f t="shared" si="82"/>
        <v>0</v>
      </c>
      <c r="O119" s="140">
        <f t="shared" si="82"/>
        <v>0</v>
      </c>
      <c r="P119" s="140">
        <f t="shared" si="82"/>
        <v>0</v>
      </c>
      <c r="Q119" s="140">
        <f t="shared" si="82"/>
        <v>0</v>
      </c>
      <c r="R119" s="140">
        <f t="shared" si="82"/>
        <v>0</v>
      </c>
      <c r="S119" s="140">
        <f t="shared" si="82"/>
        <v>0</v>
      </c>
      <c r="T119" s="140">
        <f t="shared" si="82"/>
        <v>0</v>
      </c>
      <c r="U119" s="140">
        <f t="shared" si="82"/>
        <v>0</v>
      </c>
      <c r="V119" s="140">
        <f t="shared" si="82"/>
        <v>0</v>
      </c>
      <c r="W119" s="140">
        <f t="shared" si="82"/>
        <v>0</v>
      </c>
      <c r="X119" s="140">
        <f t="shared" si="82"/>
        <v>0</v>
      </c>
      <c r="Y119" s="140">
        <f t="shared" si="82"/>
        <v>0</v>
      </c>
      <c r="Z119" s="140">
        <f t="shared" si="82"/>
        <v>0</v>
      </c>
      <c r="AA119" s="140">
        <f t="shared" si="82"/>
        <v>0</v>
      </c>
      <c r="AB119" s="140">
        <f t="shared" si="82"/>
        <v>0</v>
      </c>
      <c r="AC119" s="140">
        <f t="shared" si="82"/>
        <v>0</v>
      </c>
      <c r="AD119" s="140">
        <f t="shared" si="82"/>
        <v>0</v>
      </c>
      <c r="AE119" s="140">
        <f t="shared" si="82"/>
        <v>0</v>
      </c>
      <c r="AF119" s="140">
        <f t="shared" si="82"/>
        <v>0</v>
      </c>
      <c r="AG119" s="140">
        <f t="shared" si="82"/>
        <v>0</v>
      </c>
      <c r="AH119" s="140">
        <f t="shared" si="82"/>
        <v>0</v>
      </c>
      <c r="AI119" s="140">
        <f t="shared" si="82"/>
        <v>0</v>
      </c>
      <c r="AJ119" s="140">
        <f t="shared" si="82"/>
        <v>0</v>
      </c>
      <c r="AK119" s="140">
        <f t="shared" si="82"/>
        <v>0</v>
      </c>
      <c r="AL119" s="140">
        <f t="shared" si="82"/>
        <v>0</v>
      </c>
      <c r="AM119" s="140">
        <f t="shared" si="82"/>
        <v>0</v>
      </c>
      <c r="AN119" s="140">
        <f t="shared" si="82"/>
        <v>0</v>
      </c>
      <c r="AO119" s="140">
        <f t="shared" si="82"/>
        <v>0</v>
      </c>
      <c r="AP119" s="140">
        <f t="shared" si="82"/>
        <v>0</v>
      </c>
      <c r="AQ119" s="140">
        <f t="shared" si="82"/>
        <v>0</v>
      </c>
      <c r="AR119" s="140">
        <f t="shared" si="82"/>
        <v>0</v>
      </c>
      <c r="AS119" s="140">
        <f t="shared" si="82"/>
        <v>0</v>
      </c>
      <c r="AT119" s="140">
        <f t="shared" si="82"/>
        <v>0</v>
      </c>
      <c r="AU119" s="140">
        <f t="shared" si="82"/>
        <v>0</v>
      </c>
      <c r="AV119" s="140">
        <f t="shared" si="82"/>
        <v>0</v>
      </c>
      <c r="AW119" s="140">
        <f t="shared" si="82"/>
        <v>0</v>
      </c>
      <c r="AX119" s="140">
        <f t="shared" si="82"/>
        <v>0</v>
      </c>
      <c r="AY119" s="140">
        <f t="shared" si="82"/>
        <v>0</v>
      </c>
      <c r="AZ119" s="140">
        <f t="shared" si="82"/>
        <v>0</v>
      </c>
      <c r="BA119" s="140">
        <f t="shared" si="82"/>
        <v>0</v>
      </c>
      <c r="BB119" s="140">
        <f t="shared" si="82"/>
        <v>0</v>
      </c>
      <c r="BC119" s="140">
        <f t="shared" si="82"/>
        <v>0</v>
      </c>
      <c r="BD119" s="140">
        <f t="shared" si="82"/>
        <v>0</v>
      </c>
      <c r="BE119" s="140">
        <f t="shared" si="82"/>
        <v>0</v>
      </c>
      <c r="BF119" s="140">
        <f t="shared" si="82"/>
        <v>0</v>
      </c>
      <c r="BG119" s="140">
        <f t="shared" si="82"/>
        <v>0</v>
      </c>
      <c r="BH119" s="140">
        <f t="shared" si="82"/>
        <v>0</v>
      </c>
      <c r="BI119" s="140">
        <f t="shared" si="82"/>
        <v>0</v>
      </c>
      <c r="BJ119" s="140">
        <f t="shared" si="82"/>
        <v>0</v>
      </c>
      <c r="BK119" s="140">
        <f t="shared" si="82"/>
        <v>0</v>
      </c>
      <c r="BL119" s="140">
        <f t="shared" si="82"/>
        <v>0</v>
      </c>
      <c r="BM119" s="140">
        <f t="shared" si="82"/>
        <v>0</v>
      </c>
      <c r="BN119" s="146"/>
      <c r="BO119" s="168"/>
      <c r="BP119" s="168"/>
      <c r="BQ119" s="5"/>
    </row>
    <row r="120" spans="1:69" outlineLevel="1">
      <c r="A120" s="727"/>
      <c r="B120" s="316" t="s">
        <v>749</v>
      </c>
      <c r="C120" s="450"/>
      <c r="D120" s="561">
        <f t="shared" si="78"/>
        <v>329.6021749161979</v>
      </c>
      <c r="E120" s="476">
        <f t="shared" si="79"/>
        <v>2440.0981192305062</v>
      </c>
      <c r="F120" s="322">
        <f>+SUM(F114:F119)</f>
        <v>40.303109313960825</v>
      </c>
      <c r="G120" s="322">
        <f t="shared" ref="G120:BM120" si="83">+SUM(G114:G119)</f>
        <v>39.429305316491714</v>
      </c>
      <c r="H120" s="322">
        <f t="shared" si="83"/>
        <v>49.460147867015088</v>
      </c>
      <c r="I120" s="322">
        <f t="shared" si="83"/>
        <v>39.954075072104906</v>
      </c>
      <c r="J120" s="322">
        <f t="shared" si="83"/>
        <v>72.325391487859619</v>
      </c>
      <c r="K120" s="322">
        <f t="shared" si="83"/>
        <v>41.191606521525664</v>
      </c>
      <c r="L120" s="322">
        <f t="shared" si="83"/>
        <v>46.938539337240051</v>
      </c>
      <c r="M120" s="322">
        <f t="shared" si="83"/>
        <v>49.256089199598009</v>
      </c>
      <c r="N120" s="322">
        <f t="shared" si="83"/>
        <v>51.113901439139653</v>
      </c>
      <c r="O120" s="322">
        <f t="shared" si="83"/>
        <v>46.543633283459073</v>
      </c>
      <c r="P120" s="322">
        <f t="shared" si="83"/>
        <v>52.942298232162585</v>
      </c>
      <c r="Q120" s="322">
        <f t="shared" si="83"/>
        <v>43.594341513326505</v>
      </c>
      <c r="R120" s="322">
        <f t="shared" si="83"/>
        <v>53.441586548309125</v>
      </c>
      <c r="S120" s="322">
        <f t="shared" si="83"/>
        <v>46.13407187314489</v>
      </c>
      <c r="T120" s="322">
        <f t="shared" si="83"/>
        <v>49.619840701367416</v>
      </c>
      <c r="U120" s="322">
        <f t="shared" si="83"/>
        <v>48.073551244753929</v>
      </c>
      <c r="V120" s="322">
        <f t="shared" si="83"/>
        <v>51.423482602484547</v>
      </c>
      <c r="W120" s="322">
        <f t="shared" si="83"/>
        <v>59.839911451666573</v>
      </c>
      <c r="X120" s="322">
        <f t="shared" si="83"/>
        <v>109.20778359194759</v>
      </c>
      <c r="Y120" s="322">
        <f t="shared" si="83"/>
        <v>43.718120874917915</v>
      </c>
      <c r="Z120" s="322">
        <f t="shared" si="83"/>
        <v>49.174963163168535</v>
      </c>
      <c r="AA120" s="322">
        <f t="shared" si="83"/>
        <v>49.158380693924016</v>
      </c>
      <c r="AB120" s="322">
        <f t="shared" si="83"/>
        <v>48.746452021117548</v>
      </c>
      <c r="AC120" s="322">
        <f t="shared" si="83"/>
        <v>64.416966894678211</v>
      </c>
      <c r="AD120" s="322">
        <f t="shared" si="83"/>
        <v>51.916981260223501</v>
      </c>
      <c r="AE120" s="322">
        <f t="shared" si="83"/>
        <v>51.916981260223501</v>
      </c>
      <c r="AF120" s="322">
        <f t="shared" si="83"/>
        <v>51.916981260223501</v>
      </c>
      <c r="AG120" s="322">
        <f t="shared" si="83"/>
        <v>51.916981260223501</v>
      </c>
      <c r="AH120" s="322">
        <f t="shared" si="83"/>
        <v>51.916981260223501</v>
      </c>
      <c r="AI120" s="322">
        <f t="shared" si="83"/>
        <v>51.916981260223501</v>
      </c>
      <c r="AJ120" s="322">
        <f t="shared" si="83"/>
        <v>51.916981260223501</v>
      </c>
      <c r="AK120" s="322">
        <f t="shared" si="83"/>
        <v>51.916981260223501</v>
      </c>
      <c r="AL120" s="322">
        <f t="shared" si="83"/>
        <v>51.916981260223501</v>
      </c>
      <c r="AM120" s="322">
        <f t="shared" si="83"/>
        <v>51.916981260223501</v>
      </c>
      <c r="AN120" s="322">
        <f t="shared" si="83"/>
        <v>51.916981260223501</v>
      </c>
      <c r="AO120" s="322">
        <f t="shared" si="83"/>
        <v>51.916981260223501</v>
      </c>
      <c r="AP120" s="322">
        <f t="shared" si="83"/>
        <v>51.916981260223501</v>
      </c>
      <c r="AQ120" s="322">
        <f t="shared" si="83"/>
        <v>51.916981260223501</v>
      </c>
      <c r="AR120" s="322">
        <f t="shared" si="83"/>
        <v>51.916981260223501</v>
      </c>
      <c r="AS120" s="322">
        <f t="shared" si="83"/>
        <v>51.916981260223501</v>
      </c>
      <c r="AT120" s="322">
        <f t="shared" si="83"/>
        <v>51.916981260223501</v>
      </c>
      <c r="AU120" s="322">
        <f t="shared" si="83"/>
        <v>51.916981260223501</v>
      </c>
      <c r="AV120" s="322">
        <f t="shared" si="83"/>
        <v>51.916981260223501</v>
      </c>
      <c r="AW120" s="322">
        <f t="shared" si="83"/>
        <v>51.916981260223501</v>
      </c>
      <c r="AX120" s="322">
        <f t="shared" si="83"/>
        <v>51.916981260223501</v>
      </c>
      <c r="AY120" s="322">
        <f t="shared" si="83"/>
        <v>51.916981260223501</v>
      </c>
      <c r="AZ120" s="322">
        <f t="shared" si="83"/>
        <v>51.916981260223501</v>
      </c>
      <c r="BA120" s="322">
        <f t="shared" si="83"/>
        <v>0</v>
      </c>
      <c r="BB120" s="322">
        <f t="shared" si="83"/>
        <v>0</v>
      </c>
      <c r="BC120" s="322">
        <f t="shared" si="83"/>
        <v>0</v>
      </c>
      <c r="BD120" s="322">
        <f t="shared" si="83"/>
        <v>0</v>
      </c>
      <c r="BE120" s="322">
        <f t="shared" si="83"/>
        <v>0</v>
      </c>
      <c r="BF120" s="322">
        <f t="shared" si="83"/>
        <v>0</v>
      </c>
      <c r="BG120" s="322">
        <f t="shared" si="83"/>
        <v>0</v>
      </c>
      <c r="BH120" s="322">
        <f t="shared" si="83"/>
        <v>0</v>
      </c>
      <c r="BI120" s="322">
        <f t="shared" si="83"/>
        <v>0</v>
      </c>
      <c r="BJ120" s="322">
        <f t="shared" si="83"/>
        <v>0</v>
      </c>
      <c r="BK120" s="322">
        <f t="shared" si="83"/>
        <v>0</v>
      </c>
      <c r="BL120" s="322">
        <f t="shared" si="83"/>
        <v>0</v>
      </c>
      <c r="BM120" s="322">
        <f t="shared" si="83"/>
        <v>0</v>
      </c>
      <c r="BN120" s="174"/>
      <c r="BO120" s="150"/>
      <c r="BP120" s="150"/>
      <c r="BQ120" s="25"/>
    </row>
    <row r="121" spans="1:69" outlineLevel="1">
      <c r="A121" s="725" t="s">
        <v>842</v>
      </c>
      <c r="B121" s="165" t="s">
        <v>21</v>
      </c>
      <c r="C121" s="451">
        <f>+'Assume C02'!E$32</f>
        <v>264</v>
      </c>
      <c r="D121" s="473">
        <f t="shared" ref="D121:D127" si="84">SUM(F121:L121)</f>
        <v>0</v>
      </c>
      <c r="E121" s="473">
        <f t="shared" ref="E121:E127" si="85">SUM(F121:BM121)</f>
        <v>0</v>
      </c>
      <c r="F121" s="154">
        <f>$C121*(F25+F32+F56)/1000</f>
        <v>0</v>
      </c>
      <c r="G121" s="154">
        <f t="shared" ref="G121:BM125" si="86">$C121*(G25+G32+G56)/1000</f>
        <v>0</v>
      </c>
      <c r="H121" s="154">
        <f t="shared" si="86"/>
        <v>0</v>
      </c>
      <c r="I121" s="154">
        <f t="shared" si="86"/>
        <v>0</v>
      </c>
      <c r="J121" s="154">
        <f t="shared" si="86"/>
        <v>0</v>
      </c>
      <c r="K121" s="154">
        <f t="shared" si="86"/>
        <v>0</v>
      </c>
      <c r="L121" s="154">
        <f t="shared" si="86"/>
        <v>0</v>
      </c>
      <c r="M121" s="154">
        <f t="shared" si="86"/>
        <v>0</v>
      </c>
      <c r="N121" s="154">
        <f t="shared" si="86"/>
        <v>0</v>
      </c>
      <c r="O121" s="154">
        <f t="shared" si="86"/>
        <v>0</v>
      </c>
      <c r="P121" s="154">
        <f t="shared" si="86"/>
        <v>0</v>
      </c>
      <c r="Q121" s="154">
        <f t="shared" si="86"/>
        <v>0</v>
      </c>
      <c r="R121" s="154">
        <f t="shared" si="86"/>
        <v>0</v>
      </c>
      <c r="S121" s="154">
        <f t="shared" si="86"/>
        <v>0</v>
      </c>
      <c r="T121" s="154">
        <f t="shared" si="86"/>
        <v>0</v>
      </c>
      <c r="U121" s="154">
        <f t="shared" si="86"/>
        <v>0</v>
      </c>
      <c r="V121" s="154">
        <f t="shared" si="86"/>
        <v>0</v>
      </c>
      <c r="W121" s="154">
        <f t="shared" si="86"/>
        <v>0</v>
      </c>
      <c r="X121" s="154">
        <f t="shared" si="86"/>
        <v>0</v>
      </c>
      <c r="Y121" s="154">
        <f t="shared" si="86"/>
        <v>0</v>
      </c>
      <c r="Z121" s="154">
        <f t="shared" si="86"/>
        <v>0</v>
      </c>
      <c r="AA121" s="154">
        <f t="shared" si="86"/>
        <v>0</v>
      </c>
      <c r="AB121" s="154">
        <f t="shared" si="86"/>
        <v>0</v>
      </c>
      <c r="AC121" s="154">
        <f t="shared" si="86"/>
        <v>0</v>
      </c>
      <c r="AD121" s="154">
        <f t="shared" si="86"/>
        <v>0</v>
      </c>
      <c r="AE121" s="154">
        <f t="shared" si="86"/>
        <v>0</v>
      </c>
      <c r="AF121" s="154">
        <f t="shared" si="86"/>
        <v>0</v>
      </c>
      <c r="AG121" s="154">
        <f t="shared" si="86"/>
        <v>0</v>
      </c>
      <c r="AH121" s="154">
        <f t="shared" si="86"/>
        <v>0</v>
      </c>
      <c r="AI121" s="154">
        <f t="shared" si="86"/>
        <v>0</v>
      </c>
      <c r="AJ121" s="154">
        <f t="shared" si="86"/>
        <v>0</v>
      </c>
      <c r="AK121" s="154">
        <f t="shared" si="86"/>
        <v>0</v>
      </c>
      <c r="AL121" s="154">
        <f t="shared" si="86"/>
        <v>0</v>
      </c>
      <c r="AM121" s="154">
        <f t="shared" si="86"/>
        <v>0</v>
      </c>
      <c r="AN121" s="154">
        <f t="shared" si="86"/>
        <v>0</v>
      </c>
      <c r="AO121" s="154">
        <f t="shared" si="86"/>
        <v>0</v>
      </c>
      <c r="AP121" s="154">
        <f t="shared" si="86"/>
        <v>0</v>
      </c>
      <c r="AQ121" s="154">
        <f t="shared" si="86"/>
        <v>0</v>
      </c>
      <c r="AR121" s="154">
        <f t="shared" si="86"/>
        <v>0</v>
      </c>
      <c r="AS121" s="154">
        <f t="shared" si="86"/>
        <v>0</v>
      </c>
      <c r="AT121" s="154">
        <f t="shared" si="86"/>
        <v>0</v>
      </c>
      <c r="AU121" s="154">
        <f t="shared" si="86"/>
        <v>0</v>
      </c>
      <c r="AV121" s="154">
        <f t="shared" si="86"/>
        <v>0</v>
      </c>
      <c r="AW121" s="154">
        <f t="shared" si="86"/>
        <v>0</v>
      </c>
      <c r="AX121" s="154">
        <f t="shared" si="86"/>
        <v>0</v>
      </c>
      <c r="AY121" s="154">
        <f t="shared" si="86"/>
        <v>0</v>
      </c>
      <c r="AZ121" s="154">
        <f t="shared" si="86"/>
        <v>0</v>
      </c>
      <c r="BA121" s="154">
        <f t="shared" si="86"/>
        <v>0</v>
      </c>
      <c r="BB121" s="154">
        <f t="shared" si="86"/>
        <v>0</v>
      </c>
      <c r="BC121" s="154">
        <f t="shared" si="86"/>
        <v>0</v>
      </c>
      <c r="BD121" s="154">
        <f t="shared" si="86"/>
        <v>0</v>
      </c>
      <c r="BE121" s="154">
        <f t="shared" si="86"/>
        <v>0</v>
      </c>
      <c r="BF121" s="154">
        <f t="shared" si="86"/>
        <v>0</v>
      </c>
      <c r="BG121" s="154">
        <f t="shared" si="86"/>
        <v>0</v>
      </c>
      <c r="BH121" s="154">
        <f t="shared" si="86"/>
        <v>0</v>
      </c>
      <c r="BI121" s="154">
        <f t="shared" si="86"/>
        <v>0</v>
      </c>
      <c r="BJ121" s="154">
        <f t="shared" si="86"/>
        <v>0</v>
      </c>
      <c r="BK121" s="154">
        <f t="shared" si="86"/>
        <v>0</v>
      </c>
      <c r="BL121" s="154">
        <f t="shared" si="86"/>
        <v>0</v>
      </c>
      <c r="BM121" s="154">
        <f t="shared" si="86"/>
        <v>0</v>
      </c>
      <c r="BN121" s="147"/>
      <c r="BO121" s="147"/>
      <c r="BP121" s="147"/>
      <c r="BQ121" s="5"/>
    </row>
    <row r="122" spans="1:69" outlineLevel="1">
      <c r="A122" s="726"/>
      <c r="B122" s="315" t="s">
        <v>22</v>
      </c>
      <c r="C122" s="452">
        <f>+'Assume C02'!E$32</f>
        <v>264</v>
      </c>
      <c r="D122" s="474">
        <f t="shared" si="84"/>
        <v>0</v>
      </c>
      <c r="E122" s="474">
        <f t="shared" si="85"/>
        <v>1094.693650745307</v>
      </c>
      <c r="F122" s="127">
        <f t="shared" ref="F122:U126" si="87">$C122*(F26+F33+F57)/1000</f>
        <v>0</v>
      </c>
      <c r="G122" s="127">
        <f t="shared" si="87"/>
        <v>0</v>
      </c>
      <c r="H122" s="127">
        <f t="shared" si="87"/>
        <v>0</v>
      </c>
      <c r="I122" s="127">
        <f t="shared" si="87"/>
        <v>0</v>
      </c>
      <c r="J122" s="127">
        <f t="shared" si="87"/>
        <v>0</v>
      </c>
      <c r="K122" s="127">
        <f t="shared" si="87"/>
        <v>0</v>
      </c>
      <c r="L122" s="127">
        <f t="shared" si="87"/>
        <v>0</v>
      </c>
      <c r="M122" s="127">
        <f t="shared" si="87"/>
        <v>0</v>
      </c>
      <c r="N122" s="127">
        <f t="shared" si="87"/>
        <v>0</v>
      </c>
      <c r="O122" s="127">
        <f t="shared" si="87"/>
        <v>0</v>
      </c>
      <c r="P122" s="127">
        <f t="shared" si="87"/>
        <v>0</v>
      </c>
      <c r="Q122" s="127">
        <f t="shared" si="87"/>
        <v>0</v>
      </c>
      <c r="R122" s="127">
        <f t="shared" si="87"/>
        <v>0</v>
      </c>
      <c r="S122" s="127">
        <f t="shared" si="87"/>
        <v>0</v>
      </c>
      <c r="T122" s="127">
        <f t="shared" si="87"/>
        <v>0</v>
      </c>
      <c r="U122" s="127">
        <f t="shared" si="87"/>
        <v>0</v>
      </c>
      <c r="V122" s="127">
        <f t="shared" si="86"/>
        <v>0</v>
      </c>
      <c r="W122" s="127">
        <f t="shared" si="86"/>
        <v>0</v>
      </c>
      <c r="X122" s="127">
        <f t="shared" si="86"/>
        <v>0</v>
      </c>
      <c r="Y122" s="127">
        <f t="shared" si="86"/>
        <v>0</v>
      </c>
      <c r="Z122" s="127">
        <f t="shared" si="86"/>
        <v>0</v>
      </c>
      <c r="AA122" s="127">
        <f t="shared" si="86"/>
        <v>0</v>
      </c>
      <c r="AB122" s="127">
        <f t="shared" si="86"/>
        <v>0</v>
      </c>
      <c r="AC122" s="127">
        <f t="shared" si="86"/>
        <v>0</v>
      </c>
      <c r="AD122" s="127">
        <f t="shared" si="86"/>
        <v>0</v>
      </c>
      <c r="AE122" s="127">
        <f t="shared" si="86"/>
        <v>0</v>
      </c>
      <c r="AF122" s="127">
        <f t="shared" si="86"/>
        <v>0</v>
      </c>
      <c r="AG122" s="127">
        <f t="shared" si="86"/>
        <v>0</v>
      </c>
      <c r="AH122" s="127">
        <f t="shared" si="86"/>
        <v>0</v>
      </c>
      <c r="AI122" s="127">
        <f t="shared" si="86"/>
        <v>0</v>
      </c>
      <c r="AJ122" s="127">
        <f t="shared" si="86"/>
        <v>0</v>
      </c>
      <c r="AK122" s="127">
        <f t="shared" si="86"/>
        <v>0</v>
      </c>
      <c r="AL122" s="127">
        <f t="shared" si="86"/>
        <v>0</v>
      </c>
      <c r="AM122" s="127">
        <f t="shared" si="86"/>
        <v>0</v>
      </c>
      <c r="AN122" s="127">
        <f t="shared" si="86"/>
        <v>0</v>
      </c>
      <c r="AO122" s="127">
        <f t="shared" si="86"/>
        <v>0</v>
      </c>
      <c r="AP122" s="127">
        <f t="shared" si="86"/>
        <v>0</v>
      </c>
      <c r="AQ122" s="127">
        <f t="shared" si="86"/>
        <v>0</v>
      </c>
      <c r="AR122" s="127">
        <f t="shared" si="86"/>
        <v>0</v>
      </c>
      <c r="AS122" s="127">
        <f t="shared" si="86"/>
        <v>0</v>
      </c>
      <c r="AT122" s="127">
        <f t="shared" si="86"/>
        <v>0</v>
      </c>
      <c r="AU122" s="127">
        <f t="shared" si="86"/>
        <v>0</v>
      </c>
      <c r="AV122" s="127">
        <f t="shared" si="86"/>
        <v>0</v>
      </c>
      <c r="AW122" s="127">
        <f t="shared" si="86"/>
        <v>0</v>
      </c>
      <c r="AX122" s="127">
        <f t="shared" si="86"/>
        <v>0</v>
      </c>
      <c r="AY122" s="127">
        <f t="shared" si="86"/>
        <v>0</v>
      </c>
      <c r="AZ122" s="127">
        <f t="shared" si="86"/>
        <v>0</v>
      </c>
      <c r="BA122" s="127">
        <f t="shared" si="86"/>
        <v>273.67341268632674</v>
      </c>
      <c r="BB122" s="127">
        <f t="shared" si="86"/>
        <v>273.67341268632674</v>
      </c>
      <c r="BC122" s="127">
        <f t="shared" si="86"/>
        <v>0</v>
      </c>
      <c r="BD122" s="127">
        <f t="shared" si="86"/>
        <v>0</v>
      </c>
      <c r="BE122" s="127">
        <f t="shared" si="86"/>
        <v>0</v>
      </c>
      <c r="BF122" s="127">
        <f t="shared" si="86"/>
        <v>0</v>
      </c>
      <c r="BG122" s="127">
        <f t="shared" si="86"/>
        <v>0</v>
      </c>
      <c r="BH122" s="127">
        <f t="shared" si="86"/>
        <v>0</v>
      </c>
      <c r="BI122" s="127">
        <f t="shared" si="86"/>
        <v>0</v>
      </c>
      <c r="BJ122" s="127">
        <f t="shared" si="86"/>
        <v>0</v>
      </c>
      <c r="BK122" s="127">
        <f t="shared" si="86"/>
        <v>0</v>
      </c>
      <c r="BL122" s="127">
        <f t="shared" si="86"/>
        <v>547.34682537265348</v>
      </c>
      <c r="BM122" s="127">
        <f t="shared" si="86"/>
        <v>0</v>
      </c>
      <c r="BN122" s="147"/>
      <c r="BO122" s="147"/>
      <c r="BP122" s="147"/>
      <c r="BQ122" s="5"/>
    </row>
    <row r="123" spans="1:69" outlineLevel="1">
      <c r="A123" s="726"/>
      <c r="B123" s="315" t="s">
        <v>23</v>
      </c>
      <c r="C123" s="452">
        <f>+'Assume C02'!E$32</f>
        <v>264</v>
      </c>
      <c r="D123" s="474">
        <f t="shared" si="84"/>
        <v>0</v>
      </c>
      <c r="E123" s="474">
        <f t="shared" si="85"/>
        <v>2281.6643757703841</v>
      </c>
      <c r="F123" s="127">
        <f t="shared" si="87"/>
        <v>0</v>
      </c>
      <c r="G123" s="127">
        <f t="shared" si="86"/>
        <v>0</v>
      </c>
      <c r="H123" s="127">
        <f t="shared" si="86"/>
        <v>0</v>
      </c>
      <c r="I123" s="127">
        <f t="shared" si="86"/>
        <v>0</v>
      </c>
      <c r="J123" s="127">
        <f t="shared" si="86"/>
        <v>0</v>
      </c>
      <c r="K123" s="127">
        <f t="shared" si="86"/>
        <v>0</v>
      </c>
      <c r="L123" s="127">
        <f t="shared" si="86"/>
        <v>0</v>
      </c>
      <c r="M123" s="127">
        <f t="shared" si="86"/>
        <v>0</v>
      </c>
      <c r="N123" s="127">
        <f t="shared" si="86"/>
        <v>0</v>
      </c>
      <c r="O123" s="127">
        <f t="shared" si="86"/>
        <v>0</v>
      </c>
      <c r="P123" s="127">
        <f t="shared" si="86"/>
        <v>0</v>
      </c>
      <c r="Q123" s="127">
        <f t="shared" si="86"/>
        <v>0</v>
      </c>
      <c r="R123" s="127">
        <f t="shared" si="86"/>
        <v>0</v>
      </c>
      <c r="S123" s="127">
        <f t="shared" si="86"/>
        <v>0</v>
      </c>
      <c r="T123" s="127">
        <f t="shared" si="86"/>
        <v>0</v>
      </c>
      <c r="U123" s="127">
        <f t="shared" si="86"/>
        <v>0</v>
      </c>
      <c r="V123" s="127">
        <f t="shared" si="86"/>
        <v>0</v>
      </c>
      <c r="W123" s="127">
        <f t="shared" si="86"/>
        <v>0</v>
      </c>
      <c r="X123" s="127">
        <f t="shared" si="86"/>
        <v>0</v>
      </c>
      <c r="Y123" s="127">
        <f t="shared" si="86"/>
        <v>0</v>
      </c>
      <c r="Z123" s="127">
        <f t="shared" si="86"/>
        <v>0</v>
      </c>
      <c r="AA123" s="127">
        <f t="shared" si="86"/>
        <v>0</v>
      </c>
      <c r="AB123" s="127">
        <f t="shared" si="86"/>
        <v>0</v>
      </c>
      <c r="AC123" s="127">
        <f t="shared" si="86"/>
        <v>0</v>
      </c>
      <c r="AD123" s="127">
        <f t="shared" si="86"/>
        <v>0</v>
      </c>
      <c r="AE123" s="127">
        <f t="shared" si="86"/>
        <v>0</v>
      </c>
      <c r="AF123" s="127">
        <f t="shared" si="86"/>
        <v>0</v>
      </c>
      <c r="AG123" s="127">
        <f t="shared" si="86"/>
        <v>0</v>
      </c>
      <c r="AH123" s="127">
        <f t="shared" si="86"/>
        <v>0</v>
      </c>
      <c r="AI123" s="127">
        <f t="shared" si="86"/>
        <v>0</v>
      </c>
      <c r="AJ123" s="127">
        <f t="shared" si="86"/>
        <v>0</v>
      </c>
      <c r="AK123" s="127">
        <f t="shared" si="86"/>
        <v>0</v>
      </c>
      <c r="AL123" s="127">
        <f t="shared" si="86"/>
        <v>0</v>
      </c>
      <c r="AM123" s="127">
        <f t="shared" si="86"/>
        <v>0</v>
      </c>
      <c r="AN123" s="127">
        <f t="shared" si="86"/>
        <v>0</v>
      </c>
      <c r="AO123" s="127">
        <f t="shared" si="86"/>
        <v>0</v>
      </c>
      <c r="AP123" s="127">
        <f t="shared" si="86"/>
        <v>0</v>
      </c>
      <c r="AQ123" s="127">
        <f t="shared" si="86"/>
        <v>0</v>
      </c>
      <c r="AR123" s="127">
        <f t="shared" si="86"/>
        <v>0</v>
      </c>
      <c r="AS123" s="127">
        <f t="shared" si="86"/>
        <v>0</v>
      </c>
      <c r="AT123" s="127">
        <f t="shared" si="86"/>
        <v>0</v>
      </c>
      <c r="AU123" s="127">
        <f t="shared" si="86"/>
        <v>0</v>
      </c>
      <c r="AV123" s="127">
        <f t="shared" si="86"/>
        <v>0</v>
      </c>
      <c r="AW123" s="127">
        <f t="shared" si="86"/>
        <v>0</v>
      </c>
      <c r="AX123" s="127">
        <f t="shared" si="86"/>
        <v>0</v>
      </c>
      <c r="AY123" s="127">
        <f t="shared" si="86"/>
        <v>0</v>
      </c>
      <c r="AZ123" s="127">
        <f t="shared" si="86"/>
        <v>0</v>
      </c>
      <c r="BA123" s="127">
        <f t="shared" si="86"/>
        <v>1140.8321878851921</v>
      </c>
      <c r="BB123" s="127">
        <f t="shared" si="86"/>
        <v>1140.8321878851921</v>
      </c>
      <c r="BC123" s="127">
        <f t="shared" si="86"/>
        <v>0</v>
      </c>
      <c r="BD123" s="127">
        <f t="shared" si="86"/>
        <v>0</v>
      </c>
      <c r="BE123" s="127">
        <f t="shared" si="86"/>
        <v>0</v>
      </c>
      <c r="BF123" s="127">
        <f t="shared" si="86"/>
        <v>0</v>
      </c>
      <c r="BG123" s="127">
        <f t="shared" si="86"/>
        <v>0</v>
      </c>
      <c r="BH123" s="127">
        <f t="shared" si="86"/>
        <v>0</v>
      </c>
      <c r="BI123" s="127">
        <f t="shared" si="86"/>
        <v>0</v>
      </c>
      <c r="BJ123" s="127">
        <f t="shared" si="86"/>
        <v>0</v>
      </c>
      <c r="BK123" s="127">
        <f t="shared" si="86"/>
        <v>0</v>
      </c>
      <c r="BL123" s="127">
        <f t="shared" si="86"/>
        <v>0</v>
      </c>
      <c r="BM123" s="127">
        <f t="shared" si="86"/>
        <v>0</v>
      </c>
      <c r="BN123" s="147"/>
      <c r="BO123" s="147"/>
      <c r="BP123" s="147"/>
      <c r="BQ123" s="5"/>
    </row>
    <row r="124" spans="1:69" outlineLevel="1">
      <c r="A124" s="726"/>
      <c r="B124" s="315" t="s">
        <v>24</v>
      </c>
      <c r="C124" s="452">
        <f>+'Assume C02'!E$32</f>
        <v>264</v>
      </c>
      <c r="D124" s="474">
        <f t="shared" si="84"/>
        <v>0</v>
      </c>
      <c r="E124" s="474">
        <f t="shared" si="85"/>
        <v>912.33073023478926</v>
      </c>
      <c r="F124" s="127">
        <f t="shared" si="87"/>
        <v>0</v>
      </c>
      <c r="G124" s="127">
        <f t="shared" si="86"/>
        <v>0</v>
      </c>
      <c r="H124" s="127">
        <f t="shared" si="86"/>
        <v>0</v>
      </c>
      <c r="I124" s="127">
        <f t="shared" si="86"/>
        <v>0</v>
      </c>
      <c r="J124" s="127">
        <f t="shared" si="86"/>
        <v>0</v>
      </c>
      <c r="K124" s="127">
        <f t="shared" si="86"/>
        <v>0</v>
      </c>
      <c r="L124" s="127">
        <f t="shared" si="86"/>
        <v>0</v>
      </c>
      <c r="M124" s="127">
        <f t="shared" si="86"/>
        <v>0</v>
      </c>
      <c r="N124" s="127">
        <f t="shared" si="86"/>
        <v>0</v>
      </c>
      <c r="O124" s="127">
        <f t="shared" si="86"/>
        <v>0</v>
      </c>
      <c r="P124" s="127">
        <f t="shared" si="86"/>
        <v>0</v>
      </c>
      <c r="Q124" s="127">
        <f t="shared" si="86"/>
        <v>0</v>
      </c>
      <c r="R124" s="127">
        <f t="shared" si="86"/>
        <v>0</v>
      </c>
      <c r="S124" s="127">
        <f t="shared" si="86"/>
        <v>0</v>
      </c>
      <c r="T124" s="127">
        <f t="shared" si="86"/>
        <v>0</v>
      </c>
      <c r="U124" s="127">
        <f t="shared" si="86"/>
        <v>0</v>
      </c>
      <c r="V124" s="127">
        <f t="shared" si="86"/>
        <v>0</v>
      </c>
      <c r="W124" s="127">
        <f t="shared" si="86"/>
        <v>0</v>
      </c>
      <c r="X124" s="127">
        <f t="shared" si="86"/>
        <v>0</v>
      </c>
      <c r="Y124" s="127">
        <f t="shared" si="86"/>
        <v>0</v>
      </c>
      <c r="Z124" s="127">
        <f t="shared" si="86"/>
        <v>0</v>
      </c>
      <c r="AA124" s="127">
        <f t="shared" si="86"/>
        <v>0</v>
      </c>
      <c r="AB124" s="127">
        <f t="shared" si="86"/>
        <v>0</v>
      </c>
      <c r="AC124" s="127">
        <f t="shared" si="86"/>
        <v>0</v>
      </c>
      <c r="AD124" s="127">
        <f t="shared" si="86"/>
        <v>0</v>
      </c>
      <c r="AE124" s="127">
        <f t="shared" si="86"/>
        <v>0</v>
      </c>
      <c r="AF124" s="127">
        <f t="shared" si="86"/>
        <v>0</v>
      </c>
      <c r="AG124" s="127">
        <f t="shared" si="86"/>
        <v>0</v>
      </c>
      <c r="AH124" s="127">
        <f t="shared" si="86"/>
        <v>0</v>
      </c>
      <c r="AI124" s="127">
        <f t="shared" si="86"/>
        <v>0</v>
      </c>
      <c r="AJ124" s="127">
        <f t="shared" si="86"/>
        <v>0</v>
      </c>
      <c r="AK124" s="127">
        <f t="shared" si="86"/>
        <v>0</v>
      </c>
      <c r="AL124" s="127">
        <f t="shared" si="86"/>
        <v>0</v>
      </c>
      <c r="AM124" s="127">
        <f t="shared" si="86"/>
        <v>0</v>
      </c>
      <c r="AN124" s="127">
        <f t="shared" si="86"/>
        <v>0</v>
      </c>
      <c r="AO124" s="127">
        <f t="shared" si="86"/>
        <v>0</v>
      </c>
      <c r="AP124" s="127">
        <f t="shared" si="86"/>
        <v>0</v>
      </c>
      <c r="AQ124" s="127">
        <f t="shared" si="86"/>
        <v>0</v>
      </c>
      <c r="AR124" s="127">
        <f t="shared" si="86"/>
        <v>0</v>
      </c>
      <c r="AS124" s="127">
        <f t="shared" si="86"/>
        <v>0</v>
      </c>
      <c r="AT124" s="127">
        <f t="shared" si="86"/>
        <v>0</v>
      </c>
      <c r="AU124" s="127">
        <f t="shared" si="86"/>
        <v>0</v>
      </c>
      <c r="AV124" s="127">
        <f t="shared" si="86"/>
        <v>0</v>
      </c>
      <c r="AW124" s="127">
        <f t="shared" si="86"/>
        <v>0</v>
      </c>
      <c r="AX124" s="127">
        <f t="shared" si="86"/>
        <v>0</v>
      </c>
      <c r="AY124" s="127">
        <f t="shared" si="86"/>
        <v>0</v>
      </c>
      <c r="AZ124" s="127">
        <f t="shared" si="86"/>
        <v>0</v>
      </c>
      <c r="BA124" s="127">
        <f t="shared" si="86"/>
        <v>456.16536511739463</v>
      </c>
      <c r="BB124" s="127">
        <f t="shared" si="86"/>
        <v>456.16536511739463</v>
      </c>
      <c r="BC124" s="127">
        <f t="shared" si="86"/>
        <v>0</v>
      </c>
      <c r="BD124" s="127">
        <f t="shared" si="86"/>
        <v>0</v>
      </c>
      <c r="BE124" s="127">
        <f t="shared" si="86"/>
        <v>0</v>
      </c>
      <c r="BF124" s="127">
        <f t="shared" si="86"/>
        <v>0</v>
      </c>
      <c r="BG124" s="127">
        <f t="shared" si="86"/>
        <v>0</v>
      </c>
      <c r="BH124" s="127">
        <f t="shared" si="86"/>
        <v>0</v>
      </c>
      <c r="BI124" s="127">
        <f t="shared" si="86"/>
        <v>0</v>
      </c>
      <c r="BJ124" s="127">
        <f t="shared" si="86"/>
        <v>0</v>
      </c>
      <c r="BK124" s="127">
        <f t="shared" si="86"/>
        <v>0</v>
      </c>
      <c r="BL124" s="127">
        <f t="shared" si="86"/>
        <v>0</v>
      </c>
      <c r="BM124" s="127">
        <f t="shared" si="86"/>
        <v>0</v>
      </c>
      <c r="BN124" s="147"/>
      <c r="BO124" s="147"/>
      <c r="BP124" s="147"/>
      <c r="BQ124" s="5"/>
    </row>
    <row r="125" spans="1:69" outlineLevel="1">
      <c r="A125" s="726"/>
      <c r="B125" s="315" t="s">
        <v>25</v>
      </c>
      <c r="C125" s="452">
        <f>+'Assume C02'!E$33</f>
        <v>200</v>
      </c>
      <c r="D125" s="474">
        <f t="shared" si="84"/>
        <v>0</v>
      </c>
      <c r="E125" s="474">
        <f t="shared" si="85"/>
        <v>1057.09593978261</v>
      </c>
      <c r="F125" s="127">
        <f t="shared" si="87"/>
        <v>0</v>
      </c>
      <c r="G125" s="127">
        <f t="shared" si="86"/>
        <v>0</v>
      </c>
      <c r="H125" s="127">
        <f t="shared" si="86"/>
        <v>0</v>
      </c>
      <c r="I125" s="127">
        <f t="shared" si="86"/>
        <v>0</v>
      </c>
      <c r="J125" s="127">
        <f t="shared" si="86"/>
        <v>0</v>
      </c>
      <c r="K125" s="127">
        <f t="shared" si="86"/>
        <v>0</v>
      </c>
      <c r="L125" s="127">
        <f t="shared" si="86"/>
        <v>0</v>
      </c>
      <c r="M125" s="127">
        <f t="shared" si="86"/>
        <v>0</v>
      </c>
      <c r="N125" s="127">
        <f t="shared" si="86"/>
        <v>0</v>
      </c>
      <c r="O125" s="127">
        <f t="shared" si="86"/>
        <v>0</v>
      </c>
      <c r="P125" s="127">
        <f t="shared" si="86"/>
        <v>0</v>
      </c>
      <c r="Q125" s="127">
        <f t="shared" si="86"/>
        <v>0</v>
      </c>
      <c r="R125" s="127">
        <f t="shared" si="86"/>
        <v>0</v>
      </c>
      <c r="S125" s="127">
        <f t="shared" si="86"/>
        <v>0</v>
      </c>
      <c r="T125" s="127">
        <f t="shared" si="86"/>
        <v>0</v>
      </c>
      <c r="U125" s="127">
        <f t="shared" si="86"/>
        <v>0</v>
      </c>
      <c r="V125" s="127">
        <f t="shared" si="86"/>
        <v>0</v>
      </c>
      <c r="W125" s="127">
        <f t="shared" si="86"/>
        <v>0</v>
      </c>
      <c r="X125" s="127">
        <f t="shared" si="86"/>
        <v>0</v>
      </c>
      <c r="Y125" s="127">
        <f t="shared" si="86"/>
        <v>0</v>
      </c>
      <c r="Z125" s="127">
        <f t="shared" si="86"/>
        <v>0</v>
      </c>
      <c r="AA125" s="127">
        <f t="shared" si="86"/>
        <v>0</v>
      </c>
      <c r="AB125" s="127">
        <f t="shared" si="86"/>
        <v>0</v>
      </c>
      <c r="AC125" s="127">
        <f t="shared" si="86"/>
        <v>0</v>
      </c>
      <c r="AD125" s="127">
        <f t="shared" si="86"/>
        <v>0</v>
      </c>
      <c r="AE125" s="127">
        <f t="shared" si="86"/>
        <v>0</v>
      </c>
      <c r="AF125" s="127">
        <f t="shared" si="86"/>
        <v>0</v>
      </c>
      <c r="AG125" s="127">
        <f t="shared" si="86"/>
        <v>0</v>
      </c>
      <c r="AH125" s="127">
        <f t="shared" si="86"/>
        <v>0</v>
      </c>
      <c r="AI125" s="127">
        <f t="shared" si="86"/>
        <v>0</v>
      </c>
      <c r="AJ125" s="127">
        <f t="shared" si="86"/>
        <v>0</v>
      </c>
      <c r="AK125" s="127">
        <f t="shared" si="86"/>
        <v>0</v>
      </c>
      <c r="AL125" s="127">
        <f t="shared" si="86"/>
        <v>0</v>
      </c>
      <c r="AM125" s="127">
        <f t="shared" si="86"/>
        <v>0</v>
      </c>
      <c r="AN125" s="127">
        <f t="shared" si="86"/>
        <v>0</v>
      </c>
      <c r="AO125" s="127">
        <f t="shared" ref="G125:BM126" si="88">$C125*(AO29+AO36+AO60)/1000</f>
        <v>0</v>
      </c>
      <c r="AP125" s="127">
        <f t="shared" si="88"/>
        <v>0</v>
      </c>
      <c r="AQ125" s="127">
        <f t="shared" si="88"/>
        <v>0</v>
      </c>
      <c r="AR125" s="127">
        <f t="shared" si="88"/>
        <v>0</v>
      </c>
      <c r="AS125" s="127">
        <f t="shared" si="88"/>
        <v>0</v>
      </c>
      <c r="AT125" s="127">
        <f t="shared" si="88"/>
        <v>0</v>
      </c>
      <c r="AU125" s="127">
        <f t="shared" si="88"/>
        <v>0</v>
      </c>
      <c r="AV125" s="127">
        <f t="shared" si="88"/>
        <v>0</v>
      </c>
      <c r="AW125" s="127">
        <f t="shared" si="88"/>
        <v>0</v>
      </c>
      <c r="AX125" s="127">
        <f t="shared" si="88"/>
        <v>0</v>
      </c>
      <c r="AY125" s="127">
        <f t="shared" si="88"/>
        <v>0</v>
      </c>
      <c r="AZ125" s="127">
        <f t="shared" si="88"/>
        <v>0</v>
      </c>
      <c r="BA125" s="127">
        <f t="shared" si="88"/>
        <v>528.547969891305</v>
      </c>
      <c r="BB125" s="127">
        <f t="shared" si="88"/>
        <v>528.547969891305</v>
      </c>
      <c r="BC125" s="127">
        <f t="shared" si="88"/>
        <v>0</v>
      </c>
      <c r="BD125" s="127">
        <f t="shared" si="88"/>
        <v>0</v>
      </c>
      <c r="BE125" s="127">
        <f t="shared" si="88"/>
        <v>0</v>
      </c>
      <c r="BF125" s="127">
        <f t="shared" si="88"/>
        <v>0</v>
      </c>
      <c r="BG125" s="127">
        <f t="shared" si="88"/>
        <v>0</v>
      </c>
      <c r="BH125" s="127">
        <f t="shared" si="88"/>
        <v>0</v>
      </c>
      <c r="BI125" s="127">
        <f t="shared" si="88"/>
        <v>0</v>
      </c>
      <c r="BJ125" s="127">
        <f t="shared" si="88"/>
        <v>0</v>
      </c>
      <c r="BK125" s="127">
        <f t="shared" si="88"/>
        <v>0</v>
      </c>
      <c r="BL125" s="127">
        <f t="shared" si="88"/>
        <v>0</v>
      </c>
      <c r="BM125" s="127">
        <f t="shared" si="88"/>
        <v>0</v>
      </c>
      <c r="BN125" s="147"/>
      <c r="BO125" s="147"/>
      <c r="BP125" s="147"/>
      <c r="BQ125" s="5"/>
    </row>
    <row r="126" spans="1:69" outlineLevel="1">
      <c r="A126" s="726"/>
      <c r="B126" s="315" t="s">
        <v>26</v>
      </c>
      <c r="C126" s="453">
        <v>0</v>
      </c>
      <c r="D126" s="475">
        <f>SUM(F126:L126)</f>
        <v>0</v>
      </c>
      <c r="E126" s="475">
        <f t="shared" si="85"/>
        <v>0</v>
      </c>
      <c r="F126" s="140">
        <f t="shared" si="87"/>
        <v>0</v>
      </c>
      <c r="G126" s="140">
        <f t="shared" si="88"/>
        <v>0</v>
      </c>
      <c r="H126" s="140">
        <f t="shared" si="88"/>
        <v>0</v>
      </c>
      <c r="I126" s="140">
        <f t="shared" si="88"/>
        <v>0</v>
      </c>
      <c r="J126" s="140">
        <f t="shared" si="88"/>
        <v>0</v>
      </c>
      <c r="K126" s="140">
        <f t="shared" si="88"/>
        <v>0</v>
      </c>
      <c r="L126" s="140">
        <f t="shared" si="88"/>
        <v>0</v>
      </c>
      <c r="M126" s="140">
        <f t="shared" si="88"/>
        <v>0</v>
      </c>
      <c r="N126" s="140">
        <f t="shared" si="88"/>
        <v>0</v>
      </c>
      <c r="O126" s="140">
        <f t="shared" si="88"/>
        <v>0</v>
      </c>
      <c r="P126" s="140">
        <f t="shared" si="88"/>
        <v>0</v>
      </c>
      <c r="Q126" s="140">
        <f t="shared" si="88"/>
        <v>0</v>
      </c>
      <c r="R126" s="140">
        <f t="shared" si="88"/>
        <v>0</v>
      </c>
      <c r="S126" s="140">
        <f t="shared" si="88"/>
        <v>0</v>
      </c>
      <c r="T126" s="140">
        <f t="shared" si="88"/>
        <v>0</v>
      </c>
      <c r="U126" s="140">
        <f t="shared" si="88"/>
        <v>0</v>
      </c>
      <c r="V126" s="140">
        <f t="shared" si="88"/>
        <v>0</v>
      </c>
      <c r="W126" s="140">
        <f t="shared" si="88"/>
        <v>0</v>
      </c>
      <c r="X126" s="140">
        <f t="shared" si="88"/>
        <v>0</v>
      </c>
      <c r="Y126" s="140">
        <f t="shared" si="88"/>
        <v>0</v>
      </c>
      <c r="Z126" s="140">
        <f t="shared" si="88"/>
        <v>0</v>
      </c>
      <c r="AA126" s="140">
        <f t="shared" si="88"/>
        <v>0</v>
      </c>
      <c r="AB126" s="140">
        <f t="shared" si="88"/>
        <v>0</v>
      </c>
      <c r="AC126" s="140">
        <f t="shared" si="88"/>
        <v>0</v>
      </c>
      <c r="AD126" s="140">
        <f t="shared" si="88"/>
        <v>0</v>
      </c>
      <c r="AE126" s="140">
        <f t="shared" si="88"/>
        <v>0</v>
      </c>
      <c r="AF126" s="140">
        <f t="shared" si="88"/>
        <v>0</v>
      </c>
      <c r="AG126" s="140">
        <f t="shared" si="88"/>
        <v>0</v>
      </c>
      <c r="AH126" s="140">
        <f t="shared" si="88"/>
        <v>0</v>
      </c>
      <c r="AI126" s="140">
        <f t="shared" si="88"/>
        <v>0</v>
      </c>
      <c r="AJ126" s="140">
        <f t="shared" si="88"/>
        <v>0</v>
      </c>
      <c r="AK126" s="140">
        <f t="shared" si="88"/>
        <v>0</v>
      </c>
      <c r="AL126" s="140">
        <f t="shared" si="88"/>
        <v>0</v>
      </c>
      <c r="AM126" s="140">
        <f t="shared" si="88"/>
        <v>0</v>
      </c>
      <c r="AN126" s="140">
        <f t="shared" si="88"/>
        <v>0</v>
      </c>
      <c r="AO126" s="140">
        <f t="shared" si="88"/>
        <v>0</v>
      </c>
      <c r="AP126" s="140">
        <f t="shared" si="88"/>
        <v>0</v>
      </c>
      <c r="AQ126" s="140">
        <f t="shared" si="88"/>
        <v>0</v>
      </c>
      <c r="AR126" s="140">
        <f t="shared" si="88"/>
        <v>0</v>
      </c>
      <c r="AS126" s="140">
        <f t="shared" si="88"/>
        <v>0</v>
      </c>
      <c r="AT126" s="140">
        <f t="shared" si="88"/>
        <v>0</v>
      </c>
      <c r="AU126" s="140">
        <f t="shared" si="88"/>
        <v>0</v>
      </c>
      <c r="AV126" s="140">
        <f t="shared" si="88"/>
        <v>0</v>
      </c>
      <c r="AW126" s="140">
        <f t="shared" si="88"/>
        <v>0</v>
      </c>
      <c r="AX126" s="140">
        <f t="shared" si="88"/>
        <v>0</v>
      </c>
      <c r="AY126" s="140">
        <f t="shared" si="88"/>
        <v>0</v>
      </c>
      <c r="AZ126" s="140">
        <f t="shared" si="88"/>
        <v>0</v>
      </c>
      <c r="BA126" s="140">
        <f t="shared" si="88"/>
        <v>0</v>
      </c>
      <c r="BB126" s="140">
        <f t="shared" si="88"/>
        <v>0</v>
      </c>
      <c r="BC126" s="140">
        <f t="shared" si="88"/>
        <v>0</v>
      </c>
      <c r="BD126" s="140">
        <f t="shared" si="88"/>
        <v>0</v>
      </c>
      <c r="BE126" s="140">
        <f t="shared" si="88"/>
        <v>0</v>
      </c>
      <c r="BF126" s="140">
        <f t="shared" si="88"/>
        <v>0</v>
      </c>
      <c r="BG126" s="140">
        <f t="shared" si="88"/>
        <v>0</v>
      </c>
      <c r="BH126" s="140">
        <f t="shared" si="88"/>
        <v>0</v>
      </c>
      <c r="BI126" s="140">
        <f t="shared" si="88"/>
        <v>0</v>
      </c>
      <c r="BJ126" s="140">
        <f t="shared" si="88"/>
        <v>0</v>
      </c>
      <c r="BK126" s="140">
        <f t="shared" si="88"/>
        <v>0</v>
      </c>
      <c r="BL126" s="140">
        <f t="shared" si="88"/>
        <v>0</v>
      </c>
      <c r="BM126" s="140">
        <f t="shared" si="88"/>
        <v>0</v>
      </c>
      <c r="BN126" s="146"/>
      <c r="BO126" s="168"/>
      <c r="BP126" s="168"/>
      <c r="BQ126" s="5"/>
    </row>
    <row r="127" spans="1:69" outlineLevel="1">
      <c r="A127" s="727"/>
      <c r="B127" s="316" t="s">
        <v>749</v>
      </c>
      <c r="C127" s="450"/>
      <c r="D127" s="476">
        <f t="shared" ref="D127" si="89">SUM(F127:L127)</f>
        <v>0</v>
      </c>
      <c r="E127" s="476">
        <f t="shared" si="85"/>
        <v>5345.78469653309</v>
      </c>
      <c r="F127" s="322">
        <f>+SUM(F121:F126)</f>
        <v>0</v>
      </c>
      <c r="G127" s="322">
        <f t="shared" ref="G127:BM127" si="90">+SUM(G121:G126)</f>
        <v>0</v>
      </c>
      <c r="H127" s="322">
        <f t="shared" si="90"/>
        <v>0</v>
      </c>
      <c r="I127" s="322">
        <f t="shared" si="90"/>
        <v>0</v>
      </c>
      <c r="J127" s="322">
        <f t="shared" si="90"/>
        <v>0</v>
      </c>
      <c r="K127" s="322">
        <f t="shared" si="90"/>
        <v>0</v>
      </c>
      <c r="L127" s="322">
        <f t="shared" si="90"/>
        <v>0</v>
      </c>
      <c r="M127" s="322">
        <f t="shared" si="90"/>
        <v>0</v>
      </c>
      <c r="N127" s="322">
        <f t="shared" si="90"/>
        <v>0</v>
      </c>
      <c r="O127" s="322">
        <f t="shared" si="90"/>
        <v>0</v>
      </c>
      <c r="P127" s="322">
        <f t="shared" si="90"/>
        <v>0</v>
      </c>
      <c r="Q127" s="322">
        <f t="shared" si="90"/>
        <v>0</v>
      </c>
      <c r="R127" s="322">
        <f t="shared" si="90"/>
        <v>0</v>
      </c>
      <c r="S127" s="322">
        <f t="shared" si="90"/>
        <v>0</v>
      </c>
      <c r="T127" s="322">
        <f t="shared" si="90"/>
        <v>0</v>
      </c>
      <c r="U127" s="322">
        <f t="shared" si="90"/>
        <v>0</v>
      </c>
      <c r="V127" s="322">
        <f t="shared" si="90"/>
        <v>0</v>
      </c>
      <c r="W127" s="322">
        <f t="shared" si="90"/>
        <v>0</v>
      </c>
      <c r="X127" s="322">
        <f t="shared" si="90"/>
        <v>0</v>
      </c>
      <c r="Y127" s="322">
        <f t="shared" si="90"/>
        <v>0</v>
      </c>
      <c r="Z127" s="322">
        <f t="shared" si="90"/>
        <v>0</v>
      </c>
      <c r="AA127" s="322">
        <f t="shared" si="90"/>
        <v>0</v>
      </c>
      <c r="AB127" s="322">
        <f t="shared" si="90"/>
        <v>0</v>
      </c>
      <c r="AC127" s="322">
        <f t="shared" si="90"/>
        <v>0</v>
      </c>
      <c r="AD127" s="322">
        <f t="shared" si="90"/>
        <v>0</v>
      </c>
      <c r="AE127" s="322">
        <f t="shared" si="90"/>
        <v>0</v>
      </c>
      <c r="AF127" s="322">
        <f t="shared" si="90"/>
        <v>0</v>
      </c>
      <c r="AG127" s="322">
        <f t="shared" si="90"/>
        <v>0</v>
      </c>
      <c r="AH127" s="322">
        <f t="shared" si="90"/>
        <v>0</v>
      </c>
      <c r="AI127" s="322">
        <f t="shared" si="90"/>
        <v>0</v>
      </c>
      <c r="AJ127" s="322">
        <f t="shared" si="90"/>
        <v>0</v>
      </c>
      <c r="AK127" s="322">
        <f t="shared" si="90"/>
        <v>0</v>
      </c>
      <c r="AL127" s="322">
        <f t="shared" si="90"/>
        <v>0</v>
      </c>
      <c r="AM127" s="322">
        <f t="shared" si="90"/>
        <v>0</v>
      </c>
      <c r="AN127" s="322">
        <f t="shared" si="90"/>
        <v>0</v>
      </c>
      <c r="AO127" s="322">
        <f t="shared" si="90"/>
        <v>0</v>
      </c>
      <c r="AP127" s="322">
        <f t="shared" si="90"/>
        <v>0</v>
      </c>
      <c r="AQ127" s="322">
        <f t="shared" si="90"/>
        <v>0</v>
      </c>
      <c r="AR127" s="322">
        <f t="shared" si="90"/>
        <v>0</v>
      </c>
      <c r="AS127" s="322">
        <f t="shared" si="90"/>
        <v>0</v>
      </c>
      <c r="AT127" s="322">
        <f t="shared" si="90"/>
        <v>0</v>
      </c>
      <c r="AU127" s="322">
        <f t="shared" si="90"/>
        <v>0</v>
      </c>
      <c r="AV127" s="322">
        <f t="shared" si="90"/>
        <v>0</v>
      </c>
      <c r="AW127" s="322">
        <f t="shared" si="90"/>
        <v>0</v>
      </c>
      <c r="AX127" s="322">
        <f t="shared" si="90"/>
        <v>0</v>
      </c>
      <c r="AY127" s="322">
        <f t="shared" si="90"/>
        <v>0</v>
      </c>
      <c r="AZ127" s="322">
        <f t="shared" si="90"/>
        <v>0</v>
      </c>
      <c r="BA127" s="322">
        <f t="shared" si="90"/>
        <v>2399.2189355802184</v>
      </c>
      <c r="BB127" s="322">
        <f t="shared" si="90"/>
        <v>2399.2189355802184</v>
      </c>
      <c r="BC127" s="322">
        <f t="shared" si="90"/>
        <v>0</v>
      </c>
      <c r="BD127" s="322">
        <f t="shared" si="90"/>
        <v>0</v>
      </c>
      <c r="BE127" s="322">
        <f t="shared" si="90"/>
        <v>0</v>
      </c>
      <c r="BF127" s="322">
        <f t="shared" si="90"/>
        <v>0</v>
      </c>
      <c r="BG127" s="322">
        <f t="shared" si="90"/>
        <v>0</v>
      </c>
      <c r="BH127" s="322">
        <f t="shared" si="90"/>
        <v>0</v>
      </c>
      <c r="BI127" s="322">
        <f t="shared" si="90"/>
        <v>0</v>
      </c>
      <c r="BJ127" s="322">
        <f t="shared" si="90"/>
        <v>0</v>
      </c>
      <c r="BK127" s="322">
        <f t="shared" si="90"/>
        <v>0</v>
      </c>
      <c r="BL127" s="322">
        <f t="shared" si="90"/>
        <v>547.34682537265348</v>
      </c>
      <c r="BM127" s="322">
        <f t="shared" si="90"/>
        <v>0</v>
      </c>
      <c r="BN127" s="174"/>
      <c r="BO127" s="150"/>
      <c r="BP127" s="150"/>
      <c r="BQ127" s="25"/>
    </row>
    <row r="128" spans="1:69" ht="12.75" customHeight="1" outlineLevel="1">
      <c r="A128" s="722" t="s">
        <v>771</v>
      </c>
      <c r="B128" s="165" t="s">
        <v>21</v>
      </c>
      <c r="C128" s="456"/>
      <c r="D128" s="477">
        <f t="shared" ref="D128:D134" si="91">SUM(F128:L128)</f>
        <v>0</v>
      </c>
      <c r="E128" s="478">
        <f t="shared" si="79"/>
        <v>0</v>
      </c>
      <c r="F128" s="519">
        <f>+(100%+'Assume C02'!G5)*(F114+F121)</f>
        <v>0</v>
      </c>
      <c r="G128" s="519">
        <f>+(100%+'Assume C02'!H5)*(G114+G121)</f>
        <v>0</v>
      </c>
      <c r="H128" s="519">
        <f>+(100%+'Assume C02'!I5)*(H114+H121)</f>
        <v>0</v>
      </c>
      <c r="I128" s="519">
        <f>+(100%+'Assume C02'!J5)*(I114+I121)</f>
        <v>0</v>
      </c>
      <c r="J128" s="519">
        <f>+(100%+'Assume C02'!K5)*(J114+J121)</f>
        <v>0</v>
      </c>
      <c r="K128" s="519">
        <f>+(100%+'Assume C02'!L5)*(K114+K121)</f>
        <v>0</v>
      </c>
      <c r="L128" s="519">
        <f>+(100%+'Assume C02'!M5)*(L114+L121)</f>
        <v>0</v>
      </c>
      <c r="M128" s="519">
        <f>+(100%+'Assume C02'!N5)*(M114+M121)</f>
        <v>0</v>
      </c>
      <c r="N128" s="519">
        <f>+(100%+'Assume C02'!O5)*(N114+N121)</f>
        <v>0</v>
      </c>
      <c r="O128" s="519">
        <f>+(100%+'Assume C02'!P5)*(O114+O121)</f>
        <v>0</v>
      </c>
      <c r="P128" s="519">
        <f>+(100%+'Assume C02'!Q5)*(P114+P121)</f>
        <v>0</v>
      </c>
      <c r="Q128" s="519">
        <f>+(100%+'Assume C02'!R5)*(Q114+Q121)</f>
        <v>0</v>
      </c>
      <c r="R128" s="519">
        <f>+(100%+'Assume C02'!S5)*(R114+R121)</f>
        <v>0</v>
      </c>
      <c r="S128" s="519">
        <f>+(100%+'Assume C02'!T5)*(S114+S121)</f>
        <v>0</v>
      </c>
      <c r="T128" s="519">
        <f>+(100%+'Assume C02'!U5)*(T114+T121)</f>
        <v>0</v>
      </c>
      <c r="U128" s="519">
        <f>+(100%+'Assume C02'!V5)*(U114+U121)</f>
        <v>0</v>
      </c>
      <c r="V128" s="519">
        <f>+(100%+'Assume C02'!W5)*(V114+V121)</f>
        <v>0</v>
      </c>
      <c r="W128" s="519">
        <f>+(100%+'Assume C02'!X5)*(W114+W121)</f>
        <v>0</v>
      </c>
      <c r="X128" s="519">
        <f>+(100%+'Assume C02'!Y5)*(X114+X121)</f>
        <v>0</v>
      </c>
      <c r="Y128" s="519">
        <f>+(100%+'Assume C02'!Z5)*(Y114+Y121)</f>
        <v>0</v>
      </c>
      <c r="Z128" s="519">
        <f>+(100%+'Assume C02'!AA5)*(Z114+Z121)</f>
        <v>0</v>
      </c>
      <c r="AA128" s="519">
        <f>+(100%+'Assume C02'!AB5)*(AA114+AA121)</f>
        <v>0</v>
      </c>
      <c r="AB128" s="519">
        <f>+(100%+'Assume C02'!AC5)*(AB114+AB121)</f>
        <v>0</v>
      </c>
      <c r="AC128" s="519">
        <f>+(100%+'Assume C02'!AD5)*(AC114+AC121)</f>
        <v>0</v>
      </c>
      <c r="AD128" s="519">
        <f>+(100%+'Assume C02'!AE5)*(AD114+AD121)</f>
        <v>0</v>
      </c>
      <c r="AE128" s="519">
        <f>+(100%+'Assume C02'!AF5)*(AE114+AE121)</f>
        <v>0</v>
      </c>
      <c r="AF128" s="519">
        <f>+(100%+'Assume C02'!AG5)*(AF114+AF121)</f>
        <v>0</v>
      </c>
      <c r="AG128" s="519">
        <f>+(100%+'Assume C02'!AH5)*(AG114+AG121)</f>
        <v>0</v>
      </c>
      <c r="AH128" s="519">
        <f>+(100%+'Assume C02'!AI5)*(AH114+AH121)</f>
        <v>0</v>
      </c>
      <c r="AI128" s="519">
        <f>+(100%+'Assume C02'!AJ5)*(AI114+AI121)</f>
        <v>0</v>
      </c>
      <c r="AJ128" s="519">
        <f>+(100%+'Assume C02'!AK5)*(AJ114+AJ121)</f>
        <v>0</v>
      </c>
      <c r="AK128" s="519">
        <f>+(100%+'Assume C02'!AL5)*(AK114+AK121)</f>
        <v>0</v>
      </c>
      <c r="AL128" s="519">
        <f>+(100%+'Assume C02'!AM5)*(AL114+AL121)</f>
        <v>0</v>
      </c>
      <c r="AM128" s="519">
        <f>+(100%+'Assume C02'!AN5)*(AM114+AM121)</f>
        <v>0</v>
      </c>
      <c r="AN128" s="519">
        <f>+(100%+'Assume C02'!AO5)*(AN114+AN121)</f>
        <v>0</v>
      </c>
      <c r="AO128" s="519">
        <f>+(100%+'Assume C02'!AP5)*(AO114+AO121)</f>
        <v>0</v>
      </c>
      <c r="AP128" s="519">
        <f>+(100%+'Assume C02'!AQ5)*(AP114+AP121)</f>
        <v>0</v>
      </c>
      <c r="AQ128" s="519">
        <f>+(100%+'Assume C02'!AR5)*(AQ114+AQ121)</f>
        <v>0</v>
      </c>
      <c r="AR128" s="519">
        <f>+(100%+'Assume C02'!AS5)*(AR114+AR121)</f>
        <v>0</v>
      </c>
      <c r="AS128" s="519">
        <f>+(100%+'Assume C02'!AT5)*(AS114+AS121)</f>
        <v>0</v>
      </c>
      <c r="AT128" s="519">
        <f>+(100%+'Assume C02'!AU5)*(AT114+AT121)</f>
        <v>0</v>
      </c>
      <c r="AU128" s="519">
        <f>+(100%+'Assume C02'!AV5)*(AU114+AU121)</f>
        <v>0</v>
      </c>
      <c r="AV128" s="519">
        <f>+(100%+'Assume C02'!AW5)*(AV114+AV121)</f>
        <v>0</v>
      </c>
      <c r="AW128" s="519">
        <f>+(100%+'Assume C02'!AX5)*(AW114+AW121)</f>
        <v>0</v>
      </c>
      <c r="AX128" s="519">
        <f>+(100%+'Assume C02'!AY5)*(AX114+AX121)</f>
        <v>0</v>
      </c>
      <c r="AY128" s="519">
        <f>+(100%+'Assume C02'!AZ5)*(AY114+AY121)</f>
        <v>0</v>
      </c>
      <c r="AZ128" s="519">
        <f>+(100%+'Assume C02'!BA5)*(AZ114+AZ121)</f>
        <v>0</v>
      </c>
      <c r="BA128" s="519">
        <f>+(100%+'Assume C02'!BB5)*(BA114+BA121)</f>
        <v>0</v>
      </c>
      <c r="BB128" s="519">
        <f>+(100%+'Assume C02'!BC5)*(BB114+BB121)</f>
        <v>0</v>
      </c>
      <c r="BC128" s="519">
        <f>+(100%+'Assume C02'!BD5)*(BC114+BC121)</f>
        <v>0</v>
      </c>
      <c r="BD128" s="519">
        <f>+(100%+'Assume C02'!BE5)*(BD114+BD121)</f>
        <v>0</v>
      </c>
      <c r="BE128" s="519">
        <f>+(100%+'Assume C02'!BF5)*(BE114+BE121)</f>
        <v>0</v>
      </c>
      <c r="BF128" s="519">
        <f>+(100%+'Assume C02'!BG5)*(BF114+BF121)</f>
        <v>0</v>
      </c>
      <c r="BG128" s="519">
        <f>+(100%+'Assume C02'!BH5)*(BG114+BG121)</f>
        <v>0</v>
      </c>
      <c r="BH128" s="519">
        <f>+(100%+'Assume C02'!BI5)*(BH114+BH121)</f>
        <v>0</v>
      </c>
      <c r="BI128" s="519">
        <f>+(100%+'Assume C02'!BJ5)*(BI114+BI121)</f>
        <v>0</v>
      </c>
      <c r="BJ128" s="519">
        <f>+(100%+'Assume C02'!BK5)*(BJ114+BJ121)</f>
        <v>0</v>
      </c>
      <c r="BK128" s="519">
        <f>+(100%+'Assume C02'!BL5)*(BK114+BK121)</f>
        <v>0</v>
      </c>
      <c r="BL128" s="519">
        <f>+(100%+'Assume C02'!BM5)*(BL114+BL121)</f>
        <v>0</v>
      </c>
      <c r="BM128" s="519">
        <f>+(100%+'Assume C02'!BN5)*(BM114+BM121)</f>
        <v>0</v>
      </c>
      <c r="BN128" s="152"/>
      <c r="BO128" s="158"/>
      <c r="BP128" s="158"/>
      <c r="BQ128" s="138"/>
    </row>
    <row r="129" spans="1:69" outlineLevel="1">
      <c r="A129" s="723"/>
      <c r="B129" s="315" t="s">
        <v>22</v>
      </c>
      <c r="C129" s="457"/>
      <c r="D129" s="479">
        <f t="shared" si="91"/>
        <v>0</v>
      </c>
      <c r="E129" s="480">
        <f t="shared" si="79"/>
        <v>429.27424621818369</v>
      </c>
      <c r="F129" s="520">
        <f>+(100%+'Assume C02'!G6)*(F115+F122)</f>
        <v>0</v>
      </c>
      <c r="G129" s="520">
        <f>+(100%+'Assume C02'!H6)*(G115+G122)</f>
        <v>0</v>
      </c>
      <c r="H129" s="520">
        <f>+(100%+'Assume C02'!I6)*(H115+H122)</f>
        <v>0</v>
      </c>
      <c r="I129" s="520">
        <f>+(100%+'Assume C02'!J6)*(I115+I122)</f>
        <v>0</v>
      </c>
      <c r="J129" s="520">
        <f>+(100%+'Assume C02'!K6)*(J115+J122)</f>
        <v>0</v>
      </c>
      <c r="K129" s="520">
        <f>+(100%+'Assume C02'!L6)*(K115+K122)</f>
        <v>0</v>
      </c>
      <c r="L129" s="520">
        <f>+(100%+'Assume C02'!M6)*(L115+L122)</f>
        <v>0</v>
      </c>
      <c r="M129" s="520">
        <f>+(100%+'Assume C02'!N6)*(M115+M122)</f>
        <v>0</v>
      </c>
      <c r="N129" s="520">
        <f>+(100%+'Assume C02'!O6)*(N115+N122)</f>
        <v>0</v>
      </c>
      <c r="O129" s="520">
        <f>+(100%+'Assume C02'!P6)*(O115+O122)</f>
        <v>0</v>
      </c>
      <c r="P129" s="520">
        <f>+(100%+'Assume C02'!Q6)*(P115+P122)</f>
        <v>0</v>
      </c>
      <c r="Q129" s="520">
        <f>+(100%+'Assume C02'!R6)*(Q115+Q122)</f>
        <v>0</v>
      </c>
      <c r="R129" s="520">
        <f>+(100%+'Assume C02'!S6)*(R115+R122)</f>
        <v>0</v>
      </c>
      <c r="S129" s="520">
        <f>+(100%+'Assume C02'!T6)*(S115+S122)</f>
        <v>0</v>
      </c>
      <c r="T129" s="520">
        <f>+(100%+'Assume C02'!U6)*(T115+T122)</f>
        <v>0</v>
      </c>
      <c r="U129" s="520">
        <f>+(100%+'Assume C02'!V6)*(U115+U122)</f>
        <v>0</v>
      </c>
      <c r="V129" s="520">
        <f>+(100%+'Assume C02'!W6)*(V115+V122)</f>
        <v>0</v>
      </c>
      <c r="W129" s="520">
        <f>+(100%+'Assume C02'!X6)*(W115+W122)</f>
        <v>0</v>
      </c>
      <c r="X129" s="520">
        <f>+(100%+'Assume C02'!Y6)*(X115+X122)</f>
        <v>0</v>
      </c>
      <c r="Y129" s="520">
        <f>+(100%+'Assume C02'!Z6)*(Y115+Y122)</f>
        <v>0</v>
      </c>
      <c r="Z129" s="520">
        <f>+(100%+'Assume C02'!AA6)*(Z115+Z122)</f>
        <v>0</v>
      </c>
      <c r="AA129" s="520">
        <f>+(100%+'Assume C02'!AB6)*(AA115+AA122)</f>
        <v>0</v>
      </c>
      <c r="AB129" s="520">
        <f>+(100%+'Assume C02'!AC6)*(AB115+AB122)</f>
        <v>0</v>
      </c>
      <c r="AC129" s="520">
        <f>+(100%+'Assume C02'!AD6)*(AC115+AC122)</f>
        <v>0</v>
      </c>
      <c r="AD129" s="520">
        <f>+(100%+'Assume C02'!AE6)*(AD115+AD122)</f>
        <v>0</v>
      </c>
      <c r="AE129" s="520">
        <f>+(100%+'Assume C02'!AF6)*(AE115+AE122)</f>
        <v>0</v>
      </c>
      <c r="AF129" s="520">
        <f>+(100%+'Assume C02'!AG6)*(AF115+AF122)</f>
        <v>0</v>
      </c>
      <c r="AG129" s="520">
        <f>+(100%+'Assume C02'!AH6)*(AG115+AG122)</f>
        <v>0</v>
      </c>
      <c r="AH129" s="520">
        <f>+(100%+'Assume C02'!AI6)*(AH115+AH122)</f>
        <v>0</v>
      </c>
      <c r="AI129" s="520">
        <f>+(100%+'Assume C02'!AJ6)*(AI115+AI122)</f>
        <v>0</v>
      </c>
      <c r="AJ129" s="520">
        <f>+(100%+'Assume C02'!AK6)*(AJ115+AJ122)</f>
        <v>0</v>
      </c>
      <c r="AK129" s="520">
        <f>+(100%+'Assume C02'!AL6)*(AK115+AK122)</f>
        <v>0</v>
      </c>
      <c r="AL129" s="520">
        <f>+(100%+'Assume C02'!AM6)*(AL115+AL122)</f>
        <v>0</v>
      </c>
      <c r="AM129" s="520">
        <f>+(100%+'Assume C02'!AN6)*(AM115+AM122)</f>
        <v>0</v>
      </c>
      <c r="AN129" s="520">
        <f>+(100%+'Assume C02'!AO6)*(AN115+AN122)</f>
        <v>0</v>
      </c>
      <c r="AO129" s="520">
        <f>+(100%+'Assume C02'!AP6)*(AO115+AO122)</f>
        <v>0</v>
      </c>
      <c r="AP129" s="520">
        <f>+(100%+'Assume C02'!AQ6)*(AP115+AP122)</f>
        <v>0</v>
      </c>
      <c r="AQ129" s="520">
        <f>+(100%+'Assume C02'!AR6)*(AQ115+AQ122)</f>
        <v>0</v>
      </c>
      <c r="AR129" s="520">
        <f>+(100%+'Assume C02'!AS6)*(AR115+AR122)</f>
        <v>0</v>
      </c>
      <c r="AS129" s="520">
        <f>+(100%+'Assume C02'!AT6)*(AS115+AS122)</f>
        <v>0</v>
      </c>
      <c r="AT129" s="520">
        <f>+(100%+'Assume C02'!AU6)*(AT115+AT122)</f>
        <v>0</v>
      </c>
      <c r="AU129" s="520">
        <f>+(100%+'Assume C02'!AV6)*(AU115+AU122)</f>
        <v>0</v>
      </c>
      <c r="AV129" s="520">
        <f>+(100%+'Assume C02'!AW6)*(AV115+AV122)</f>
        <v>0</v>
      </c>
      <c r="AW129" s="520">
        <f>+(100%+'Assume C02'!AX6)*(AW115+AW122)</f>
        <v>0</v>
      </c>
      <c r="AX129" s="520">
        <f>+(100%+'Assume C02'!AY6)*(AX115+AX122)</f>
        <v>0</v>
      </c>
      <c r="AY129" s="520">
        <f>+(100%+'Assume C02'!AZ6)*(AY115+AY122)</f>
        <v>0</v>
      </c>
      <c r="AZ129" s="520">
        <f>+(100%+'Assume C02'!BA6)*(AZ115+AZ122)</f>
        <v>0</v>
      </c>
      <c r="BA129" s="520">
        <f>+(100%+'Assume C02'!BB6)*(BA115+BA122)</f>
        <v>107.31856155454592</v>
      </c>
      <c r="BB129" s="520">
        <f>+(100%+'Assume C02'!BC6)*(BB115+BB122)</f>
        <v>107.31856155454592</v>
      </c>
      <c r="BC129" s="520">
        <f>+(100%+'Assume C02'!BD6)*(BC115+BC122)</f>
        <v>0</v>
      </c>
      <c r="BD129" s="520">
        <f>+(100%+'Assume C02'!BE6)*(BD115+BD122)</f>
        <v>0</v>
      </c>
      <c r="BE129" s="520">
        <f>+(100%+'Assume C02'!BF6)*(BE115+BE122)</f>
        <v>0</v>
      </c>
      <c r="BF129" s="520">
        <f>+(100%+'Assume C02'!BG6)*(BF115+BF122)</f>
        <v>0</v>
      </c>
      <c r="BG129" s="520">
        <f>+(100%+'Assume C02'!BH6)*(BG115+BG122)</f>
        <v>0</v>
      </c>
      <c r="BH129" s="520">
        <f>+(100%+'Assume C02'!BI6)*(BH115+BH122)</f>
        <v>0</v>
      </c>
      <c r="BI129" s="520">
        <f>+(100%+'Assume C02'!BJ6)*(BI115+BI122)</f>
        <v>0</v>
      </c>
      <c r="BJ129" s="520">
        <f>+(100%+'Assume C02'!BK6)*(BJ115+BJ122)</f>
        <v>0</v>
      </c>
      <c r="BK129" s="520">
        <f>+(100%+'Assume C02'!BL6)*(BK115+BK122)</f>
        <v>0</v>
      </c>
      <c r="BL129" s="520">
        <f>+(100%+'Assume C02'!BM6)*(BL115+BL122)</f>
        <v>214.63712310909185</v>
      </c>
      <c r="BM129" s="520">
        <f>+(100%+'Assume C02'!BN6)*(BM115+BM122)</f>
        <v>0</v>
      </c>
      <c r="BN129" s="147"/>
      <c r="BO129" s="159"/>
      <c r="BP129" s="159"/>
      <c r="BQ129" s="138"/>
    </row>
    <row r="130" spans="1:69" outlineLevel="1">
      <c r="A130" s="723"/>
      <c r="B130" s="315" t="s">
        <v>23</v>
      </c>
      <c r="C130" s="457"/>
      <c r="D130" s="479">
        <f t="shared" si="91"/>
        <v>244.10149070129995</v>
      </c>
      <c r="E130" s="480">
        <f t="shared" si="79"/>
        <v>1959.5157511203636</v>
      </c>
      <c r="F130" s="520">
        <f>+(100%+'Assume C02'!G7)*(F116+F123)</f>
        <v>35.585643843211301</v>
      </c>
      <c r="G130" s="520">
        <f>+(100%+'Assume C02'!H7)*(G116+G123)</f>
        <v>35.743167009368392</v>
      </c>
      <c r="H130" s="520">
        <f>+(100%+'Assume C02'!I7)*(H116+H123)</f>
        <v>43.25384102284054</v>
      </c>
      <c r="I130" s="520">
        <f>+(100%+'Assume C02'!J7)*(I116+I123)</f>
        <v>33.474589671743409</v>
      </c>
      <c r="J130" s="520">
        <f>+(100%+'Assume C02'!K7)*(J116+J123)</f>
        <v>32.934005546001579</v>
      </c>
      <c r="K130" s="520">
        <f>+(100%+'Assume C02'!L7)*(K116+K123)</f>
        <v>32.129977035427409</v>
      </c>
      <c r="L130" s="520">
        <f>+(100%+'Assume C02'!M7)*(L116+L123)</f>
        <v>30.980266572707343</v>
      </c>
      <c r="M130" s="520">
        <f>+(100%+'Assume C02'!N7)*(M116+M123)</f>
        <v>33.60367215451258</v>
      </c>
      <c r="N130" s="520">
        <f>+(100%+'Assume C02'!O7)*(N116+N123)</f>
        <v>32.847787772229097</v>
      </c>
      <c r="O130" s="520">
        <f>+(100%+'Assume C02'!P7)*(O116+O123)</f>
        <v>28.40921719741581</v>
      </c>
      <c r="P130" s="520">
        <f>+(100%+'Assume C02'!Q7)*(P116+P123)</f>
        <v>30.950116708884238</v>
      </c>
      <c r="Q130" s="520">
        <f>+(100%+'Assume C02'!R7)*(Q116+Q123)</f>
        <v>26.260234981368928</v>
      </c>
      <c r="R130" s="520">
        <f>+(100%+'Assume C02'!S7)*(R116+R123)</f>
        <v>26.535821127878496</v>
      </c>
      <c r="S130" s="520">
        <f>+(100%+'Assume C02'!T7)*(S116+S123)</f>
        <v>25.331188273244024</v>
      </c>
      <c r="T130" s="520">
        <f>+(100%+'Assume C02'!U7)*(T116+T123)</f>
        <v>25.895333534643488</v>
      </c>
      <c r="U130" s="520">
        <f>+(100%+'Assume C02'!V7)*(U116+U123)</f>
        <v>23.77180629847436</v>
      </c>
      <c r="V130" s="520">
        <f>+(100%+'Assume C02'!W7)*(V116+V123)</f>
        <v>23.189156732293096</v>
      </c>
      <c r="W130" s="520">
        <f>+(100%+'Assume C02'!X7)*(W116+W123)</f>
        <v>26.099174013517924</v>
      </c>
      <c r="X130" s="520">
        <f>+(100%+'Assume C02'!Y7)*(X116+X123)</f>
        <v>18.639988490251049</v>
      </c>
      <c r="Y130" s="520">
        <f>+(100%+'Assume C02'!Z7)*(Y116+Y123)</f>
        <v>17.030936033156124</v>
      </c>
      <c r="Z130" s="520">
        <f>+(100%+'Assume C02'!AA7)*(Z116+Z123)</f>
        <v>17.111511400801295</v>
      </c>
      <c r="AA130" s="520">
        <f>+(100%+'Assume C02'!AB7)*(AA116+AA123)</f>
        <v>19.198739787269588</v>
      </c>
      <c r="AB130" s="520">
        <f>+(100%+'Assume C02'!AC7)*(AB116+AB123)</f>
        <v>19.022527859044576</v>
      </c>
      <c r="AC130" s="520">
        <f>+(100%+'Assume C02'!AD7)*(AC116+AC123)</f>
        <v>17.652450884515037</v>
      </c>
      <c r="AD130" s="520">
        <f>+(100%+'Assume C02'!AE7)*(AD116+AD123)</f>
        <v>17.78828182408628</v>
      </c>
      <c r="AE130" s="520">
        <f>+(100%+'Assume C02'!AF7)*(AE116+AE123)</f>
        <v>17.78828182408628</v>
      </c>
      <c r="AF130" s="520">
        <f>+(100%+'Assume C02'!AG7)*(AF116+AF123)</f>
        <v>17.78828182408628</v>
      </c>
      <c r="AG130" s="520">
        <f>+(100%+'Assume C02'!AH7)*(AG116+AG123)</f>
        <v>17.78828182408628</v>
      </c>
      <c r="AH130" s="520">
        <f>+(100%+'Assume C02'!AI7)*(AH116+AH123)</f>
        <v>17.78828182408628</v>
      </c>
      <c r="AI130" s="520">
        <f>+(100%+'Assume C02'!AJ7)*(AI116+AI123)</f>
        <v>17.78828182408628</v>
      </c>
      <c r="AJ130" s="520">
        <f>+(100%+'Assume C02'!AK7)*(AJ116+AJ123)</f>
        <v>17.78828182408628</v>
      </c>
      <c r="AK130" s="520">
        <f>+(100%+'Assume C02'!AL7)*(AK116+AK123)</f>
        <v>17.78828182408628</v>
      </c>
      <c r="AL130" s="520">
        <f>+(100%+'Assume C02'!AM7)*(AL116+AL123)</f>
        <v>17.78828182408628</v>
      </c>
      <c r="AM130" s="520">
        <f>+(100%+'Assume C02'!AN7)*(AM116+AM123)</f>
        <v>17.78828182408628</v>
      </c>
      <c r="AN130" s="520">
        <f>+(100%+'Assume C02'!AO7)*(AN116+AN123)</f>
        <v>17.78828182408628</v>
      </c>
      <c r="AO130" s="520">
        <f>+(100%+'Assume C02'!AP7)*(AO116+AO123)</f>
        <v>17.78828182408628</v>
      </c>
      <c r="AP130" s="520">
        <f>+(100%+'Assume C02'!AQ7)*(AP116+AP123)</f>
        <v>17.78828182408628</v>
      </c>
      <c r="AQ130" s="520">
        <f>+(100%+'Assume C02'!AR7)*(AQ116+AQ123)</f>
        <v>17.78828182408628</v>
      </c>
      <c r="AR130" s="520">
        <f>+(100%+'Assume C02'!AS7)*(AR116+AR123)</f>
        <v>17.78828182408628</v>
      </c>
      <c r="AS130" s="520">
        <f>+(100%+'Assume C02'!AT7)*(AS116+AS123)</f>
        <v>17.78828182408628</v>
      </c>
      <c r="AT130" s="520">
        <f>+(100%+'Assume C02'!AU7)*(AT116+AT123)</f>
        <v>17.78828182408628</v>
      </c>
      <c r="AU130" s="520">
        <f>+(100%+'Assume C02'!AV7)*(AU116+AU123)</f>
        <v>17.78828182408628</v>
      </c>
      <c r="AV130" s="520">
        <f>+(100%+'Assume C02'!AW7)*(AV116+AV123)</f>
        <v>17.78828182408628</v>
      </c>
      <c r="AW130" s="520">
        <f>+(100%+'Assume C02'!AX7)*(AW116+AW123)</f>
        <v>17.78828182408628</v>
      </c>
      <c r="AX130" s="520">
        <f>+(100%+'Assume C02'!AY7)*(AX116+AX123)</f>
        <v>17.78828182408628</v>
      </c>
      <c r="AY130" s="520">
        <f>+(100%+'Assume C02'!AZ7)*(AY116+AY123)</f>
        <v>17.78828182408628</v>
      </c>
      <c r="AZ130" s="520">
        <f>+(100%+'Assume C02'!BA7)*(AZ116+AZ123)</f>
        <v>17.78828182408628</v>
      </c>
      <c r="BA130" s="520">
        <f>+(100%+'Assume C02'!BB7)*(BA116+BA123)</f>
        <v>447.36705760778949</v>
      </c>
      <c r="BB130" s="520">
        <f>+(100%+'Assume C02'!BC7)*(BB116+BB123)</f>
        <v>447.36705760778949</v>
      </c>
      <c r="BC130" s="520">
        <f>+(100%+'Assume C02'!BD7)*(BC116+BC123)</f>
        <v>0</v>
      </c>
      <c r="BD130" s="520">
        <f>+(100%+'Assume C02'!BE7)*(BD116+BD123)</f>
        <v>0</v>
      </c>
      <c r="BE130" s="520">
        <f>+(100%+'Assume C02'!BF7)*(BE116+BE123)</f>
        <v>0</v>
      </c>
      <c r="BF130" s="520">
        <f>+(100%+'Assume C02'!BG7)*(BF116+BF123)</f>
        <v>0</v>
      </c>
      <c r="BG130" s="520">
        <f>+(100%+'Assume C02'!BH7)*(BG116+BG123)</f>
        <v>0</v>
      </c>
      <c r="BH130" s="520">
        <f>+(100%+'Assume C02'!BI7)*(BH116+BH123)</f>
        <v>0</v>
      </c>
      <c r="BI130" s="520">
        <f>+(100%+'Assume C02'!BJ7)*(BI116+BI123)</f>
        <v>0</v>
      </c>
      <c r="BJ130" s="520">
        <f>+(100%+'Assume C02'!BK7)*(BJ116+BJ123)</f>
        <v>0</v>
      </c>
      <c r="BK130" s="520">
        <f>+(100%+'Assume C02'!BL7)*(BK116+BK123)</f>
        <v>0</v>
      </c>
      <c r="BL130" s="520">
        <f>+(100%+'Assume C02'!BM7)*(BL116+BL123)</f>
        <v>0</v>
      </c>
      <c r="BM130" s="520">
        <f>+(100%+'Assume C02'!BN7)*(BM116+BM123)</f>
        <v>0</v>
      </c>
      <c r="BN130" s="147"/>
      <c r="BO130" s="147"/>
      <c r="BP130" s="147"/>
      <c r="BQ130" s="138"/>
    </row>
    <row r="131" spans="1:69" outlineLevel="1">
      <c r="A131" s="723"/>
      <c r="B131" s="315" t="s">
        <v>24</v>
      </c>
      <c r="C131" s="457"/>
      <c r="D131" s="479">
        <f t="shared" si="91"/>
        <v>0</v>
      </c>
      <c r="E131" s="480">
        <f t="shared" si="79"/>
        <v>357.76227098474675</v>
      </c>
      <c r="F131" s="520">
        <f>+(100%+'Assume C02'!G8)*(F117+F124)</f>
        <v>0</v>
      </c>
      <c r="G131" s="520">
        <f>+(100%+'Assume C02'!H8)*(G117+G124)</f>
        <v>0</v>
      </c>
      <c r="H131" s="520">
        <f>+(100%+'Assume C02'!I8)*(H117+H124)</f>
        <v>0</v>
      </c>
      <c r="I131" s="520">
        <f>+(100%+'Assume C02'!J8)*(I117+I124)</f>
        <v>0</v>
      </c>
      <c r="J131" s="520">
        <f>+(100%+'Assume C02'!K8)*(J117+J124)</f>
        <v>0</v>
      </c>
      <c r="K131" s="520">
        <f>+(100%+'Assume C02'!L8)*(K117+K124)</f>
        <v>0</v>
      </c>
      <c r="L131" s="520">
        <f>+(100%+'Assume C02'!M8)*(L117+L124)</f>
        <v>0</v>
      </c>
      <c r="M131" s="520">
        <f>+(100%+'Assume C02'!N8)*(M117+M124)</f>
        <v>0</v>
      </c>
      <c r="N131" s="520">
        <f>+(100%+'Assume C02'!O8)*(N117+N124)</f>
        <v>0</v>
      </c>
      <c r="O131" s="520">
        <f>+(100%+'Assume C02'!P8)*(O117+O124)</f>
        <v>0</v>
      </c>
      <c r="P131" s="520">
        <f>+(100%+'Assume C02'!Q8)*(P117+P124)</f>
        <v>0</v>
      </c>
      <c r="Q131" s="520">
        <f>+(100%+'Assume C02'!R8)*(Q117+Q124)</f>
        <v>0</v>
      </c>
      <c r="R131" s="520">
        <f>+(100%+'Assume C02'!S8)*(R117+R124)</f>
        <v>0</v>
      </c>
      <c r="S131" s="520">
        <f>+(100%+'Assume C02'!T8)*(S117+S124)</f>
        <v>0</v>
      </c>
      <c r="T131" s="520">
        <f>+(100%+'Assume C02'!U8)*(T117+T124)</f>
        <v>0</v>
      </c>
      <c r="U131" s="520">
        <f>+(100%+'Assume C02'!V8)*(U117+U124)</f>
        <v>0</v>
      </c>
      <c r="V131" s="520">
        <f>+(100%+'Assume C02'!W8)*(V117+V124)</f>
        <v>0</v>
      </c>
      <c r="W131" s="520">
        <f>+(100%+'Assume C02'!X8)*(W117+W124)</f>
        <v>0</v>
      </c>
      <c r="X131" s="520">
        <f>+(100%+'Assume C02'!Y8)*(X117+X124)</f>
        <v>0</v>
      </c>
      <c r="Y131" s="520">
        <f>+(100%+'Assume C02'!Z8)*(Y117+Y124)</f>
        <v>0</v>
      </c>
      <c r="Z131" s="520">
        <f>+(100%+'Assume C02'!AA8)*(Z117+Z124)</f>
        <v>0</v>
      </c>
      <c r="AA131" s="520">
        <f>+(100%+'Assume C02'!AB8)*(AA117+AA124)</f>
        <v>0</v>
      </c>
      <c r="AB131" s="520">
        <f>+(100%+'Assume C02'!AC8)*(AB117+AB124)</f>
        <v>0</v>
      </c>
      <c r="AC131" s="520">
        <f>+(100%+'Assume C02'!AD8)*(AC117+AC124)</f>
        <v>0</v>
      </c>
      <c r="AD131" s="520">
        <f>+(100%+'Assume C02'!AE8)*(AD117+AD124)</f>
        <v>0</v>
      </c>
      <c r="AE131" s="520">
        <f>+(100%+'Assume C02'!AF8)*(AE117+AE124)</f>
        <v>0</v>
      </c>
      <c r="AF131" s="520">
        <f>+(100%+'Assume C02'!AG8)*(AF117+AF124)</f>
        <v>0</v>
      </c>
      <c r="AG131" s="520">
        <f>+(100%+'Assume C02'!AH8)*(AG117+AG124)</f>
        <v>0</v>
      </c>
      <c r="AH131" s="520">
        <f>+(100%+'Assume C02'!AI8)*(AH117+AH124)</f>
        <v>0</v>
      </c>
      <c r="AI131" s="520">
        <f>+(100%+'Assume C02'!AJ8)*(AI117+AI124)</f>
        <v>0</v>
      </c>
      <c r="AJ131" s="520">
        <f>+(100%+'Assume C02'!AK8)*(AJ117+AJ124)</f>
        <v>0</v>
      </c>
      <c r="AK131" s="520">
        <f>+(100%+'Assume C02'!AL8)*(AK117+AK124)</f>
        <v>0</v>
      </c>
      <c r="AL131" s="520">
        <f>+(100%+'Assume C02'!AM8)*(AL117+AL124)</f>
        <v>0</v>
      </c>
      <c r="AM131" s="520">
        <f>+(100%+'Assume C02'!AN8)*(AM117+AM124)</f>
        <v>0</v>
      </c>
      <c r="AN131" s="520">
        <f>+(100%+'Assume C02'!AO8)*(AN117+AN124)</f>
        <v>0</v>
      </c>
      <c r="AO131" s="520">
        <f>+(100%+'Assume C02'!AP8)*(AO117+AO124)</f>
        <v>0</v>
      </c>
      <c r="AP131" s="520">
        <f>+(100%+'Assume C02'!AQ8)*(AP117+AP124)</f>
        <v>0</v>
      </c>
      <c r="AQ131" s="520">
        <f>+(100%+'Assume C02'!AR8)*(AQ117+AQ124)</f>
        <v>0</v>
      </c>
      <c r="AR131" s="520">
        <f>+(100%+'Assume C02'!AS8)*(AR117+AR124)</f>
        <v>0</v>
      </c>
      <c r="AS131" s="520">
        <f>+(100%+'Assume C02'!AT8)*(AS117+AS124)</f>
        <v>0</v>
      </c>
      <c r="AT131" s="520">
        <f>+(100%+'Assume C02'!AU8)*(AT117+AT124)</f>
        <v>0</v>
      </c>
      <c r="AU131" s="520">
        <f>+(100%+'Assume C02'!AV8)*(AU117+AU124)</f>
        <v>0</v>
      </c>
      <c r="AV131" s="520">
        <f>+(100%+'Assume C02'!AW8)*(AV117+AV124)</f>
        <v>0</v>
      </c>
      <c r="AW131" s="520">
        <f>+(100%+'Assume C02'!AX8)*(AW117+AW124)</f>
        <v>0</v>
      </c>
      <c r="AX131" s="520">
        <f>+(100%+'Assume C02'!AY8)*(AX117+AX124)</f>
        <v>0</v>
      </c>
      <c r="AY131" s="520">
        <f>+(100%+'Assume C02'!AZ8)*(AY117+AY124)</f>
        <v>0</v>
      </c>
      <c r="AZ131" s="520">
        <f>+(100%+'Assume C02'!BA8)*(AZ117+AZ124)</f>
        <v>0</v>
      </c>
      <c r="BA131" s="520">
        <f>+(100%+'Assume C02'!BB8)*(BA117+BA124)</f>
        <v>178.88113549237337</v>
      </c>
      <c r="BB131" s="520">
        <f>+(100%+'Assume C02'!BC8)*(BB117+BB124)</f>
        <v>178.88113549237337</v>
      </c>
      <c r="BC131" s="520">
        <f>+(100%+'Assume C02'!BD8)*(BC117+BC124)</f>
        <v>0</v>
      </c>
      <c r="BD131" s="520">
        <f>+(100%+'Assume C02'!BE8)*(BD117+BD124)</f>
        <v>0</v>
      </c>
      <c r="BE131" s="520">
        <f>+(100%+'Assume C02'!BF8)*(BE117+BE124)</f>
        <v>0</v>
      </c>
      <c r="BF131" s="520">
        <f>+(100%+'Assume C02'!BG8)*(BF117+BF124)</f>
        <v>0</v>
      </c>
      <c r="BG131" s="520">
        <f>+(100%+'Assume C02'!BH8)*(BG117+BG124)</f>
        <v>0</v>
      </c>
      <c r="BH131" s="520">
        <f>+(100%+'Assume C02'!BI8)*(BH117+BH124)</f>
        <v>0</v>
      </c>
      <c r="BI131" s="520">
        <f>+(100%+'Assume C02'!BJ8)*(BI117+BI124)</f>
        <v>0</v>
      </c>
      <c r="BJ131" s="520">
        <f>+(100%+'Assume C02'!BK8)*(BJ117+BJ124)</f>
        <v>0</v>
      </c>
      <c r="BK131" s="520">
        <f>+(100%+'Assume C02'!BL8)*(BK117+BK124)</f>
        <v>0</v>
      </c>
      <c r="BL131" s="520">
        <f>+(100%+'Assume C02'!BM8)*(BL117+BL124)</f>
        <v>0</v>
      </c>
      <c r="BM131" s="520">
        <f>+(100%+'Assume C02'!BN8)*(BM117+BM124)</f>
        <v>0</v>
      </c>
      <c r="BN131" s="147"/>
      <c r="BO131" s="159"/>
      <c r="BP131" s="159"/>
      <c r="BQ131" s="138"/>
    </row>
    <row r="132" spans="1:69" outlineLevel="1">
      <c r="A132" s="723"/>
      <c r="B132" s="315" t="s">
        <v>25</v>
      </c>
      <c r="C132" s="457"/>
      <c r="D132" s="479">
        <f t="shared" si="91"/>
        <v>34.097245002783282</v>
      </c>
      <c r="E132" s="480">
        <f t="shared" si="79"/>
        <v>560.50898288889039</v>
      </c>
      <c r="F132" s="520">
        <f>+(100%+'Assume C02'!G9)*(F118+F125)</f>
        <v>2.5714862904474649</v>
      </c>
      <c r="G132" s="520">
        <f>+(100%+'Assume C02'!H9)*(G118+G125)</f>
        <v>0.31260551279878052</v>
      </c>
      <c r="H132" s="520">
        <f>+(100%+'Assume C02'!I9)*(H118+H125)</f>
        <v>0.18660615585961587</v>
      </c>
      <c r="I132" s="520">
        <f>+(100%+'Assume C02'!J9)*(I118+I125)</f>
        <v>0.32034641361535249</v>
      </c>
      <c r="J132" s="520">
        <f>+(100%+'Assume C02'!K9)*(J118+J125)</f>
        <v>26.101786291228699</v>
      </c>
      <c r="K132" s="520">
        <f>+(100%+'Assume C02'!L9)*(K118+K125)</f>
        <v>0.17711390815050351</v>
      </c>
      <c r="L132" s="520">
        <f>+(100%+'Assume C02'!M9)*(L118+L125)</f>
        <v>4.4273004306828669</v>
      </c>
      <c r="M132" s="520">
        <f>+(100%+'Assume C02'!N9)*(M118+M125)</f>
        <v>2.0083746004780552</v>
      </c>
      <c r="N132" s="520">
        <f>+(100%+'Assume C02'!O9)*(N118+N125)</f>
        <v>2.6533307797797616</v>
      </c>
      <c r="O132" s="520">
        <f>+(100%+'Assume C02'!P9)*(O118+O125)</f>
        <v>2.4873294181994368</v>
      </c>
      <c r="P132" s="520">
        <f>+(100%+'Assume C02'!Q9)*(P118+P125)</f>
        <v>2.6869067585793625</v>
      </c>
      <c r="Q132" s="520">
        <f>+(100%+'Assume C02'!R9)*(Q118+Q125)</f>
        <v>0.19479532122427143</v>
      </c>
      <c r="R132" s="520">
        <f>+(100%+'Assume C02'!S9)*(R118+R125)</f>
        <v>4.3722150424678041</v>
      </c>
      <c r="S132" s="520">
        <f>+(100%+'Assume C02'!T9)*(S118+S125)</f>
        <v>2.9954115555829205E-2</v>
      </c>
      <c r="T132" s="520">
        <f>+(100%+'Assume C02'!U9)*(T118+T125)</f>
        <v>4.3334527099308698E-2</v>
      </c>
      <c r="U132" s="520">
        <f>+(100%+'Assume C02'!V9)*(U118+U125)</f>
        <v>4.2027045356894964E-2</v>
      </c>
      <c r="V132" s="520">
        <f>+(100%+'Assume C02'!W9)*(V118+V125)</f>
        <v>0.87494620811579182</v>
      </c>
      <c r="W132" s="520">
        <f>+(100%+'Assume C02'!X9)*(W118+W125)</f>
        <v>0.37928126274634677</v>
      </c>
      <c r="X132" s="520">
        <f>+(100%+'Assume C02'!Y9)*(X118+X125)</f>
        <v>26.923180489530491</v>
      </c>
      <c r="Y132" s="520">
        <f>+(100%+'Assume C02'!Z9)*(Y118+Y125)</f>
        <v>0.11273093876660138</v>
      </c>
      <c r="Z132" s="520">
        <f>+(100%+'Assume C02'!AA9)*(Z118+Z125)</f>
        <v>2.1720070797379702</v>
      </c>
      <c r="AA132" s="520">
        <f>+(100%+'Assume C02'!AB9)*(AA118+AA125)</f>
        <v>7.8276027450309371E-2</v>
      </c>
      <c r="AB132" s="520">
        <f>+(100%+'Assume C02'!AC9)*(AB118+AB125)</f>
        <v>9.2953840268462429E-2</v>
      </c>
      <c r="AC132" s="520">
        <f>+(100%+'Assume C02'!AD9)*(AC118+AC125)</f>
        <v>7.6080819490752845</v>
      </c>
      <c r="AD132" s="520">
        <f>+(100%+'Assume C02'!AE9)*(AD118+AD125)</f>
        <v>2.5704943332728836</v>
      </c>
      <c r="AE132" s="520">
        <f>+(100%+'Assume C02'!AF9)*(AE118+AE125)</f>
        <v>2.5704943332728836</v>
      </c>
      <c r="AF132" s="520">
        <f>+(100%+'Assume C02'!AG9)*(AF118+AF125)</f>
        <v>2.5704943332728836</v>
      </c>
      <c r="AG132" s="520">
        <f>+(100%+'Assume C02'!AH9)*(AG118+AG125)</f>
        <v>2.5704943332728836</v>
      </c>
      <c r="AH132" s="520">
        <f>+(100%+'Assume C02'!AI9)*(AH118+AH125)</f>
        <v>2.5704943332728836</v>
      </c>
      <c r="AI132" s="520">
        <f>+(100%+'Assume C02'!AJ9)*(AI118+AI125)</f>
        <v>2.5704943332728836</v>
      </c>
      <c r="AJ132" s="520">
        <f>+(100%+'Assume C02'!AK9)*(AJ118+AJ125)</f>
        <v>2.5704943332728836</v>
      </c>
      <c r="AK132" s="520">
        <f>+(100%+'Assume C02'!AL9)*(AK118+AK125)</f>
        <v>2.5704943332728836</v>
      </c>
      <c r="AL132" s="520">
        <f>+(100%+'Assume C02'!AM9)*(AL118+AL125)</f>
        <v>2.5704943332728836</v>
      </c>
      <c r="AM132" s="520">
        <f>+(100%+'Assume C02'!AN9)*(AM118+AM125)</f>
        <v>2.5704943332728836</v>
      </c>
      <c r="AN132" s="520">
        <f>+(100%+'Assume C02'!AO9)*(AN118+AN125)</f>
        <v>2.5704943332728836</v>
      </c>
      <c r="AO132" s="520">
        <f>+(100%+'Assume C02'!AP9)*(AO118+AO125)</f>
        <v>2.5704943332728836</v>
      </c>
      <c r="AP132" s="520">
        <f>+(100%+'Assume C02'!AQ9)*(AP118+AP125)</f>
        <v>2.5704943332728836</v>
      </c>
      <c r="AQ132" s="520">
        <f>+(100%+'Assume C02'!AR9)*(AQ118+AQ125)</f>
        <v>2.5704943332728836</v>
      </c>
      <c r="AR132" s="520">
        <f>+(100%+'Assume C02'!AS9)*(AR118+AR125)</f>
        <v>2.5704943332728836</v>
      </c>
      <c r="AS132" s="520">
        <f>+(100%+'Assume C02'!AT9)*(AS118+AS125)</f>
        <v>2.5704943332728836</v>
      </c>
      <c r="AT132" s="520">
        <f>+(100%+'Assume C02'!AU9)*(AT118+AT125)</f>
        <v>2.5704943332728836</v>
      </c>
      <c r="AU132" s="520">
        <f>+(100%+'Assume C02'!AV9)*(AU118+AU125)</f>
        <v>2.5704943332728836</v>
      </c>
      <c r="AV132" s="520">
        <f>+(100%+'Assume C02'!AW9)*(AV118+AV125)</f>
        <v>2.5704943332728836</v>
      </c>
      <c r="AW132" s="520">
        <f>+(100%+'Assume C02'!AX9)*(AW118+AW125)</f>
        <v>2.5704943332728836</v>
      </c>
      <c r="AX132" s="520">
        <f>+(100%+'Assume C02'!AY9)*(AX118+AX125)</f>
        <v>2.5704943332728836</v>
      </c>
      <c r="AY132" s="520">
        <f>+(100%+'Assume C02'!AZ9)*(AY118+AY125)</f>
        <v>2.5704943332728836</v>
      </c>
      <c r="AZ132" s="520">
        <f>+(100%+'Assume C02'!BA9)*(AZ118+AZ125)</f>
        <v>2.5704943332728836</v>
      </c>
      <c r="BA132" s="520">
        <f>+(100%+'Assume C02'!BB9)*(BA118+BA125)</f>
        <v>207.26532140819938</v>
      </c>
      <c r="BB132" s="520">
        <f>+(100%+'Assume C02'!BC9)*(BB118+BB125)</f>
        <v>207.26532140819938</v>
      </c>
      <c r="BC132" s="520">
        <f>+(100%+'Assume C02'!BD9)*(BC118+BC125)</f>
        <v>0</v>
      </c>
      <c r="BD132" s="520">
        <f>+(100%+'Assume C02'!BE9)*(BD118+BD125)</f>
        <v>0</v>
      </c>
      <c r="BE132" s="520">
        <f>+(100%+'Assume C02'!BF9)*(BE118+BE125)</f>
        <v>0</v>
      </c>
      <c r="BF132" s="520">
        <f>+(100%+'Assume C02'!BG9)*(BF118+BF125)</f>
        <v>0</v>
      </c>
      <c r="BG132" s="520">
        <f>+(100%+'Assume C02'!BH9)*(BG118+BG125)</f>
        <v>0</v>
      </c>
      <c r="BH132" s="520">
        <f>+(100%+'Assume C02'!BI9)*(BH118+BH125)</f>
        <v>0</v>
      </c>
      <c r="BI132" s="520">
        <f>+(100%+'Assume C02'!BJ9)*(BI118+BI125)</f>
        <v>0</v>
      </c>
      <c r="BJ132" s="520">
        <f>+(100%+'Assume C02'!BK9)*(BJ118+BJ125)</f>
        <v>0</v>
      </c>
      <c r="BK132" s="520">
        <f>+(100%+'Assume C02'!BL9)*(BK118+BK125)</f>
        <v>0</v>
      </c>
      <c r="BL132" s="520">
        <f>+(100%+'Assume C02'!BM9)*(BL118+BL125)</f>
        <v>0</v>
      </c>
      <c r="BM132" s="520">
        <f>+(100%+'Assume C02'!BN9)*(BM118+BM125)</f>
        <v>0</v>
      </c>
      <c r="BN132" s="147"/>
      <c r="BO132" s="159"/>
      <c r="BP132" s="159"/>
      <c r="BQ132" s="138"/>
    </row>
    <row r="133" spans="1:69" outlineLevel="1">
      <c r="A133" s="723"/>
      <c r="B133" s="315" t="s">
        <v>26</v>
      </c>
      <c r="C133" s="457"/>
      <c r="D133" s="479">
        <f>SUM(F133:L133)</f>
        <v>0</v>
      </c>
      <c r="E133" s="480">
        <f t="shared" si="79"/>
        <v>0</v>
      </c>
      <c r="F133" s="521">
        <f>+(100%+'Assume C02'!G10)*(F119+F126)</f>
        <v>0</v>
      </c>
      <c r="G133" s="521">
        <f>+(100%+'Assume C02'!H10)*(G119+G126)</f>
        <v>0</v>
      </c>
      <c r="H133" s="521">
        <f>+(100%+'Assume C02'!I10)*(H119+H126)</f>
        <v>0</v>
      </c>
      <c r="I133" s="521">
        <f>+(100%+'Assume C02'!J10)*(I119+I126)</f>
        <v>0</v>
      </c>
      <c r="J133" s="521">
        <f>+(100%+'Assume C02'!K10)*(J119+J126)</f>
        <v>0</v>
      </c>
      <c r="K133" s="521">
        <f>+(100%+'Assume C02'!L10)*(K119+K126)</f>
        <v>0</v>
      </c>
      <c r="L133" s="521">
        <f>+(100%+'Assume C02'!M10)*(L119+L126)</f>
        <v>0</v>
      </c>
      <c r="M133" s="521">
        <f>+(100%+'Assume C02'!N10)*(M119+M126)</f>
        <v>0</v>
      </c>
      <c r="N133" s="521">
        <f>+(100%+'Assume C02'!O10)*(N119+N126)</f>
        <v>0</v>
      </c>
      <c r="O133" s="521">
        <f>+(100%+'Assume C02'!P10)*(O119+O126)</f>
        <v>0</v>
      </c>
      <c r="P133" s="521">
        <f>+(100%+'Assume C02'!Q10)*(P119+P126)</f>
        <v>0</v>
      </c>
      <c r="Q133" s="521">
        <f>+(100%+'Assume C02'!R10)*(Q119+Q126)</f>
        <v>0</v>
      </c>
      <c r="R133" s="521">
        <f>+(100%+'Assume C02'!S10)*(R119+R126)</f>
        <v>0</v>
      </c>
      <c r="S133" s="521">
        <f>+(100%+'Assume C02'!T10)*(S119+S126)</f>
        <v>0</v>
      </c>
      <c r="T133" s="521">
        <f>+(100%+'Assume C02'!U10)*(T119+T126)</f>
        <v>0</v>
      </c>
      <c r="U133" s="521">
        <f>+(100%+'Assume C02'!V10)*(U119+U126)</f>
        <v>0</v>
      </c>
      <c r="V133" s="521">
        <f>+(100%+'Assume C02'!W10)*(V119+V126)</f>
        <v>0</v>
      </c>
      <c r="W133" s="521">
        <f>+(100%+'Assume C02'!X10)*(W119+W126)</f>
        <v>0</v>
      </c>
      <c r="X133" s="521">
        <f>+(100%+'Assume C02'!Y10)*(X119+X126)</f>
        <v>0</v>
      </c>
      <c r="Y133" s="521">
        <f>+(100%+'Assume C02'!Z10)*(Y119+Y126)</f>
        <v>0</v>
      </c>
      <c r="Z133" s="521">
        <f>+(100%+'Assume C02'!AA10)*(Z119+Z126)</f>
        <v>0</v>
      </c>
      <c r="AA133" s="521">
        <f>+(100%+'Assume C02'!AB10)*(AA119+AA126)</f>
        <v>0</v>
      </c>
      <c r="AB133" s="521">
        <f>+(100%+'Assume C02'!AC10)*(AB119+AB126)</f>
        <v>0</v>
      </c>
      <c r="AC133" s="521">
        <f>+(100%+'Assume C02'!AD10)*(AC119+AC126)</f>
        <v>0</v>
      </c>
      <c r="AD133" s="521">
        <f>+(100%+'Assume C02'!AE10)*(AD119+AD126)</f>
        <v>0</v>
      </c>
      <c r="AE133" s="521">
        <f>+(100%+'Assume C02'!AF10)*(AE119+AE126)</f>
        <v>0</v>
      </c>
      <c r="AF133" s="521">
        <f>+(100%+'Assume C02'!AG10)*(AF119+AF126)</f>
        <v>0</v>
      </c>
      <c r="AG133" s="521">
        <f>+(100%+'Assume C02'!AH10)*(AG119+AG126)</f>
        <v>0</v>
      </c>
      <c r="AH133" s="521">
        <f>+(100%+'Assume C02'!AI10)*(AH119+AH126)</f>
        <v>0</v>
      </c>
      <c r="AI133" s="521">
        <f>+(100%+'Assume C02'!AJ10)*(AI119+AI126)</f>
        <v>0</v>
      </c>
      <c r="AJ133" s="521">
        <f>+(100%+'Assume C02'!AK10)*(AJ119+AJ126)</f>
        <v>0</v>
      </c>
      <c r="AK133" s="521">
        <f>+(100%+'Assume C02'!AL10)*(AK119+AK126)</f>
        <v>0</v>
      </c>
      <c r="AL133" s="521">
        <f>+(100%+'Assume C02'!AM10)*(AL119+AL126)</f>
        <v>0</v>
      </c>
      <c r="AM133" s="521">
        <f>+(100%+'Assume C02'!AN10)*(AM119+AM126)</f>
        <v>0</v>
      </c>
      <c r="AN133" s="521">
        <f>+(100%+'Assume C02'!AO10)*(AN119+AN126)</f>
        <v>0</v>
      </c>
      <c r="AO133" s="521">
        <f>+(100%+'Assume C02'!AP10)*(AO119+AO126)</f>
        <v>0</v>
      </c>
      <c r="AP133" s="521">
        <f>+(100%+'Assume C02'!AQ10)*(AP119+AP126)</f>
        <v>0</v>
      </c>
      <c r="AQ133" s="521">
        <f>+(100%+'Assume C02'!AR10)*(AQ119+AQ126)</f>
        <v>0</v>
      </c>
      <c r="AR133" s="521">
        <f>+(100%+'Assume C02'!AS10)*(AR119+AR126)</f>
        <v>0</v>
      </c>
      <c r="AS133" s="521">
        <f>+(100%+'Assume C02'!AT10)*(AS119+AS126)</f>
        <v>0</v>
      </c>
      <c r="AT133" s="521">
        <f>+(100%+'Assume C02'!AU10)*(AT119+AT126)</f>
        <v>0</v>
      </c>
      <c r="AU133" s="521">
        <f>+(100%+'Assume C02'!AV10)*(AU119+AU126)</f>
        <v>0</v>
      </c>
      <c r="AV133" s="521">
        <f>+(100%+'Assume C02'!AW10)*(AV119+AV126)</f>
        <v>0</v>
      </c>
      <c r="AW133" s="521">
        <f>+(100%+'Assume C02'!AX10)*(AW119+AW126)</f>
        <v>0</v>
      </c>
      <c r="AX133" s="521">
        <f>+(100%+'Assume C02'!AY10)*(AX119+AX126)</f>
        <v>0</v>
      </c>
      <c r="AY133" s="521">
        <f>+(100%+'Assume C02'!AZ10)*(AY119+AY126)</f>
        <v>0</v>
      </c>
      <c r="AZ133" s="521">
        <f>+(100%+'Assume C02'!BA10)*(AZ119+AZ126)</f>
        <v>0</v>
      </c>
      <c r="BA133" s="521">
        <f>+(100%+'Assume C02'!BB10)*(BA119+BA126)</f>
        <v>0</v>
      </c>
      <c r="BB133" s="521">
        <f>+(100%+'Assume C02'!BC10)*(BB119+BB126)</f>
        <v>0</v>
      </c>
      <c r="BC133" s="521">
        <f>+(100%+'Assume C02'!BD10)*(BC119+BC126)</f>
        <v>0</v>
      </c>
      <c r="BD133" s="521">
        <f>+(100%+'Assume C02'!BE10)*(BD119+BD126)</f>
        <v>0</v>
      </c>
      <c r="BE133" s="521">
        <f>+(100%+'Assume C02'!BF10)*(BE119+BE126)</f>
        <v>0</v>
      </c>
      <c r="BF133" s="521">
        <f>+(100%+'Assume C02'!BG10)*(BF119+BF126)</f>
        <v>0</v>
      </c>
      <c r="BG133" s="521">
        <f>+(100%+'Assume C02'!BH10)*(BG119+BG126)</f>
        <v>0</v>
      </c>
      <c r="BH133" s="521">
        <f>+(100%+'Assume C02'!BI10)*(BH119+BH126)</f>
        <v>0</v>
      </c>
      <c r="BI133" s="521">
        <f>+(100%+'Assume C02'!BJ10)*(BI119+BI126)</f>
        <v>0</v>
      </c>
      <c r="BJ133" s="521">
        <f>+(100%+'Assume C02'!BK10)*(BJ119+BJ126)</f>
        <v>0</v>
      </c>
      <c r="BK133" s="521">
        <f>+(100%+'Assume C02'!BL10)*(BK119+BK126)</f>
        <v>0</v>
      </c>
      <c r="BL133" s="521">
        <f>+(100%+'Assume C02'!BM10)*(BL119+BL126)</f>
        <v>0</v>
      </c>
      <c r="BM133" s="521">
        <f>+(100%+'Assume C02'!BN10)*(BM119+BM126)</f>
        <v>0</v>
      </c>
      <c r="BN133" s="147"/>
      <c r="BO133" s="159"/>
      <c r="BP133" s="159"/>
      <c r="BQ133" s="138"/>
    </row>
    <row r="134" spans="1:69">
      <c r="A134" s="724"/>
      <c r="B134" s="316" t="s">
        <v>772</v>
      </c>
      <c r="C134" s="458"/>
      <c r="D134" s="481">
        <f t="shared" si="91"/>
        <v>278.19873570408328</v>
      </c>
      <c r="E134" s="481">
        <f t="shared" si="79"/>
        <v>3307.0612512121852</v>
      </c>
      <c r="F134" s="328">
        <f>+SUM(F128:F133)</f>
        <v>38.157130133658768</v>
      </c>
      <c r="G134" s="328">
        <f t="shared" ref="G134:BK134" si="92">+SUM(G128:G133)</f>
        <v>36.055772522167175</v>
      </c>
      <c r="H134" s="328">
        <f t="shared" si="92"/>
        <v>43.440447178700154</v>
      </c>
      <c r="I134" s="328">
        <f t="shared" si="92"/>
        <v>33.794936085358763</v>
      </c>
      <c r="J134" s="328">
        <f t="shared" si="92"/>
        <v>59.035791837230278</v>
      </c>
      <c r="K134" s="328">
        <f t="shared" si="92"/>
        <v>32.307090943577911</v>
      </c>
      <c r="L134" s="328">
        <f t="shared" si="92"/>
        <v>35.407567003390213</v>
      </c>
      <c r="M134" s="328">
        <f t="shared" si="92"/>
        <v>35.612046754990637</v>
      </c>
      <c r="N134" s="328">
        <f t="shared" si="92"/>
        <v>35.501118552008862</v>
      </c>
      <c r="O134" s="328">
        <f t="shared" si="92"/>
        <v>30.896546615615247</v>
      </c>
      <c r="P134" s="328">
        <f t="shared" si="92"/>
        <v>33.6370234674636</v>
      </c>
      <c r="Q134" s="328">
        <f t="shared" si="92"/>
        <v>26.455030302593201</v>
      </c>
      <c r="R134" s="328">
        <f t="shared" si="92"/>
        <v>30.9080361703463</v>
      </c>
      <c r="S134" s="328">
        <f t="shared" si="92"/>
        <v>25.361142388799852</v>
      </c>
      <c r="T134" s="328">
        <f t="shared" si="92"/>
        <v>25.938668061742796</v>
      </c>
      <c r="U134" s="328">
        <f t="shared" si="92"/>
        <v>23.813833343831256</v>
      </c>
      <c r="V134" s="328">
        <f t="shared" si="92"/>
        <v>24.064102940408887</v>
      </c>
      <c r="W134" s="328">
        <f t="shared" si="92"/>
        <v>26.47845527626427</v>
      </c>
      <c r="X134" s="328">
        <f t="shared" si="92"/>
        <v>45.563168979781537</v>
      </c>
      <c r="Y134" s="328">
        <f t="shared" si="92"/>
        <v>17.143666971922727</v>
      </c>
      <c r="Z134" s="328">
        <f t="shared" si="92"/>
        <v>19.283518480539264</v>
      </c>
      <c r="AA134" s="328">
        <f t="shared" si="92"/>
        <v>19.277015814719896</v>
      </c>
      <c r="AB134" s="328">
        <f t="shared" si="92"/>
        <v>19.115481699313037</v>
      </c>
      <c r="AC134" s="328">
        <f t="shared" si="92"/>
        <v>25.260532833590322</v>
      </c>
      <c r="AD134" s="328">
        <f t="shared" si="92"/>
        <v>20.358776157359163</v>
      </c>
      <c r="AE134" s="328">
        <f t="shared" si="92"/>
        <v>20.358776157359163</v>
      </c>
      <c r="AF134" s="328">
        <f t="shared" si="92"/>
        <v>20.358776157359163</v>
      </c>
      <c r="AG134" s="328">
        <f t="shared" si="92"/>
        <v>20.358776157359163</v>
      </c>
      <c r="AH134" s="328">
        <f t="shared" si="92"/>
        <v>20.358776157359163</v>
      </c>
      <c r="AI134" s="328">
        <f t="shared" si="92"/>
        <v>20.358776157359163</v>
      </c>
      <c r="AJ134" s="328">
        <f t="shared" si="92"/>
        <v>20.358776157359163</v>
      </c>
      <c r="AK134" s="328">
        <f t="shared" si="92"/>
        <v>20.358776157359163</v>
      </c>
      <c r="AL134" s="328">
        <f t="shared" si="92"/>
        <v>20.358776157359163</v>
      </c>
      <c r="AM134" s="328">
        <f t="shared" si="92"/>
        <v>20.358776157359163</v>
      </c>
      <c r="AN134" s="328">
        <f t="shared" si="92"/>
        <v>20.358776157359163</v>
      </c>
      <c r="AO134" s="328">
        <f t="shared" si="92"/>
        <v>20.358776157359163</v>
      </c>
      <c r="AP134" s="328">
        <f t="shared" si="92"/>
        <v>20.358776157359163</v>
      </c>
      <c r="AQ134" s="328">
        <f t="shared" si="92"/>
        <v>20.358776157359163</v>
      </c>
      <c r="AR134" s="328">
        <f t="shared" si="92"/>
        <v>20.358776157359163</v>
      </c>
      <c r="AS134" s="328">
        <f t="shared" si="92"/>
        <v>20.358776157359163</v>
      </c>
      <c r="AT134" s="328">
        <f t="shared" si="92"/>
        <v>20.358776157359163</v>
      </c>
      <c r="AU134" s="328">
        <f t="shared" si="92"/>
        <v>20.358776157359163</v>
      </c>
      <c r="AV134" s="328">
        <f t="shared" si="92"/>
        <v>20.358776157359163</v>
      </c>
      <c r="AW134" s="328">
        <f t="shared" si="92"/>
        <v>20.358776157359163</v>
      </c>
      <c r="AX134" s="328">
        <f t="shared" si="92"/>
        <v>20.358776157359163</v>
      </c>
      <c r="AY134" s="328">
        <f t="shared" si="92"/>
        <v>20.358776157359163</v>
      </c>
      <c r="AZ134" s="328">
        <f t="shared" si="92"/>
        <v>20.358776157359163</v>
      </c>
      <c r="BA134" s="328">
        <f t="shared" si="92"/>
        <v>940.83207606290819</v>
      </c>
      <c r="BB134" s="328">
        <f t="shared" si="92"/>
        <v>940.83207606290819</v>
      </c>
      <c r="BC134" s="328">
        <f t="shared" si="92"/>
        <v>0</v>
      </c>
      <c r="BD134" s="328">
        <f t="shared" si="92"/>
        <v>0</v>
      </c>
      <c r="BE134" s="328">
        <f t="shared" si="92"/>
        <v>0</v>
      </c>
      <c r="BF134" s="328">
        <f t="shared" si="92"/>
        <v>0</v>
      </c>
      <c r="BG134" s="328">
        <f t="shared" si="92"/>
        <v>0</v>
      </c>
      <c r="BH134" s="328">
        <f t="shared" si="92"/>
        <v>0</v>
      </c>
      <c r="BI134" s="328">
        <f t="shared" si="92"/>
        <v>0</v>
      </c>
      <c r="BJ134" s="328">
        <f t="shared" si="92"/>
        <v>0</v>
      </c>
      <c r="BK134" s="328">
        <f t="shared" si="92"/>
        <v>0</v>
      </c>
      <c r="BL134" s="328">
        <f>+SUM(BL128:BL133)</f>
        <v>214.63712310909185</v>
      </c>
      <c r="BM134" s="328">
        <f>+SUM(BM128:BM133)</f>
        <v>0</v>
      </c>
      <c r="BN134" s="151"/>
      <c r="BO134" s="148"/>
      <c r="BP134" s="148"/>
      <c r="BQ134" s="8"/>
    </row>
    <row r="135" spans="1:69">
      <c r="A135" s="332"/>
      <c r="B135" s="177"/>
      <c r="C135" s="177"/>
      <c r="D135" s="177"/>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177"/>
      <c r="BJ135" s="177"/>
      <c r="BK135" s="177"/>
      <c r="BL135" s="177"/>
      <c r="BM135" s="177"/>
      <c r="BN135" s="177"/>
      <c r="BO135" s="177"/>
      <c r="BP135" s="177"/>
      <c r="BQ135" s="177"/>
    </row>
    <row r="136" spans="1:69" outlineLevel="1">
      <c r="A136" s="714" t="s">
        <v>773</v>
      </c>
      <c r="B136" s="142" t="s">
        <v>55</v>
      </c>
      <c r="C136" s="539">
        <f>+'Assume C02'!C22</f>
        <v>701280</v>
      </c>
      <c r="D136" s="490">
        <f>SUM(F136:L136)</f>
        <v>1045.1890751246285</v>
      </c>
      <c r="E136" s="310">
        <f t="shared" ref="E136:E141" si="93">SUM(F136:BM136)</f>
        <v>8958.7635010682443</v>
      </c>
      <c r="F136" s="482">
        <f>$C136*'Assume C02'!$G12/1000</f>
        <v>149.31272501780407</v>
      </c>
      <c r="G136" s="482">
        <f>$C136*'Assume C02'!$G12/1000</f>
        <v>149.31272501780407</v>
      </c>
      <c r="H136" s="482">
        <f>$C136*'Assume C02'!$G12/1000</f>
        <v>149.31272501780407</v>
      </c>
      <c r="I136" s="482">
        <f>$C136*'Assume C02'!$G12/1000</f>
        <v>149.31272501780407</v>
      </c>
      <c r="J136" s="482">
        <f>$C136*'Assume C02'!$G12/1000</f>
        <v>149.31272501780407</v>
      </c>
      <c r="K136" s="482">
        <f>$C136*'Assume C02'!$G12/1000</f>
        <v>149.31272501780407</v>
      </c>
      <c r="L136" s="482">
        <f>$C136*'Assume C02'!$G12/1000</f>
        <v>149.31272501780407</v>
      </c>
      <c r="M136" s="482">
        <f>$C136*'Assume C02'!$G12/1000</f>
        <v>149.31272501780407</v>
      </c>
      <c r="N136" s="482">
        <f>$C136*'Assume C02'!$G12/1000</f>
        <v>149.31272501780407</v>
      </c>
      <c r="O136" s="482">
        <f>$C136*'Assume C02'!$G12/1000</f>
        <v>149.31272501780407</v>
      </c>
      <c r="P136" s="482">
        <f>$C136*'Assume C02'!$G12/1000</f>
        <v>149.31272501780407</v>
      </c>
      <c r="Q136" s="482">
        <f>$C136*'Assume C02'!$G12/1000</f>
        <v>149.31272501780407</v>
      </c>
      <c r="R136" s="482">
        <f>$C136*'Assume C02'!$G12/1000</f>
        <v>149.31272501780407</v>
      </c>
      <c r="S136" s="482">
        <f>$C136*'Assume C02'!$G12/1000</f>
        <v>149.31272501780407</v>
      </c>
      <c r="T136" s="482">
        <f>$C136*'Assume C02'!$G12/1000</f>
        <v>149.31272501780407</v>
      </c>
      <c r="U136" s="482">
        <f>$C136*'Assume C02'!$G12/1000</f>
        <v>149.31272501780407</v>
      </c>
      <c r="V136" s="482">
        <f>$C136*'Assume C02'!$G12/1000</f>
        <v>149.31272501780407</v>
      </c>
      <c r="W136" s="482">
        <f>$C136*'Assume C02'!$G12/1000</f>
        <v>149.31272501780407</v>
      </c>
      <c r="X136" s="482">
        <f>$C136*'Assume C02'!$G12/1000</f>
        <v>149.31272501780407</v>
      </c>
      <c r="Y136" s="482">
        <f>$C136*'Assume C02'!$G12/1000</f>
        <v>149.31272501780407</v>
      </c>
      <c r="Z136" s="482">
        <f>$C136*'Assume C02'!$G12/1000</f>
        <v>149.31272501780407</v>
      </c>
      <c r="AA136" s="482">
        <f>$C136*'Assume C02'!$G12/1000</f>
        <v>149.31272501780407</v>
      </c>
      <c r="AB136" s="482">
        <f>$C136*'Assume C02'!$G12/1000</f>
        <v>149.31272501780407</v>
      </c>
      <c r="AC136" s="482">
        <f>$C136*'Assume C02'!$G12/1000</f>
        <v>149.31272501780407</v>
      </c>
      <c r="AD136" s="482">
        <f>$C136*'Assume C02'!$G12/1000</f>
        <v>149.31272501780407</v>
      </c>
      <c r="AE136" s="482">
        <f>$C136*'Assume C02'!$G12/1000</f>
        <v>149.31272501780407</v>
      </c>
      <c r="AF136" s="482">
        <f>$C136*'Assume C02'!$G12/1000</f>
        <v>149.31272501780407</v>
      </c>
      <c r="AG136" s="482">
        <f>$C136*'Assume C02'!$G12/1000</f>
        <v>149.31272501780407</v>
      </c>
      <c r="AH136" s="482">
        <f>$C136*'Assume C02'!$G12/1000</f>
        <v>149.31272501780407</v>
      </c>
      <c r="AI136" s="482">
        <f>$C136*'Assume C02'!$G12/1000</f>
        <v>149.31272501780407</v>
      </c>
      <c r="AJ136" s="482">
        <f>$C136*'Assume C02'!$G12/1000</f>
        <v>149.31272501780407</v>
      </c>
      <c r="AK136" s="482">
        <f>$C136*'Assume C02'!$G12/1000</f>
        <v>149.31272501780407</v>
      </c>
      <c r="AL136" s="482">
        <f>$C136*'Assume C02'!$G12/1000</f>
        <v>149.31272501780407</v>
      </c>
      <c r="AM136" s="482">
        <f>$C136*'Assume C02'!$G12/1000</f>
        <v>149.31272501780407</v>
      </c>
      <c r="AN136" s="482">
        <f>$C136*'Assume C02'!$G12/1000</f>
        <v>149.31272501780407</v>
      </c>
      <c r="AO136" s="482">
        <f>$C136*'Assume C02'!$G12/1000</f>
        <v>149.31272501780407</v>
      </c>
      <c r="AP136" s="482">
        <f>$C136*'Assume C02'!$G12/1000</f>
        <v>149.31272501780407</v>
      </c>
      <c r="AQ136" s="482">
        <f>$C136*'Assume C02'!$G12/1000</f>
        <v>149.31272501780407</v>
      </c>
      <c r="AR136" s="482">
        <f>$C136*'Assume C02'!$G12/1000</f>
        <v>149.31272501780407</v>
      </c>
      <c r="AS136" s="482">
        <f>$C136*'Assume C02'!$G12/1000</f>
        <v>149.31272501780407</v>
      </c>
      <c r="AT136" s="482">
        <f>$C136*'Assume C02'!$G12/1000</f>
        <v>149.31272501780407</v>
      </c>
      <c r="AU136" s="482">
        <f>$C136*'Assume C02'!$G12/1000</f>
        <v>149.31272501780407</v>
      </c>
      <c r="AV136" s="482">
        <f>$C136*'Assume C02'!$G12/1000</f>
        <v>149.31272501780407</v>
      </c>
      <c r="AW136" s="482">
        <f>$C136*'Assume C02'!$G12/1000</f>
        <v>149.31272501780407</v>
      </c>
      <c r="AX136" s="482">
        <f>$C136*'Assume C02'!$G12/1000</f>
        <v>149.31272501780407</v>
      </c>
      <c r="AY136" s="482">
        <f>$C136*'Assume C02'!$G12/1000</f>
        <v>149.31272501780407</v>
      </c>
      <c r="AZ136" s="482">
        <f>$C136*'Assume C02'!$G12/1000</f>
        <v>149.31272501780407</v>
      </c>
      <c r="BA136" s="482">
        <f>$C136*'Assume C02'!$G12/1000</f>
        <v>149.31272501780407</v>
      </c>
      <c r="BB136" s="482">
        <f>$C136*'Assume C02'!$G12/1000</f>
        <v>149.31272501780407</v>
      </c>
      <c r="BC136" s="482">
        <f>$C136*'Assume C02'!$G12/1000</f>
        <v>149.31272501780407</v>
      </c>
      <c r="BD136" s="482">
        <f>$C136*'Assume C02'!$G12/1000</f>
        <v>149.31272501780407</v>
      </c>
      <c r="BE136" s="482">
        <f>$C136*'Assume C02'!$G12/1000</f>
        <v>149.31272501780407</v>
      </c>
      <c r="BF136" s="482">
        <f>$C136*'Assume C02'!$G12/1000</f>
        <v>149.31272501780407</v>
      </c>
      <c r="BG136" s="482">
        <f>$C136*'Assume C02'!$G12/1000</f>
        <v>149.31272501780407</v>
      </c>
      <c r="BH136" s="482">
        <f>$C136*'Assume C02'!$G12/1000</f>
        <v>149.31272501780407</v>
      </c>
      <c r="BI136" s="482">
        <f>$C136*'Assume C02'!$G12/1000</f>
        <v>149.31272501780407</v>
      </c>
      <c r="BJ136" s="482">
        <f>$C136*'Assume C02'!$G12/1000</f>
        <v>149.31272501780407</v>
      </c>
      <c r="BK136" s="482">
        <f>$C136*'Assume C02'!$G12/1000</f>
        <v>149.31272501780407</v>
      </c>
      <c r="BL136" s="482">
        <f>$C136*'Assume C02'!$G12/1000</f>
        <v>149.31272501780407</v>
      </c>
      <c r="BM136" s="482">
        <f>$C136*'Assume C02'!$G12/1000</f>
        <v>149.31272501780407</v>
      </c>
      <c r="BN136" s="152"/>
      <c r="BO136" s="158"/>
      <c r="BP136" s="158"/>
      <c r="BQ136" s="4"/>
    </row>
    <row r="137" spans="1:69" outlineLevel="1">
      <c r="A137" s="715"/>
      <c r="B137" s="469" t="s">
        <v>56</v>
      </c>
      <c r="C137" s="540">
        <f>+'Assume C02'!C23</f>
        <v>0</v>
      </c>
      <c r="D137" s="491">
        <f>SUM(F137:L137)</f>
        <v>0</v>
      </c>
      <c r="E137" s="308">
        <f t="shared" si="93"/>
        <v>0</v>
      </c>
      <c r="F137" s="483">
        <f>+$C137</f>
        <v>0</v>
      </c>
      <c r="G137" s="483">
        <f t="shared" ref="G137:V140" si="94">F137</f>
        <v>0</v>
      </c>
      <c r="H137" s="483">
        <f t="shared" si="94"/>
        <v>0</v>
      </c>
      <c r="I137" s="483">
        <f t="shared" si="94"/>
        <v>0</v>
      </c>
      <c r="J137" s="483">
        <f t="shared" si="94"/>
        <v>0</v>
      </c>
      <c r="K137" s="483">
        <f t="shared" si="94"/>
        <v>0</v>
      </c>
      <c r="L137" s="483">
        <f t="shared" si="94"/>
        <v>0</v>
      </c>
      <c r="M137" s="483">
        <f t="shared" si="94"/>
        <v>0</v>
      </c>
      <c r="N137" s="483">
        <f t="shared" si="94"/>
        <v>0</v>
      </c>
      <c r="O137" s="483">
        <f t="shared" si="94"/>
        <v>0</v>
      </c>
      <c r="P137" s="483">
        <f t="shared" si="94"/>
        <v>0</v>
      </c>
      <c r="Q137" s="483">
        <f t="shared" si="94"/>
        <v>0</v>
      </c>
      <c r="R137" s="483">
        <f t="shared" si="94"/>
        <v>0</v>
      </c>
      <c r="S137" s="483">
        <f t="shared" si="94"/>
        <v>0</v>
      </c>
      <c r="T137" s="483">
        <f t="shared" si="94"/>
        <v>0</v>
      </c>
      <c r="U137" s="483">
        <f t="shared" si="94"/>
        <v>0</v>
      </c>
      <c r="V137" s="483">
        <f t="shared" si="94"/>
        <v>0</v>
      </c>
      <c r="W137" s="483">
        <f>V137</f>
        <v>0</v>
      </c>
      <c r="X137" s="483">
        <f t="shared" ref="X137:AM137" si="95">W137</f>
        <v>0</v>
      </c>
      <c r="Y137" s="483">
        <f t="shared" si="95"/>
        <v>0</v>
      </c>
      <c r="Z137" s="483">
        <f t="shared" si="95"/>
        <v>0</v>
      </c>
      <c r="AA137" s="483">
        <f t="shared" si="95"/>
        <v>0</v>
      </c>
      <c r="AB137" s="483">
        <f t="shared" si="95"/>
        <v>0</v>
      </c>
      <c r="AC137" s="483">
        <f t="shared" si="95"/>
        <v>0</v>
      </c>
      <c r="AD137" s="483">
        <f t="shared" si="95"/>
        <v>0</v>
      </c>
      <c r="AE137" s="483">
        <f t="shared" si="95"/>
        <v>0</v>
      </c>
      <c r="AF137" s="483">
        <f t="shared" si="95"/>
        <v>0</v>
      </c>
      <c r="AG137" s="483">
        <f t="shared" si="95"/>
        <v>0</v>
      </c>
      <c r="AH137" s="483">
        <f t="shared" si="95"/>
        <v>0</v>
      </c>
      <c r="AI137" s="483">
        <f t="shared" si="95"/>
        <v>0</v>
      </c>
      <c r="AJ137" s="483">
        <f t="shared" si="95"/>
        <v>0</v>
      </c>
      <c r="AK137" s="483">
        <f t="shared" si="95"/>
        <v>0</v>
      </c>
      <c r="AL137" s="483">
        <f t="shared" si="95"/>
        <v>0</v>
      </c>
      <c r="AM137" s="483">
        <f t="shared" si="95"/>
        <v>0</v>
      </c>
      <c r="AN137" s="483">
        <f t="shared" ref="AN137:BC137" si="96">AM137</f>
        <v>0</v>
      </c>
      <c r="AO137" s="483">
        <f t="shared" si="96"/>
        <v>0</v>
      </c>
      <c r="AP137" s="483">
        <f t="shared" si="96"/>
        <v>0</v>
      </c>
      <c r="AQ137" s="483">
        <f t="shared" si="96"/>
        <v>0</v>
      </c>
      <c r="AR137" s="483">
        <f t="shared" si="96"/>
        <v>0</v>
      </c>
      <c r="AS137" s="483">
        <f t="shared" si="96"/>
        <v>0</v>
      </c>
      <c r="AT137" s="483">
        <f t="shared" si="96"/>
        <v>0</v>
      </c>
      <c r="AU137" s="483">
        <f t="shared" si="96"/>
        <v>0</v>
      </c>
      <c r="AV137" s="483">
        <f t="shared" si="96"/>
        <v>0</v>
      </c>
      <c r="AW137" s="483">
        <f t="shared" si="96"/>
        <v>0</v>
      </c>
      <c r="AX137" s="483">
        <f t="shared" si="96"/>
        <v>0</v>
      </c>
      <c r="AY137" s="483">
        <f t="shared" si="96"/>
        <v>0</v>
      </c>
      <c r="AZ137" s="483">
        <f t="shared" si="96"/>
        <v>0</v>
      </c>
      <c r="BA137" s="483">
        <f t="shared" si="96"/>
        <v>0</v>
      </c>
      <c r="BB137" s="483">
        <f t="shared" si="96"/>
        <v>0</v>
      </c>
      <c r="BC137" s="483">
        <f t="shared" si="96"/>
        <v>0</v>
      </c>
      <c r="BD137" s="483">
        <f t="shared" ref="BD137:BK137" si="97">BC137</f>
        <v>0</v>
      </c>
      <c r="BE137" s="483">
        <f t="shared" si="97"/>
        <v>0</v>
      </c>
      <c r="BF137" s="483">
        <f t="shared" si="97"/>
        <v>0</v>
      </c>
      <c r="BG137" s="483">
        <f t="shared" si="97"/>
        <v>0</v>
      </c>
      <c r="BH137" s="483">
        <f t="shared" si="97"/>
        <v>0</v>
      </c>
      <c r="BI137" s="483">
        <f t="shared" si="97"/>
        <v>0</v>
      </c>
      <c r="BJ137" s="483">
        <f t="shared" si="97"/>
        <v>0</v>
      </c>
      <c r="BK137" s="483">
        <f t="shared" si="97"/>
        <v>0</v>
      </c>
      <c r="BL137" s="483">
        <f>BK137</f>
        <v>0</v>
      </c>
      <c r="BM137" s="483">
        <f>BL137</f>
        <v>0</v>
      </c>
      <c r="BN137" s="147"/>
      <c r="BO137" s="159"/>
      <c r="BP137" s="159"/>
      <c r="BQ137" s="5"/>
    </row>
    <row r="138" spans="1:69" outlineLevel="1">
      <c r="A138" s="715"/>
      <c r="B138" s="469" t="s">
        <v>30</v>
      </c>
      <c r="C138" s="540">
        <f>+'Assume C02'!C24</f>
        <v>29.3</v>
      </c>
      <c r="D138" s="491">
        <f>SUM(F138:L138)</f>
        <v>205.10000000000002</v>
      </c>
      <c r="E138" s="308">
        <f t="shared" si="93"/>
        <v>1757.9999999999982</v>
      </c>
      <c r="F138" s="483">
        <f>+$C138</f>
        <v>29.3</v>
      </c>
      <c r="G138" s="483">
        <f t="shared" ref="G138:BM138" si="98">+$C138</f>
        <v>29.3</v>
      </c>
      <c r="H138" s="483">
        <f t="shared" si="98"/>
        <v>29.3</v>
      </c>
      <c r="I138" s="483">
        <f t="shared" si="98"/>
        <v>29.3</v>
      </c>
      <c r="J138" s="483">
        <f t="shared" si="98"/>
        <v>29.3</v>
      </c>
      <c r="K138" s="483">
        <f t="shared" si="98"/>
        <v>29.3</v>
      </c>
      <c r="L138" s="483">
        <f t="shared" si="98"/>
        <v>29.3</v>
      </c>
      <c r="M138" s="483">
        <f t="shared" si="98"/>
        <v>29.3</v>
      </c>
      <c r="N138" s="483">
        <f t="shared" si="98"/>
        <v>29.3</v>
      </c>
      <c r="O138" s="483">
        <f t="shared" si="98"/>
        <v>29.3</v>
      </c>
      <c r="P138" s="483">
        <f t="shared" si="98"/>
        <v>29.3</v>
      </c>
      <c r="Q138" s="483">
        <f t="shared" si="98"/>
        <v>29.3</v>
      </c>
      <c r="R138" s="483">
        <f t="shared" si="98"/>
        <v>29.3</v>
      </c>
      <c r="S138" s="483">
        <f t="shared" si="98"/>
        <v>29.3</v>
      </c>
      <c r="T138" s="483">
        <f t="shared" si="98"/>
        <v>29.3</v>
      </c>
      <c r="U138" s="483">
        <f t="shared" si="98"/>
        <v>29.3</v>
      </c>
      <c r="V138" s="483">
        <f t="shared" si="98"/>
        <v>29.3</v>
      </c>
      <c r="W138" s="483">
        <f t="shared" si="98"/>
        <v>29.3</v>
      </c>
      <c r="X138" s="483">
        <f t="shared" si="98"/>
        <v>29.3</v>
      </c>
      <c r="Y138" s="483">
        <f t="shared" si="98"/>
        <v>29.3</v>
      </c>
      <c r="Z138" s="483">
        <f t="shared" si="98"/>
        <v>29.3</v>
      </c>
      <c r="AA138" s="483">
        <f t="shared" si="98"/>
        <v>29.3</v>
      </c>
      <c r="AB138" s="483">
        <f t="shared" si="98"/>
        <v>29.3</v>
      </c>
      <c r="AC138" s="483">
        <f t="shared" si="98"/>
        <v>29.3</v>
      </c>
      <c r="AD138" s="483">
        <f t="shared" si="98"/>
        <v>29.3</v>
      </c>
      <c r="AE138" s="483">
        <f t="shared" si="98"/>
        <v>29.3</v>
      </c>
      <c r="AF138" s="483">
        <f t="shared" si="98"/>
        <v>29.3</v>
      </c>
      <c r="AG138" s="483">
        <f t="shared" si="98"/>
        <v>29.3</v>
      </c>
      <c r="AH138" s="483">
        <f t="shared" si="98"/>
        <v>29.3</v>
      </c>
      <c r="AI138" s="483">
        <f t="shared" si="98"/>
        <v>29.3</v>
      </c>
      <c r="AJ138" s="483">
        <f t="shared" si="98"/>
        <v>29.3</v>
      </c>
      <c r="AK138" s="483">
        <f t="shared" si="98"/>
        <v>29.3</v>
      </c>
      <c r="AL138" s="483">
        <f t="shared" si="98"/>
        <v>29.3</v>
      </c>
      <c r="AM138" s="483">
        <f t="shared" si="98"/>
        <v>29.3</v>
      </c>
      <c r="AN138" s="483">
        <f t="shared" si="98"/>
        <v>29.3</v>
      </c>
      <c r="AO138" s="483">
        <f t="shared" si="98"/>
        <v>29.3</v>
      </c>
      <c r="AP138" s="483">
        <f t="shared" si="98"/>
        <v>29.3</v>
      </c>
      <c r="AQ138" s="483">
        <f t="shared" si="98"/>
        <v>29.3</v>
      </c>
      <c r="AR138" s="483">
        <f t="shared" si="98"/>
        <v>29.3</v>
      </c>
      <c r="AS138" s="483">
        <f t="shared" si="98"/>
        <v>29.3</v>
      </c>
      <c r="AT138" s="483">
        <f t="shared" si="98"/>
        <v>29.3</v>
      </c>
      <c r="AU138" s="483">
        <f t="shared" si="98"/>
        <v>29.3</v>
      </c>
      <c r="AV138" s="483">
        <f t="shared" si="98"/>
        <v>29.3</v>
      </c>
      <c r="AW138" s="483">
        <f t="shared" si="98"/>
        <v>29.3</v>
      </c>
      <c r="AX138" s="483">
        <f t="shared" si="98"/>
        <v>29.3</v>
      </c>
      <c r="AY138" s="483">
        <f t="shared" si="98"/>
        <v>29.3</v>
      </c>
      <c r="AZ138" s="483">
        <f t="shared" si="98"/>
        <v>29.3</v>
      </c>
      <c r="BA138" s="483">
        <f t="shared" si="98"/>
        <v>29.3</v>
      </c>
      <c r="BB138" s="483">
        <f t="shared" si="98"/>
        <v>29.3</v>
      </c>
      <c r="BC138" s="483">
        <f t="shared" si="98"/>
        <v>29.3</v>
      </c>
      <c r="BD138" s="483">
        <f t="shared" si="98"/>
        <v>29.3</v>
      </c>
      <c r="BE138" s="483">
        <f t="shared" si="98"/>
        <v>29.3</v>
      </c>
      <c r="BF138" s="483">
        <f t="shared" si="98"/>
        <v>29.3</v>
      </c>
      <c r="BG138" s="483">
        <f t="shared" si="98"/>
        <v>29.3</v>
      </c>
      <c r="BH138" s="483">
        <f t="shared" si="98"/>
        <v>29.3</v>
      </c>
      <c r="BI138" s="483">
        <f t="shared" si="98"/>
        <v>29.3</v>
      </c>
      <c r="BJ138" s="483">
        <f t="shared" si="98"/>
        <v>29.3</v>
      </c>
      <c r="BK138" s="483">
        <f t="shared" si="98"/>
        <v>29.3</v>
      </c>
      <c r="BL138" s="483">
        <f t="shared" si="98"/>
        <v>29.3</v>
      </c>
      <c r="BM138" s="483">
        <f t="shared" si="98"/>
        <v>29.3</v>
      </c>
      <c r="BN138" s="147"/>
      <c r="BO138" s="147"/>
      <c r="BP138" s="147"/>
      <c r="BQ138" s="5"/>
    </row>
    <row r="139" spans="1:69" outlineLevel="1">
      <c r="A139" s="715"/>
      <c r="B139" s="469" t="s">
        <v>31</v>
      </c>
      <c r="C139" s="540">
        <f>+'Assume C02'!C25</f>
        <v>0</v>
      </c>
      <c r="D139" s="491">
        <f>SUM(F139:L139)</f>
        <v>0</v>
      </c>
      <c r="E139" s="308">
        <f t="shared" si="93"/>
        <v>0</v>
      </c>
      <c r="F139" s="483">
        <f>+$C139</f>
        <v>0</v>
      </c>
      <c r="G139" s="483"/>
      <c r="H139" s="483"/>
      <c r="I139" s="483"/>
      <c r="J139" s="483"/>
      <c r="K139" s="483"/>
      <c r="L139" s="483"/>
      <c r="M139" s="483"/>
      <c r="N139" s="483"/>
      <c r="O139" s="483"/>
      <c r="P139" s="483"/>
      <c r="Q139" s="483"/>
      <c r="R139" s="483"/>
      <c r="S139" s="483"/>
      <c r="T139" s="483"/>
      <c r="U139" s="483"/>
      <c r="V139" s="483"/>
      <c r="W139" s="483"/>
      <c r="X139" s="483"/>
      <c r="Y139" s="483"/>
      <c r="Z139" s="483"/>
      <c r="AA139" s="483"/>
      <c r="AB139" s="483"/>
      <c r="AC139" s="483"/>
      <c r="AD139" s="483"/>
      <c r="AE139" s="483"/>
      <c r="AF139" s="483"/>
      <c r="AG139" s="483"/>
      <c r="AH139" s="483"/>
      <c r="AI139" s="483"/>
      <c r="AJ139" s="483"/>
      <c r="AK139" s="483"/>
      <c r="AL139" s="483"/>
      <c r="AM139" s="483"/>
      <c r="AN139" s="483"/>
      <c r="AO139" s="483"/>
      <c r="AP139" s="483"/>
      <c r="AQ139" s="483"/>
      <c r="AR139" s="483"/>
      <c r="AS139" s="483"/>
      <c r="AT139" s="483"/>
      <c r="AU139" s="483"/>
      <c r="AV139" s="483"/>
      <c r="AW139" s="483"/>
      <c r="AX139" s="483"/>
      <c r="AY139" s="483"/>
      <c r="AZ139" s="483"/>
      <c r="BA139" s="483"/>
      <c r="BB139" s="483"/>
      <c r="BC139" s="483"/>
      <c r="BD139" s="483"/>
      <c r="BE139" s="483"/>
      <c r="BF139" s="483"/>
      <c r="BG139" s="483"/>
      <c r="BH139" s="483"/>
      <c r="BI139" s="483"/>
      <c r="BJ139" s="483"/>
      <c r="BK139" s="483"/>
      <c r="BL139" s="483"/>
      <c r="BM139" s="483"/>
      <c r="BN139" s="147"/>
      <c r="BO139" s="159"/>
      <c r="BP139" s="159"/>
      <c r="BQ139" s="5"/>
    </row>
    <row r="140" spans="1:69" outlineLevel="1">
      <c r="A140" s="715"/>
      <c r="B140" s="469" t="s">
        <v>57</v>
      </c>
      <c r="C140" s="540">
        <f>+'Assume C02'!C26</f>
        <v>65</v>
      </c>
      <c r="D140" s="491">
        <f>SUM(F140:L140)</f>
        <v>455</v>
      </c>
      <c r="E140" s="308">
        <f t="shared" si="93"/>
        <v>3900</v>
      </c>
      <c r="F140" s="483">
        <f>+$C140</f>
        <v>65</v>
      </c>
      <c r="G140" s="483">
        <f t="shared" si="94"/>
        <v>65</v>
      </c>
      <c r="H140" s="483">
        <f t="shared" si="94"/>
        <v>65</v>
      </c>
      <c r="I140" s="483">
        <f t="shared" si="94"/>
        <v>65</v>
      </c>
      <c r="J140" s="483">
        <f t="shared" si="94"/>
        <v>65</v>
      </c>
      <c r="K140" s="483">
        <f t="shared" si="94"/>
        <v>65</v>
      </c>
      <c r="L140" s="483">
        <f t="shared" si="94"/>
        <v>65</v>
      </c>
      <c r="M140" s="483">
        <f t="shared" si="94"/>
        <v>65</v>
      </c>
      <c r="N140" s="483">
        <f t="shared" si="94"/>
        <v>65</v>
      </c>
      <c r="O140" s="483">
        <f t="shared" si="94"/>
        <v>65</v>
      </c>
      <c r="P140" s="483">
        <f t="shared" si="94"/>
        <v>65</v>
      </c>
      <c r="Q140" s="483">
        <f t="shared" si="94"/>
        <v>65</v>
      </c>
      <c r="R140" s="483">
        <f t="shared" si="94"/>
        <v>65</v>
      </c>
      <c r="S140" s="483">
        <f t="shared" si="94"/>
        <v>65</v>
      </c>
      <c r="T140" s="483">
        <f t="shared" si="94"/>
        <v>65</v>
      </c>
      <c r="U140" s="483">
        <f t="shared" si="94"/>
        <v>65</v>
      </c>
      <c r="V140" s="483">
        <f t="shared" si="94"/>
        <v>65</v>
      </c>
      <c r="W140" s="483">
        <f t="shared" ref="W140:AL140" si="99">V140</f>
        <v>65</v>
      </c>
      <c r="X140" s="483">
        <f t="shared" si="99"/>
        <v>65</v>
      </c>
      <c r="Y140" s="483">
        <f t="shared" si="99"/>
        <v>65</v>
      </c>
      <c r="Z140" s="483">
        <f t="shared" si="99"/>
        <v>65</v>
      </c>
      <c r="AA140" s="483">
        <f t="shared" si="99"/>
        <v>65</v>
      </c>
      <c r="AB140" s="483">
        <f t="shared" si="99"/>
        <v>65</v>
      </c>
      <c r="AC140" s="483">
        <f t="shared" si="99"/>
        <v>65</v>
      </c>
      <c r="AD140" s="483">
        <f t="shared" si="99"/>
        <v>65</v>
      </c>
      <c r="AE140" s="483">
        <f t="shared" si="99"/>
        <v>65</v>
      </c>
      <c r="AF140" s="483">
        <f t="shared" si="99"/>
        <v>65</v>
      </c>
      <c r="AG140" s="483">
        <f t="shared" si="99"/>
        <v>65</v>
      </c>
      <c r="AH140" s="483">
        <f t="shared" si="99"/>
        <v>65</v>
      </c>
      <c r="AI140" s="483">
        <f t="shared" si="99"/>
        <v>65</v>
      </c>
      <c r="AJ140" s="483">
        <f t="shared" si="99"/>
        <v>65</v>
      </c>
      <c r="AK140" s="483">
        <f t="shared" si="99"/>
        <v>65</v>
      </c>
      <c r="AL140" s="483">
        <f t="shared" si="99"/>
        <v>65</v>
      </c>
      <c r="AM140" s="483">
        <f t="shared" ref="AM140:BB140" si="100">AL140</f>
        <v>65</v>
      </c>
      <c r="AN140" s="483">
        <f t="shared" si="100"/>
        <v>65</v>
      </c>
      <c r="AO140" s="483">
        <f t="shared" si="100"/>
        <v>65</v>
      </c>
      <c r="AP140" s="483">
        <f t="shared" si="100"/>
        <v>65</v>
      </c>
      <c r="AQ140" s="483">
        <f t="shared" si="100"/>
        <v>65</v>
      </c>
      <c r="AR140" s="483">
        <f t="shared" si="100"/>
        <v>65</v>
      </c>
      <c r="AS140" s="483">
        <f t="shared" si="100"/>
        <v>65</v>
      </c>
      <c r="AT140" s="483">
        <f t="shared" si="100"/>
        <v>65</v>
      </c>
      <c r="AU140" s="483">
        <f t="shared" si="100"/>
        <v>65</v>
      </c>
      <c r="AV140" s="483">
        <f t="shared" si="100"/>
        <v>65</v>
      </c>
      <c r="AW140" s="483">
        <f t="shared" si="100"/>
        <v>65</v>
      </c>
      <c r="AX140" s="483">
        <f t="shared" si="100"/>
        <v>65</v>
      </c>
      <c r="AY140" s="483">
        <f t="shared" si="100"/>
        <v>65</v>
      </c>
      <c r="AZ140" s="483">
        <f t="shared" si="100"/>
        <v>65</v>
      </c>
      <c r="BA140" s="483">
        <f t="shared" si="100"/>
        <v>65</v>
      </c>
      <c r="BB140" s="483">
        <f t="shared" si="100"/>
        <v>65</v>
      </c>
      <c r="BC140" s="483">
        <f t="shared" ref="BC140:BK140" si="101">BB140</f>
        <v>65</v>
      </c>
      <c r="BD140" s="483">
        <f t="shared" si="101"/>
        <v>65</v>
      </c>
      <c r="BE140" s="483">
        <f t="shared" si="101"/>
        <v>65</v>
      </c>
      <c r="BF140" s="483">
        <f t="shared" si="101"/>
        <v>65</v>
      </c>
      <c r="BG140" s="483">
        <f t="shared" si="101"/>
        <v>65</v>
      </c>
      <c r="BH140" s="483">
        <f t="shared" si="101"/>
        <v>65</v>
      </c>
      <c r="BI140" s="483">
        <f t="shared" si="101"/>
        <v>65</v>
      </c>
      <c r="BJ140" s="483">
        <f t="shared" si="101"/>
        <v>65</v>
      </c>
      <c r="BK140" s="483">
        <f t="shared" si="101"/>
        <v>65</v>
      </c>
      <c r="BL140" s="483">
        <f>BK140</f>
        <v>65</v>
      </c>
      <c r="BM140" s="483">
        <f>BL140</f>
        <v>65</v>
      </c>
      <c r="BN140" s="147"/>
      <c r="BO140" s="159"/>
      <c r="BP140" s="159"/>
      <c r="BQ140" s="5"/>
    </row>
    <row r="141" spans="1:69" outlineLevel="1">
      <c r="A141" s="715"/>
      <c r="B141" s="469" t="s">
        <v>58</v>
      </c>
      <c r="C141" s="540">
        <f>+'Assume C02'!C27</f>
        <v>0</v>
      </c>
      <c r="D141" s="492"/>
      <c r="E141" s="334">
        <f t="shared" si="93"/>
        <v>0</v>
      </c>
      <c r="F141" s="483">
        <f>+$C141</f>
        <v>0</v>
      </c>
      <c r="G141" s="484"/>
      <c r="H141" s="484"/>
      <c r="I141" s="484"/>
      <c r="J141" s="484"/>
      <c r="K141" s="484"/>
      <c r="L141" s="484"/>
      <c r="M141" s="484"/>
      <c r="N141" s="484"/>
      <c r="O141" s="484"/>
      <c r="P141" s="484"/>
      <c r="Q141" s="484"/>
      <c r="R141" s="484"/>
      <c r="S141" s="484"/>
      <c r="T141" s="484"/>
      <c r="U141" s="484"/>
      <c r="V141" s="484"/>
      <c r="W141" s="484"/>
      <c r="X141" s="484"/>
      <c r="Y141" s="484"/>
      <c r="Z141" s="484"/>
      <c r="AA141" s="484"/>
      <c r="AB141" s="484"/>
      <c r="AC141" s="484"/>
      <c r="AD141" s="484"/>
      <c r="AE141" s="484"/>
      <c r="AF141" s="484"/>
      <c r="AG141" s="484"/>
      <c r="AH141" s="484"/>
      <c r="AI141" s="484"/>
      <c r="AJ141" s="484"/>
      <c r="AK141" s="484"/>
      <c r="AL141" s="484"/>
      <c r="AM141" s="484"/>
      <c r="AN141" s="484"/>
      <c r="AO141" s="484"/>
      <c r="AP141" s="484"/>
      <c r="AQ141" s="484"/>
      <c r="AR141" s="484"/>
      <c r="AS141" s="484"/>
      <c r="AT141" s="484"/>
      <c r="AU141" s="484"/>
      <c r="AV141" s="484"/>
      <c r="AW141" s="484"/>
      <c r="AX141" s="484"/>
      <c r="AY141" s="484"/>
      <c r="AZ141" s="484"/>
      <c r="BA141" s="484"/>
      <c r="BB141" s="484"/>
      <c r="BC141" s="484"/>
      <c r="BD141" s="484"/>
      <c r="BE141" s="484"/>
      <c r="BF141" s="484"/>
      <c r="BG141" s="484"/>
      <c r="BH141" s="484"/>
      <c r="BI141" s="484"/>
      <c r="BJ141" s="484"/>
      <c r="BK141" s="484"/>
      <c r="BL141" s="484"/>
      <c r="BM141" s="484"/>
      <c r="BN141" s="168"/>
      <c r="BO141" s="175"/>
      <c r="BP141" s="175"/>
      <c r="BQ141" s="129"/>
    </row>
    <row r="142" spans="1:69">
      <c r="A142" s="716"/>
      <c r="B142" s="470" t="s">
        <v>772</v>
      </c>
      <c r="C142" s="541">
        <f>+'Assume C02'!C28</f>
        <v>0</v>
      </c>
      <c r="D142" s="493">
        <f>SUM(F142:L142)</f>
        <v>1705.2890751246284</v>
      </c>
      <c r="E142" s="337">
        <f>SUM(F142:BN142)</f>
        <v>14616.763501068228</v>
      </c>
      <c r="F142" s="485">
        <f>SUM(F136:F141)</f>
        <v>243.61272501780408</v>
      </c>
      <c r="G142" s="485">
        <f t="shared" ref="G142:BK142" si="102">SUM(G136:G141)</f>
        <v>243.61272501780408</v>
      </c>
      <c r="H142" s="485">
        <f t="shared" si="102"/>
        <v>243.61272501780408</v>
      </c>
      <c r="I142" s="485">
        <f t="shared" si="102"/>
        <v>243.61272501780408</v>
      </c>
      <c r="J142" s="485">
        <f t="shared" si="102"/>
        <v>243.61272501780408</v>
      </c>
      <c r="K142" s="485">
        <f t="shared" si="102"/>
        <v>243.61272501780408</v>
      </c>
      <c r="L142" s="485">
        <f t="shared" si="102"/>
        <v>243.61272501780408</v>
      </c>
      <c r="M142" s="485">
        <f t="shared" si="102"/>
        <v>243.61272501780408</v>
      </c>
      <c r="N142" s="485">
        <f t="shared" si="102"/>
        <v>243.61272501780408</v>
      </c>
      <c r="O142" s="485">
        <f t="shared" si="102"/>
        <v>243.61272501780408</v>
      </c>
      <c r="P142" s="485">
        <f t="shared" si="102"/>
        <v>243.61272501780408</v>
      </c>
      <c r="Q142" s="485">
        <f t="shared" si="102"/>
        <v>243.61272501780408</v>
      </c>
      <c r="R142" s="485">
        <f t="shared" si="102"/>
        <v>243.61272501780408</v>
      </c>
      <c r="S142" s="485">
        <f t="shared" si="102"/>
        <v>243.61272501780408</v>
      </c>
      <c r="T142" s="485">
        <f t="shared" si="102"/>
        <v>243.61272501780408</v>
      </c>
      <c r="U142" s="485">
        <f t="shared" si="102"/>
        <v>243.61272501780408</v>
      </c>
      <c r="V142" s="485">
        <f t="shared" si="102"/>
        <v>243.61272501780408</v>
      </c>
      <c r="W142" s="485">
        <f t="shared" si="102"/>
        <v>243.61272501780408</v>
      </c>
      <c r="X142" s="485">
        <f t="shared" si="102"/>
        <v>243.61272501780408</v>
      </c>
      <c r="Y142" s="485">
        <f t="shared" si="102"/>
        <v>243.61272501780408</v>
      </c>
      <c r="Z142" s="485">
        <f t="shared" si="102"/>
        <v>243.61272501780408</v>
      </c>
      <c r="AA142" s="485">
        <f t="shared" si="102"/>
        <v>243.61272501780408</v>
      </c>
      <c r="AB142" s="485">
        <f t="shared" si="102"/>
        <v>243.61272501780408</v>
      </c>
      <c r="AC142" s="485">
        <f t="shared" si="102"/>
        <v>243.61272501780408</v>
      </c>
      <c r="AD142" s="485">
        <f t="shared" si="102"/>
        <v>243.61272501780408</v>
      </c>
      <c r="AE142" s="485">
        <f t="shared" si="102"/>
        <v>243.61272501780408</v>
      </c>
      <c r="AF142" s="485">
        <f t="shared" si="102"/>
        <v>243.61272501780408</v>
      </c>
      <c r="AG142" s="485">
        <f t="shared" si="102"/>
        <v>243.61272501780408</v>
      </c>
      <c r="AH142" s="485">
        <f t="shared" si="102"/>
        <v>243.61272501780408</v>
      </c>
      <c r="AI142" s="485">
        <f t="shared" si="102"/>
        <v>243.61272501780408</v>
      </c>
      <c r="AJ142" s="485">
        <f t="shared" si="102"/>
        <v>243.61272501780408</v>
      </c>
      <c r="AK142" s="485">
        <f t="shared" si="102"/>
        <v>243.61272501780408</v>
      </c>
      <c r="AL142" s="485">
        <f t="shared" si="102"/>
        <v>243.61272501780408</v>
      </c>
      <c r="AM142" s="485">
        <f t="shared" si="102"/>
        <v>243.61272501780408</v>
      </c>
      <c r="AN142" s="485">
        <f t="shared" si="102"/>
        <v>243.61272501780408</v>
      </c>
      <c r="AO142" s="485">
        <f t="shared" si="102"/>
        <v>243.61272501780408</v>
      </c>
      <c r="AP142" s="485">
        <f t="shared" si="102"/>
        <v>243.61272501780408</v>
      </c>
      <c r="AQ142" s="485">
        <f t="shared" si="102"/>
        <v>243.61272501780408</v>
      </c>
      <c r="AR142" s="485">
        <f t="shared" si="102"/>
        <v>243.61272501780408</v>
      </c>
      <c r="AS142" s="485">
        <f t="shared" si="102"/>
        <v>243.61272501780408</v>
      </c>
      <c r="AT142" s="485">
        <f t="shared" si="102"/>
        <v>243.61272501780408</v>
      </c>
      <c r="AU142" s="485">
        <f t="shared" si="102"/>
        <v>243.61272501780408</v>
      </c>
      <c r="AV142" s="485">
        <f t="shared" si="102"/>
        <v>243.61272501780408</v>
      </c>
      <c r="AW142" s="485">
        <f t="shared" si="102"/>
        <v>243.61272501780408</v>
      </c>
      <c r="AX142" s="485">
        <f t="shared" si="102"/>
        <v>243.61272501780408</v>
      </c>
      <c r="AY142" s="485">
        <f t="shared" si="102"/>
        <v>243.61272501780408</v>
      </c>
      <c r="AZ142" s="485">
        <f t="shared" si="102"/>
        <v>243.61272501780408</v>
      </c>
      <c r="BA142" s="485">
        <f t="shared" si="102"/>
        <v>243.61272501780408</v>
      </c>
      <c r="BB142" s="485">
        <f t="shared" si="102"/>
        <v>243.61272501780408</v>
      </c>
      <c r="BC142" s="485">
        <f t="shared" si="102"/>
        <v>243.61272501780408</v>
      </c>
      <c r="BD142" s="485">
        <f t="shared" si="102"/>
        <v>243.61272501780408</v>
      </c>
      <c r="BE142" s="485">
        <f t="shared" si="102"/>
        <v>243.61272501780408</v>
      </c>
      <c r="BF142" s="485">
        <f t="shared" si="102"/>
        <v>243.61272501780408</v>
      </c>
      <c r="BG142" s="485">
        <f t="shared" si="102"/>
        <v>243.61272501780408</v>
      </c>
      <c r="BH142" s="485">
        <f t="shared" si="102"/>
        <v>243.61272501780408</v>
      </c>
      <c r="BI142" s="485">
        <f t="shared" si="102"/>
        <v>243.61272501780408</v>
      </c>
      <c r="BJ142" s="485">
        <f t="shared" si="102"/>
        <v>243.61272501780408</v>
      </c>
      <c r="BK142" s="485">
        <f t="shared" si="102"/>
        <v>243.61272501780408</v>
      </c>
      <c r="BL142" s="485">
        <f>SUM(BL136:BL141)</f>
        <v>243.61272501780408</v>
      </c>
      <c r="BM142" s="485">
        <f>SUM(BM136:BM141)</f>
        <v>243.61272501780408</v>
      </c>
      <c r="BN142" s="151"/>
      <c r="BO142" s="148"/>
      <c r="BP142" s="148"/>
      <c r="BQ142" s="155"/>
    </row>
    <row r="143" spans="1:69" ht="12.75" customHeight="1" outlineLevel="1">
      <c r="A143" s="714" t="s">
        <v>774</v>
      </c>
      <c r="B143" s="142" t="s">
        <v>55</v>
      </c>
      <c r="C143" s="453"/>
      <c r="D143" s="310">
        <f t="shared" ref="D143:D148" si="103">SUM(F143:L143)</f>
        <v>4.1807563004985138</v>
      </c>
      <c r="E143" s="310">
        <f t="shared" ref="E143:E155" si="104">SUM(F143:BM143)</f>
        <v>273.24228678258135</v>
      </c>
      <c r="F143" s="486">
        <f>(F83/F77)*F136</f>
        <v>0.14931272501780407</v>
      </c>
      <c r="G143" s="486">
        <f>(G83/G77)*G136</f>
        <v>0.29862545003560814</v>
      </c>
      <c r="H143" s="486">
        <f>(H83/H77)*H136</f>
        <v>0.44793817505341221</v>
      </c>
      <c r="I143" s="486">
        <f>(I83/I77)*I136</f>
        <v>0.59725090007121628</v>
      </c>
      <c r="J143" s="486">
        <f>(J83/J77)*J136</f>
        <v>0.74656362508902052</v>
      </c>
      <c r="K143" s="486">
        <f>(K83/K77)*K136</f>
        <v>0.89587635010682454</v>
      </c>
      <c r="L143" s="486">
        <f>(L83/L77)*L136</f>
        <v>1.0451890751246284</v>
      </c>
      <c r="M143" s="486">
        <f>(M83/M77)*M136</f>
        <v>1.1945018001424326</v>
      </c>
      <c r="N143" s="486">
        <f>(N83/N77)*N136</f>
        <v>1.3438145251602367</v>
      </c>
      <c r="O143" s="486">
        <f>(O83/O77)*O136</f>
        <v>1.493127250178041</v>
      </c>
      <c r="P143" s="486">
        <f>(P83/P77)*P136</f>
        <v>1.6424399751958449</v>
      </c>
      <c r="Q143" s="486">
        <f>(Q83/Q77)*Q136</f>
        <v>1.7917527002136491</v>
      </c>
      <c r="R143" s="486">
        <f>(R83/R77)*R136</f>
        <v>1.9410654252314534</v>
      </c>
      <c r="S143" s="486">
        <f>(S83/S77)*S136</f>
        <v>2.0903781502492569</v>
      </c>
      <c r="T143" s="486">
        <f>(T83/T77)*T136</f>
        <v>2.239690875267061</v>
      </c>
      <c r="U143" s="486">
        <f>(U83/U77)*U136</f>
        <v>2.3890036002848651</v>
      </c>
      <c r="V143" s="486">
        <f>(V83/V77)*V136</f>
        <v>2.5383163253026688</v>
      </c>
      <c r="W143" s="486">
        <f>(W83/W77)*W136</f>
        <v>2.6876290503204725</v>
      </c>
      <c r="X143" s="486">
        <f>(X83/X77)*X136</f>
        <v>2.8369417753382766</v>
      </c>
      <c r="Y143" s="486">
        <f>(Y83/Y77)*Y136</f>
        <v>2.9862545003560803</v>
      </c>
      <c r="Z143" s="486">
        <f>(Z83/Z77)*Z136</f>
        <v>3.1355672253738844</v>
      </c>
      <c r="AA143" s="486">
        <f>(AA83/AA77)*AA136</f>
        <v>3.2848799503916881</v>
      </c>
      <c r="AB143" s="486">
        <f>(AB83/AB77)*AB136</f>
        <v>3.4341926754094927</v>
      </c>
      <c r="AC143" s="486">
        <f>(AC83/AC77)*AC136</f>
        <v>3.5835054004272964</v>
      </c>
      <c r="AD143" s="486">
        <f>(AD83/AD77)*AD136</f>
        <v>3.7328181254451001</v>
      </c>
      <c r="AE143" s="486">
        <f>(AE83/AE77)*AE136</f>
        <v>3.8821308504629042</v>
      </c>
      <c r="AF143" s="486">
        <f>(AF83/AF77)*AF136</f>
        <v>4.0314435754807079</v>
      </c>
      <c r="AG143" s="486">
        <f>(AG83/AG77)*AG136</f>
        <v>4.180756300498512</v>
      </c>
      <c r="AH143" s="486">
        <f>(AH83/AH77)*AH136</f>
        <v>4.3300690255163152</v>
      </c>
      <c r="AI143" s="486">
        <f>(AI83/AI77)*AI136</f>
        <v>4.4793817505341194</v>
      </c>
      <c r="AJ143" s="486">
        <f>(AJ83/AJ77)*AJ136</f>
        <v>4.6286944755519235</v>
      </c>
      <c r="AK143" s="486">
        <f>(AK83/AK77)*AK136</f>
        <v>4.7780072005697276</v>
      </c>
      <c r="AL143" s="486">
        <f>(AL83/AL77)*AL136</f>
        <v>4.9273199255875317</v>
      </c>
      <c r="AM143" s="486">
        <f>(AM83/AM77)*AM136</f>
        <v>5.0766326506053359</v>
      </c>
      <c r="AN143" s="486">
        <f>(AN83/AN77)*AN136</f>
        <v>5.2259453756231391</v>
      </c>
      <c r="AO143" s="486">
        <f>(AO83/AO77)*AO136</f>
        <v>5.3752581006409432</v>
      </c>
      <c r="AP143" s="486">
        <f>(AP83/AP77)*AP136</f>
        <v>5.5245708256587474</v>
      </c>
      <c r="AQ143" s="486">
        <f>(AQ83/AQ77)*AQ136</f>
        <v>5.6738835506765506</v>
      </c>
      <c r="AR143" s="486">
        <f>(AR83/AR77)*AR136</f>
        <v>5.8231962756943547</v>
      </c>
      <c r="AS143" s="486">
        <f>(AS83/AS77)*AS136</f>
        <v>5.9725090007121588</v>
      </c>
      <c r="AT143" s="486">
        <f>(AT83/AT77)*AT136</f>
        <v>6.121821725729963</v>
      </c>
      <c r="AU143" s="486">
        <f>(AU83/AU77)*AU136</f>
        <v>6.2711344507477662</v>
      </c>
      <c r="AV143" s="486">
        <f>(AV83/AV77)*AV136</f>
        <v>6.4204471757655703</v>
      </c>
      <c r="AW143" s="486">
        <f>(AW83/AW77)*AW136</f>
        <v>6.5697599007833745</v>
      </c>
      <c r="AX143" s="486">
        <f>(AX83/AX77)*AX136</f>
        <v>6.7190726258011777</v>
      </c>
      <c r="AY143" s="486">
        <f>(AY83/AY77)*AY136</f>
        <v>6.8683853508189818</v>
      </c>
      <c r="AZ143" s="486">
        <f>(AZ83/AZ77)*AZ136</f>
        <v>7.017698075836786</v>
      </c>
      <c r="BA143" s="486">
        <f>(BA83/BA77)*BA136</f>
        <v>7.1670108008545892</v>
      </c>
      <c r="BB143" s="486">
        <f>(BB83/BB77)*BB136</f>
        <v>7.3163235258723933</v>
      </c>
      <c r="BC143" s="486">
        <f>(BC83/BC77)*BC136</f>
        <v>7.4656362508901974</v>
      </c>
      <c r="BD143" s="486">
        <f>(BD83/BD77)*BD136</f>
        <v>7.6149489759080016</v>
      </c>
      <c r="BE143" s="486">
        <f>(BE83/BE77)*BE136</f>
        <v>7.7642617009258057</v>
      </c>
      <c r="BF143" s="486">
        <f>(BF83/BF77)*BF136</f>
        <v>7.9135744259436116</v>
      </c>
      <c r="BG143" s="486">
        <f>(BG83/BG77)*BG136</f>
        <v>8.0628871509614157</v>
      </c>
      <c r="BH143" s="486">
        <f>(BH83/BH77)*BH136</f>
        <v>8.2121998759792216</v>
      </c>
      <c r="BI143" s="486">
        <f>(BI83/BI77)*BI136</f>
        <v>8.3615126009970258</v>
      </c>
      <c r="BJ143" s="486">
        <f>(BJ83/BJ77)*BJ136</f>
        <v>8.5108253260148299</v>
      </c>
      <c r="BK143" s="486">
        <f>(BK83/BK77)*BK136</f>
        <v>8.660138051032634</v>
      </c>
      <c r="BL143" s="486">
        <f>(BL83/BL77)*BL136</f>
        <v>8.8094507760504399</v>
      </c>
      <c r="BM143" s="486">
        <f>(BM83/BM77)*BM136</f>
        <v>8.958763501068244</v>
      </c>
      <c r="BN143" s="152"/>
      <c r="BO143" s="158"/>
      <c r="BP143" s="158"/>
      <c r="BQ143" s="4"/>
    </row>
    <row r="144" spans="1:69" outlineLevel="1">
      <c r="A144" s="715"/>
      <c r="B144" s="469" t="s">
        <v>56</v>
      </c>
      <c r="C144" s="453"/>
      <c r="D144" s="308">
        <f t="shared" si="103"/>
        <v>0</v>
      </c>
      <c r="E144" s="308">
        <f t="shared" si="104"/>
        <v>0</v>
      </c>
      <c r="F144" s="483"/>
      <c r="G144" s="483"/>
      <c r="H144" s="483"/>
      <c r="I144" s="483"/>
      <c r="J144" s="483"/>
      <c r="K144" s="483"/>
      <c r="L144" s="483"/>
      <c r="M144" s="483"/>
      <c r="N144" s="483"/>
      <c r="O144" s="483"/>
      <c r="P144" s="483"/>
      <c r="Q144" s="483"/>
      <c r="R144" s="483"/>
      <c r="S144" s="483"/>
      <c r="T144" s="483"/>
      <c r="U144" s="483"/>
      <c r="V144" s="483"/>
      <c r="W144" s="483"/>
      <c r="X144" s="483"/>
      <c r="Y144" s="483"/>
      <c r="Z144" s="483"/>
      <c r="AA144" s="483"/>
      <c r="AB144" s="483"/>
      <c r="AC144" s="483"/>
      <c r="AD144" s="483"/>
      <c r="AE144" s="483"/>
      <c r="AF144" s="483"/>
      <c r="AG144" s="483"/>
      <c r="AH144" s="483"/>
      <c r="AI144" s="483"/>
      <c r="AJ144" s="483"/>
      <c r="AK144" s="483"/>
      <c r="AL144" s="483"/>
      <c r="AM144" s="483"/>
      <c r="AN144" s="483"/>
      <c r="AO144" s="483"/>
      <c r="AP144" s="483"/>
      <c r="AQ144" s="483"/>
      <c r="AR144" s="483"/>
      <c r="AS144" s="483"/>
      <c r="AT144" s="483"/>
      <c r="AU144" s="483"/>
      <c r="AV144" s="483"/>
      <c r="AW144" s="483"/>
      <c r="AX144" s="483"/>
      <c r="AY144" s="483"/>
      <c r="AZ144" s="483"/>
      <c r="BA144" s="483"/>
      <c r="BB144" s="483"/>
      <c r="BC144" s="483"/>
      <c r="BD144" s="483"/>
      <c r="BE144" s="483"/>
      <c r="BF144" s="483"/>
      <c r="BG144" s="483"/>
      <c r="BH144" s="483"/>
      <c r="BI144" s="483"/>
      <c r="BJ144" s="483"/>
      <c r="BK144" s="483"/>
      <c r="BL144" s="483"/>
      <c r="BM144" s="483"/>
      <c r="BN144" s="147"/>
      <c r="BO144" s="159"/>
      <c r="BP144" s="159"/>
      <c r="BQ144" s="5"/>
    </row>
    <row r="145" spans="1:69" outlineLevel="1">
      <c r="A145" s="715"/>
      <c r="B145" s="469" t="s">
        <v>30</v>
      </c>
      <c r="C145" s="453"/>
      <c r="D145" s="308">
        <f t="shared" si="103"/>
        <v>0.82040000000000002</v>
      </c>
      <c r="E145" s="308">
        <f t="shared" si="104"/>
        <v>53.618999999999971</v>
      </c>
      <c r="F145" s="487">
        <f>(F84/F78)*F138</f>
        <v>2.93E-2</v>
      </c>
      <c r="G145" s="487">
        <f>(G84/G78)*G138</f>
        <v>5.8599999999999999E-2</v>
      </c>
      <c r="H145" s="487">
        <f>(H84/H78)*H138</f>
        <v>8.7900000000000006E-2</v>
      </c>
      <c r="I145" s="487">
        <f>(I84/I78)*I138</f>
        <v>0.1172</v>
      </c>
      <c r="J145" s="487">
        <f>(J84/J78)*J138</f>
        <v>0.14650000000000002</v>
      </c>
      <c r="K145" s="487">
        <f>(K84/K78)*K138</f>
        <v>0.17580000000000004</v>
      </c>
      <c r="L145" s="487">
        <f>(L84/L78)*L138</f>
        <v>0.2051</v>
      </c>
      <c r="M145" s="487">
        <f>(M84/M78)*M138</f>
        <v>0.2344</v>
      </c>
      <c r="N145" s="487">
        <f>(N84/N78)*N138</f>
        <v>0.26370000000000005</v>
      </c>
      <c r="O145" s="487">
        <f>(O84/O78)*O138</f>
        <v>0.29300000000000004</v>
      </c>
      <c r="P145" s="487">
        <f>(P84/P78)*P138</f>
        <v>0.32230000000000003</v>
      </c>
      <c r="Q145" s="487">
        <f>(Q84/Q78)*Q138</f>
        <v>0.35160000000000008</v>
      </c>
      <c r="R145" s="487">
        <f>(R84/R78)*R138</f>
        <v>0.38090000000000002</v>
      </c>
      <c r="S145" s="487">
        <f>(S84/S78)*S138</f>
        <v>0.41020000000000001</v>
      </c>
      <c r="T145" s="487">
        <f>(T84/T78)*T138</f>
        <v>0.43950000000000006</v>
      </c>
      <c r="U145" s="487">
        <f>(U84/U78)*U138</f>
        <v>0.46879999999999999</v>
      </c>
      <c r="V145" s="487">
        <f>(V84/V78)*V138</f>
        <v>0.49810000000000004</v>
      </c>
      <c r="W145" s="487">
        <f>(W84/W78)*W138</f>
        <v>0.52740000000000009</v>
      </c>
      <c r="X145" s="487">
        <f>(X84/X78)*X138</f>
        <v>0.55670000000000008</v>
      </c>
      <c r="Y145" s="487">
        <f>(Y84/Y78)*Y138</f>
        <v>0.58600000000000008</v>
      </c>
      <c r="Z145" s="487">
        <f>(Z84/Z78)*Z138</f>
        <v>0.61530000000000007</v>
      </c>
      <c r="AA145" s="487">
        <f>(AA84/AA78)*AA138</f>
        <v>0.64460000000000006</v>
      </c>
      <c r="AB145" s="487">
        <f>(AB84/AB78)*AB138</f>
        <v>0.67390000000000005</v>
      </c>
      <c r="AC145" s="487">
        <f>(AC84/AC78)*AC138</f>
        <v>0.70320000000000016</v>
      </c>
      <c r="AD145" s="487">
        <f>(AD84/AD78)*AD138</f>
        <v>0.73250000000000015</v>
      </c>
      <c r="AE145" s="487">
        <f>(AE84/AE78)*AE138</f>
        <v>0.76180000000000003</v>
      </c>
      <c r="AF145" s="487">
        <f>(AF84/AF78)*AF138</f>
        <v>0.79110000000000003</v>
      </c>
      <c r="AG145" s="487">
        <f>(AG84/AG78)*AG138</f>
        <v>0.82039999999999991</v>
      </c>
      <c r="AH145" s="487">
        <f>(AH84/AH78)*AH138</f>
        <v>0.8496999999999999</v>
      </c>
      <c r="AI145" s="487">
        <f>(AI84/AI78)*AI138</f>
        <v>0.87899999999999978</v>
      </c>
      <c r="AJ145" s="487">
        <f>(AJ84/AJ78)*AJ138</f>
        <v>0.90829999999999966</v>
      </c>
      <c r="AK145" s="487">
        <f>(AK84/AK78)*AK138</f>
        <v>0.93759999999999966</v>
      </c>
      <c r="AL145" s="487">
        <f>(AL84/AL78)*AL138</f>
        <v>0.96689999999999943</v>
      </c>
      <c r="AM145" s="487">
        <f>(AM84/AM78)*AM138</f>
        <v>0.99619999999999953</v>
      </c>
      <c r="AN145" s="487">
        <f>(AN84/AN78)*AN138</f>
        <v>1.0254999999999994</v>
      </c>
      <c r="AO145" s="487">
        <f>(AO84/AO78)*AO138</f>
        <v>1.0547999999999993</v>
      </c>
      <c r="AP145" s="487">
        <f>(AP84/AP78)*AP138</f>
        <v>1.0840999999999992</v>
      </c>
      <c r="AQ145" s="487">
        <f>(AQ84/AQ78)*AQ138</f>
        <v>1.1133999999999993</v>
      </c>
      <c r="AR145" s="487">
        <f>(AR84/AR78)*AR138</f>
        <v>1.1426999999999989</v>
      </c>
      <c r="AS145" s="487">
        <f>(AS84/AS78)*AS138</f>
        <v>1.171999999999999</v>
      </c>
      <c r="AT145" s="487">
        <f>(AT84/AT78)*AT138</f>
        <v>1.2012999999999989</v>
      </c>
      <c r="AU145" s="487">
        <f>(AU84/AU78)*AU138</f>
        <v>1.2305999999999988</v>
      </c>
      <c r="AV145" s="487">
        <f>(AV84/AV78)*AV138</f>
        <v>1.2598999999999987</v>
      </c>
      <c r="AW145" s="487">
        <f>(AW84/AW78)*AW138</f>
        <v>1.2891999999999988</v>
      </c>
      <c r="AX145" s="487">
        <f>(AX84/AX78)*AX138</f>
        <v>1.3184999999999985</v>
      </c>
      <c r="AY145" s="487">
        <f>(AY84/AY78)*AY138</f>
        <v>1.3477999999999986</v>
      </c>
      <c r="AZ145" s="487">
        <f>(AZ84/AZ78)*AZ138</f>
        <v>1.3770999999999984</v>
      </c>
      <c r="BA145" s="487">
        <f>(BA84/BA78)*BA138</f>
        <v>1.4063999999999985</v>
      </c>
      <c r="BB145" s="487">
        <f>(BB84/BB78)*BB138</f>
        <v>1.4356999999999982</v>
      </c>
      <c r="BC145" s="487">
        <f>(BC84/BC78)*BC138</f>
        <v>1.4649999999999983</v>
      </c>
      <c r="BD145" s="487">
        <f>(BD84/BD78)*BD138</f>
        <v>1.4942999999999984</v>
      </c>
      <c r="BE145" s="487">
        <f>(BE84/BE78)*BE138</f>
        <v>1.5235999999999985</v>
      </c>
      <c r="BF145" s="487">
        <f>(BF84/BF78)*BF138</f>
        <v>1.5528999999999986</v>
      </c>
      <c r="BG145" s="487">
        <f>(BG84/BG78)*BG138</f>
        <v>1.5821999999999985</v>
      </c>
      <c r="BH145" s="487">
        <f>(BH84/BH78)*BH138</f>
        <v>1.6114999999999986</v>
      </c>
      <c r="BI145" s="487">
        <f>(BI84/BI78)*BI138</f>
        <v>1.6407999999999989</v>
      </c>
      <c r="BJ145" s="487">
        <f>(BJ84/BJ78)*BJ138</f>
        <v>1.6700999999999988</v>
      </c>
      <c r="BK145" s="487">
        <f>(BK84/BK78)*BK138</f>
        <v>1.6993999999999989</v>
      </c>
      <c r="BL145" s="487">
        <f>(BL84/BL78)*BL138</f>
        <v>1.7286999999999992</v>
      </c>
      <c r="BM145" s="487">
        <f>(BM84/BM78)*BM138</f>
        <v>1.7579999999999991</v>
      </c>
      <c r="BN145" s="147"/>
      <c r="BO145" s="147"/>
      <c r="BP145" s="147"/>
      <c r="BQ145" s="5"/>
    </row>
    <row r="146" spans="1:69" outlineLevel="1">
      <c r="A146" s="715"/>
      <c r="B146" s="469" t="s">
        <v>31</v>
      </c>
      <c r="C146" s="453"/>
      <c r="D146" s="308">
        <f t="shared" si="103"/>
        <v>0</v>
      </c>
      <c r="E146" s="308">
        <f t="shared" si="104"/>
        <v>0</v>
      </c>
      <c r="F146" s="483"/>
      <c r="G146" s="483"/>
      <c r="H146" s="483"/>
      <c r="I146" s="483"/>
      <c r="J146" s="483"/>
      <c r="K146" s="483"/>
      <c r="L146" s="483"/>
      <c r="M146" s="483"/>
      <c r="N146" s="483"/>
      <c r="O146" s="483"/>
      <c r="P146" s="483"/>
      <c r="Q146" s="483"/>
      <c r="R146" s="483"/>
      <c r="S146" s="483"/>
      <c r="T146" s="483"/>
      <c r="U146" s="483"/>
      <c r="V146" s="483"/>
      <c r="W146" s="483"/>
      <c r="X146" s="483"/>
      <c r="Y146" s="483"/>
      <c r="Z146" s="483"/>
      <c r="AA146" s="483"/>
      <c r="AB146" s="483"/>
      <c r="AC146" s="483"/>
      <c r="AD146" s="483"/>
      <c r="AE146" s="483"/>
      <c r="AF146" s="483"/>
      <c r="AG146" s="483"/>
      <c r="AH146" s="483"/>
      <c r="AI146" s="483"/>
      <c r="AJ146" s="483"/>
      <c r="AK146" s="483"/>
      <c r="AL146" s="483"/>
      <c r="AM146" s="483"/>
      <c r="AN146" s="483"/>
      <c r="AO146" s="483"/>
      <c r="AP146" s="483"/>
      <c r="AQ146" s="483"/>
      <c r="AR146" s="483"/>
      <c r="AS146" s="483"/>
      <c r="AT146" s="483"/>
      <c r="AU146" s="483"/>
      <c r="AV146" s="483"/>
      <c r="AW146" s="483"/>
      <c r="AX146" s="483"/>
      <c r="AY146" s="483"/>
      <c r="AZ146" s="483"/>
      <c r="BA146" s="483"/>
      <c r="BB146" s="483"/>
      <c r="BC146" s="483"/>
      <c r="BD146" s="483"/>
      <c r="BE146" s="483"/>
      <c r="BF146" s="483"/>
      <c r="BG146" s="483"/>
      <c r="BH146" s="483"/>
      <c r="BI146" s="483"/>
      <c r="BJ146" s="483"/>
      <c r="BK146" s="483"/>
      <c r="BL146" s="483"/>
      <c r="BM146" s="483"/>
      <c r="BN146" s="147"/>
      <c r="BO146" s="159"/>
      <c r="BP146" s="159"/>
      <c r="BQ146" s="5"/>
    </row>
    <row r="147" spans="1:69" outlineLevel="1">
      <c r="A147" s="715"/>
      <c r="B147" s="469" t="s">
        <v>57</v>
      </c>
      <c r="C147" s="453"/>
      <c r="D147" s="308">
        <f t="shared" si="103"/>
        <v>1.8200000000000003</v>
      </c>
      <c r="E147" s="308">
        <f t="shared" si="104"/>
        <v>118.9499999999999</v>
      </c>
      <c r="F147" s="487">
        <f>(F84/F78)*F140</f>
        <v>6.5000000000000002E-2</v>
      </c>
      <c r="G147" s="487">
        <f>(G84/G78)*G140</f>
        <v>0.13</v>
      </c>
      <c r="H147" s="487">
        <f>(H84/H78)*H140</f>
        <v>0.19500000000000001</v>
      </c>
      <c r="I147" s="487">
        <f>(I84/I78)*I140</f>
        <v>0.26</v>
      </c>
      <c r="J147" s="487">
        <f>(J84/J78)*J140</f>
        <v>0.32500000000000001</v>
      </c>
      <c r="K147" s="487">
        <f>(K84/K78)*K140</f>
        <v>0.39000000000000007</v>
      </c>
      <c r="L147" s="487">
        <f>(L84/L78)*L140</f>
        <v>0.45500000000000002</v>
      </c>
      <c r="M147" s="487">
        <f>(M84/M78)*M140</f>
        <v>0.52</v>
      </c>
      <c r="N147" s="487">
        <f>(N84/N78)*N140</f>
        <v>0.58500000000000008</v>
      </c>
      <c r="O147" s="487">
        <f>(O84/O78)*O140</f>
        <v>0.65</v>
      </c>
      <c r="P147" s="487">
        <f>(P84/P78)*P140</f>
        <v>0.71500000000000008</v>
      </c>
      <c r="Q147" s="487">
        <f>(Q84/Q78)*Q140</f>
        <v>0.78000000000000014</v>
      </c>
      <c r="R147" s="487">
        <f>(R84/R78)*R140</f>
        <v>0.84500000000000008</v>
      </c>
      <c r="S147" s="487">
        <f>(S84/S78)*S140</f>
        <v>0.91</v>
      </c>
      <c r="T147" s="487">
        <f>(T84/T78)*T140</f>
        <v>0.97500000000000009</v>
      </c>
      <c r="U147" s="487">
        <f>(U84/U78)*U140</f>
        <v>1.04</v>
      </c>
      <c r="V147" s="487">
        <f>(V84/V78)*V140</f>
        <v>1.105</v>
      </c>
      <c r="W147" s="487">
        <f>(W84/W78)*W140</f>
        <v>1.1700000000000002</v>
      </c>
      <c r="X147" s="487">
        <f>(X84/X78)*X140</f>
        <v>1.2350000000000001</v>
      </c>
      <c r="Y147" s="487">
        <f>(Y84/Y78)*Y140</f>
        <v>1.3</v>
      </c>
      <c r="Z147" s="487">
        <f>(Z84/Z78)*Z140</f>
        <v>1.365</v>
      </c>
      <c r="AA147" s="487">
        <f>(AA84/AA78)*AA140</f>
        <v>1.4300000000000002</v>
      </c>
      <c r="AB147" s="487">
        <f>(AB84/AB78)*AB140</f>
        <v>1.4950000000000001</v>
      </c>
      <c r="AC147" s="487">
        <f>(AC84/AC78)*AC140</f>
        <v>1.5600000000000003</v>
      </c>
      <c r="AD147" s="487">
        <f>(AD84/AD78)*AD140</f>
        <v>1.6250000000000002</v>
      </c>
      <c r="AE147" s="487">
        <f>(AE84/AE78)*AE140</f>
        <v>1.6900000000000002</v>
      </c>
      <c r="AF147" s="487">
        <f>(AF84/AF78)*AF140</f>
        <v>1.7549999999999999</v>
      </c>
      <c r="AG147" s="487">
        <f>(AG84/AG78)*AG140</f>
        <v>1.8199999999999998</v>
      </c>
      <c r="AH147" s="487">
        <f>(AH84/AH78)*AH140</f>
        <v>1.8849999999999996</v>
      </c>
      <c r="AI147" s="487">
        <f>(AI84/AI78)*AI140</f>
        <v>1.9499999999999995</v>
      </c>
      <c r="AJ147" s="487">
        <f>(AJ84/AJ78)*AJ140</f>
        <v>2.0149999999999992</v>
      </c>
      <c r="AK147" s="487">
        <f>(AK84/AK78)*AK140</f>
        <v>2.0799999999999992</v>
      </c>
      <c r="AL147" s="487">
        <f>(AL84/AL78)*AL140</f>
        <v>2.1449999999999987</v>
      </c>
      <c r="AM147" s="487">
        <f>(AM84/AM78)*AM140</f>
        <v>2.2099999999999986</v>
      </c>
      <c r="AN147" s="487">
        <f>(AN84/AN78)*AN140</f>
        <v>2.2749999999999986</v>
      </c>
      <c r="AO147" s="487">
        <f>(AO84/AO78)*AO140</f>
        <v>2.3399999999999985</v>
      </c>
      <c r="AP147" s="487">
        <f>(AP84/AP78)*AP140</f>
        <v>2.404999999999998</v>
      </c>
      <c r="AQ147" s="487">
        <f>(AQ84/AQ78)*AQ140</f>
        <v>2.469999999999998</v>
      </c>
      <c r="AR147" s="487">
        <f>(AR84/AR78)*AR140</f>
        <v>2.5349999999999979</v>
      </c>
      <c r="AS147" s="487">
        <f>(AS84/AS78)*AS140</f>
        <v>2.5999999999999979</v>
      </c>
      <c r="AT147" s="487">
        <f>(AT84/AT78)*AT140</f>
        <v>2.6649999999999974</v>
      </c>
      <c r="AU147" s="487">
        <f>(AU84/AU78)*AU140</f>
        <v>2.7299999999999973</v>
      </c>
      <c r="AV147" s="487">
        <f>(AV84/AV78)*AV140</f>
        <v>2.7949999999999973</v>
      </c>
      <c r="AW147" s="487">
        <f>(AW84/AW78)*AW140</f>
        <v>2.8599999999999972</v>
      </c>
      <c r="AX147" s="487">
        <f>(AX84/AX78)*AX140</f>
        <v>2.9249999999999967</v>
      </c>
      <c r="AY147" s="487">
        <f>(AY84/AY78)*AY140</f>
        <v>2.9899999999999967</v>
      </c>
      <c r="AZ147" s="487">
        <f>(AZ84/AZ78)*AZ140</f>
        <v>3.0549999999999966</v>
      </c>
      <c r="BA147" s="487">
        <f>(BA84/BA78)*BA140</f>
        <v>3.1199999999999966</v>
      </c>
      <c r="BB147" s="487">
        <f>(BB84/BB78)*BB140</f>
        <v>3.1849999999999961</v>
      </c>
      <c r="BC147" s="487">
        <f>(BC84/BC78)*BC140</f>
        <v>3.249999999999996</v>
      </c>
      <c r="BD147" s="487">
        <f>(BD84/BD78)*BD140</f>
        <v>3.3149999999999964</v>
      </c>
      <c r="BE147" s="487">
        <f>(BE84/BE78)*BE140</f>
        <v>3.3799999999999968</v>
      </c>
      <c r="BF147" s="487">
        <f>(BF84/BF78)*BF140</f>
        <v>3.4449999999999967</v>
      </c>
      <c r="BG147" s="487">
        <f>(BG84/BG78)*BG140</f>
        <v>3.5099999999999967</v>
      </c>
      <c r="BH147" s="487">
        <f>(BH84/BH78)*BH140</f>
        <v>3.5749999999999971</v>
      </c>
      <c r="BI147" s="487">
        <f>(BI84/BI78)*BI140</f>
        <v>3.6399999999999975</v>
      </c>
      <c r="BJ147" s="487">
        <f>(BJ84/BJ78)*BJ140</f>
        <v>3.7049999999999974</v>
      </c>
      <c r="BK147" s="487">
        <f>(BK84/BK78)*BK140</f>
        <v>3.7699999999999974</v>
      </c>
      <c r="BL147" s="487">
        <f>(BL84/BL78)*BL140</f>
        <v>3.8349999999999982</v>
      </c>
      <c r="BM147" s="487">
        <f>(BM84/BM78)*BM140</f>
        <v>3.8999999999999981</v>
      </c>
      <c r="BN147" s="147"/>
      <c r="BO147" s="159"/>
      <c r="BP147" s="159"/>
      <c r="BQ147" s="5"/>
    </row>
    <row r="148" spans="1:69" outlineLevel="1">
      <c r="A148" s="715"/>
      <c r="B148" s="469" t="s">
        <v>58</v>
      </c>
      <c r="C148" s="452"/>
      <c r="D148" s="308">
        <f t="shared" si="103"/>
        <v>0</v>
      </c>
      <c r="E148" s="308">
        <f t="shared" si="104"/>
        <v>0</v>
      </c>
      <c r="F148" s="483"/>
      <c r="G148" s="483"/>
      <c r="H148" s="483"/>
      <c r="I148" s="483"/>
      <c r="J148" s="483"/>
      <c r="K148" s="483"/>
      <c r="L148" s="483"/>
      <c r="M148" s="483"/>
      <c r="N148" s="483"/>
      <c r="O148" s="483"/>
      <c r="P148" s="483"/>
      <c r="Q148" s="483"/>
      <c r="R148" s="483"/>
      <c r="S148" s="483"/>
      <c r="T148" s="483"/>
      <c r="U148" s="483"/>
      <c r="V148" s="483"/>
      <c r="W148" s="483"/>
      <c r="X148" s="483"/>
      <c r="Y148" s="483"/>
      <c r="Z148" s="483"/>
      <c r="AA148" s="483"/>
      <c r="AB148" s="483"/>
      <c r="AC148" s="483"/>
      <c r="AD148" s="483"/>
      <c r="AE148" s="483"/>
      <c r="AF148" s="483"/>
      <c r="AG148" s="483"/>
      <c r="AH148" s="483"/>
      <c r="AI148" s="483"/>
      <c r="AJ148" s="483"/>
      <c r="AK148" s="483"/>
      <c r="AL148" s="483"/>
      <c r="AM148" s="483"/>
      <c r="AN148" s="483"/>
      <c r="AO148" s="483"/>
      <c r="AP148" s="483"/>
      <c r="AQ148" s="483"/>
      <c r="AR148" s="483"/>
      <c r="AS148" s="483"/>
      <c r="AT148" s="483"/>
      <c r="AU148" s="483"/>
      <c r="AV148" s="483"/>
      <c r="AW148" s="483"/>
      <c r="AX148" s="483"/>
      <c r="AY148" s="483"/>
      <c r="AZ148" s="483"/>
      <c r="BA148" s="483"/>
      <c r="BB148" s="483"/>
      <c r="BC148" s="483"/>
      <c r="BD148" s="483"/>
      <c r="BE148" s="483"/>
      <c r="BF148" s="483"/>
      <c r="BG148" s="483"/>
      <c r="BH148" s="483"/>
      <c r="BI148" s="483"/>
      <c r="BJ148" s="483"/>
      <c r="BK148" s="483"/>
      <c r="BL148" s="483"/>
      <c r="BM148" s="483"/>
      <c r="BN148" s="147"/>
      <c r="BO148" s="159"/>
      <c r="BP148" s="159"/>
      <c r="BQ148" s="5"/>
    </row>
    <row r="149" spans="1:69">
      <c r="A149" s="716"/>
      <c r="B149" s="470" t="s">
        <v>772</v>
      </c>
      <c r="C149" s="450"/>
      <c r="D149" s="337">
        <f>SUM(F149:L149)</f>
        <v>6.8211563004985152</v>
      </c>
      <c r="E149" s="337">
        <f t="shared" si="104"/>
        <v>445.81128678258119</v>
      </c>
      <c r="F149" s="485">
        <f>SUM(F143:F148)</f>
        <v>0.24361272501780407</v>
      </c>
      <c r="G149" s="485">
        <f t="shared" ref="G149:BK149" si="105">SUM(G143:G148)</f>
        <v>0.48722545003560813</v>
      </c>
      <c r="H149" s="485">
        <f t="shared" si="105"/>
        <v>0.73083817505341231</v>
      </c>
      <c r="I149" s="485">
        <f t="shared" si="105"/>
        <v>0.97445090007121626</v>
      </c>
      <c r="J149" s="485">
        <f t="shared" si="105"/>
        <v>1.2180636250890204</v>
      </c>
      <c r="K149" s="485">
        <f t="shared" si="105"/>
        <v>1.4616763501068246</v>
      </c>
      <c r="L149" s="485">
        <f t="shared" si="105"/>
        <v>1.7052890751246286</v>
      </c>
      <c r="M149" s="485">
        <f t="shared" si="105"/>
        <v>1.9489018001424325</v>
      </c>
      <c r="N149" s="485">
        <f t="shared" si="105"/>
        <v>2.1925145251602367</v>
      </c>
      <c r="O149" s="485">
        <f t="shared" si="105"/>
        <v>2.4361272501780409</v>
      </c>
      <c r="P149" s="485">
        <f t="shared" si="105"/>
        <v>2.6797399751958451</v>
      </c>
      <c r="Q149" s="485">
        <f t="shared" si="105"/>
        <v>2.9233527002136492</v>
      </c>
      <c r="R149" s="485">
        <f t="shared" si="105"/>
        <v>3.1669654252314534</v>
      </c>
      <c r="S149" s="485">
        <f t="shared" si="105"/>
        <v>3.4105781502492571</v>
      </c>
      <c r="T149" s="485">
        <f t="shared" si="105"/>
        <v>3.6541908752670613</v>
      </c>
      <c r="U149" s="485">
        <f t="shared" si="105"/>
        <v>3.8978036002848651</v>
      </c>
      <c r="V149" s="485">
        <f t="shared" si="105"/>
        <v>4.1414163253026688</v>
      </c>
      <c r="W149" s="485">
        <f t="shared" si="105"/>
        <v>4.3850290503204725</v>
      </c>
      <c r="X149" s="485">
        <f t="shared" si="105"/>
        <v>4.6286417753382771</v>
      </c>
      <c r="Y149" s="485">
        <f t="shared" si="105"/>
        <v>4.87225450035608</v>
      </c>
      <c r="Z149" s="485">
        <f t="shared" si="105"/>
        <v>5.1158672253738846</v>
      </c>
      <c r="AA149" s="485">
        <f t="shared" si="105"/>
        <v>5.3594799503916883</v>
      </c>
      <c r="AB149" s="485">
        <f t="shared" si="105"/>
        <v>5.603092675409493</v>
      </c>
      <c r="AC149" s="485">
        <f t="shared" si="105"/>
        <v>5.8467054004272967</v>
      </c>
      <c r="AD149" s="485">
        <f t="shared" si="105"/>
        <v>6.0903181254451004</v>
      </c>
      <c r="AE149" s="485">
        <f t="shared" si="105"/>
        <v>6.333930850462905</v>
      </c>
      <c r="AF149" s="485">
        <f t="shared" si="105"/>
        <v>6.5775435754807079</v>
      </c>
      <c r="AG149" s="485">
        <f t="shared" si="105"/>
        <v>6.8211563004985116</v>
      </c>
      <c r="AH149" s="485">
        <f t="shared" si="105"/>
        <v>7.0647690255163145</v>
      </c>
      <c r="AI149" s="485">
        <f t="shared" si="105"/>
        <v>7.3083817505341182</v>
      </c>
      <c r="AJ149" s="485">
        <f t="shared" si="105"/>
        <v>7.5519944755519219</v>
      </c>
      <c r="AK149" s="485">
        <f t="shared" si="105"/>
        <v>7.7956072005697266</v>
      </c>
      <c r="AL149" s="485">
        <f t="shared" si="105"/>
        <v>8.0392199255875312</v>
      </c>
      <c r="AM149" s="485">
        <f t="shared" si="105"/>
        <v>8.282832650605334</v>
      </c>
      <c r="AN149" s="485">
        <f t="shared" si="105"/>
        <v>8.5264453756231369</v>
      </c>
      <c r="AO149" s="485">
        <f t="shared" si="105"/>
        <v>8.7700581006409415</v>
      </c>
      <c r="AP149" s="485">
        <f t="shared" si="105"/>
        <v>9.0136708256587443</v>
      </c>
      <c r="AQ149" s="485">
        <f t="shared" si="105"/>
        <v>9.2572835506765472</v>
      </c>
      <c r="AR149" s="485">
        <f t="shared" si="105"/>
        <v>9.5008962756943518</v>
      </c>
      <c r="AS149" s="485">
        <f t="shared" si="105"/>
        <v>9.7445090007121564</v>
      </c>
      <c r="AT149" s="485">
        <f t="shared" si="105"/>
        <v>9.9881217257299593</v>
      </c>
      <c r="AU149" s="485">
        <f t="shared" si="105"/>
        <v>10.231734450747762</v>
      </c>
      <c r="AV149" s="485">
        <f t="shared" si="105"/>
        <v>10.475347175765567</v>
      </c>
      <c r="AW149" s="485">
        <f t="shared" si="105"/>
        <v>10.718959900783371</v>
      </c>
      <c r="AX149" s="485">
        <f t="shared" si="105"/>
        <v>10.962572625801172</v>
      </c>
      <c r="AY149" s="485">
        <f t="shared" si="105"/>
        <v>11.206185350818977</v>
      </c>
      <c r="AZ149" s="485">
        <f t="shared" si="105"/>
        <v>11.44979807583678</v>
      </c>
      <c r="BA149" s="485">
        <f t="shared" si="105"/>
        <v>11.693410800854583</v>
      </c>
      <c r="BB149" s="485">
        <f t="shared" si="105"/>
        <v>11.937023525872387</v>
      </c>
      <c r="BC149" s="485">
        <f t="shared" si="105"/>
        <v>12.180636250890192</v>
      </c>
      <c r="BD149" s="485">
        <f t="shared" si="105"/>
        <v>12.424248975907997</v>
      </c>
      <c r="BE149" s="485">
        <f t="shared" si="105"/>
        <v>12.667861700925801</v>
      </c>
      <c r="BF149" s="485">
        <f t="shared" si="105"/>
        <v>12.911474425943608</v>
      </c>
      <c r="BG149" s="485">
        <f t="shared" si="105"/>
        <v>13.15508715096141</v>
      </c>
      <c r="BH149" s="485">
        <f t="shared" si="105"/>
        <v>13.398699875979217</v>
      </c>
      <c r="BI149" s="485">
        <f t="shared" si="105"/>
        <v>13.642312600997021</v>
      </c>
      <c r="BJ149" s="485">
        <f t="shared" si="105"/>
        <v>13.885925326014828</v>
      </c>
      <c r="BK149" s="485">
        <f t="shared" si="105"/>
        <v>14.129538051032631</v>
      </c>
      <c r="BL149" s="485">
        <f>SUM(BL143:BL148)</f>
        <v>14.373150776050437</v>
      </c>
      <c r="BM149" s="485">
        <f>SUM(BM143:BM148)</f>
        <v>14.616763501068242</v>
      </c>
      <c r="BN149" s="151"/>
      <c r="BO149" s="148"/>
      <c r="BP149" s="148"/>
      <c r="BQ149" s="155"/>
    </row>
    <row r="150" spans="1:69" outlineLevel="1">
      <c r="A150" s="714" t="s">
        <v>775</v>
      </c>
      <c r="B150" s="142" t="s">
        <v>55</v>
      </c>
      <c r="C150" s="471"/>
      <c r="D150" s="310">
        <f t="shared" ref="D150:D160" si="106">SUM(F150:L150)</f>
        <v>1049.3698314251269</v>
      </c>
      <c r="E150" s="310">
        <f t="shared" si="104"/>
        <v>9232.0057878508305</v>
      </c>
      <c r="F150" s="482">
        <f t="shared" ref="F150:F155" si="107">F136+F143</f>
        <v>149.46203774282188</v>
      </c>
      <c r="G150" s="482">
        <f t="shared" ref="G150:BK154" si="108">G136+G143</f>
        <v>149.61135046783969</v>
      </c>
      <c r="H150" s="482">
        <f t="shared" si="108"/>
        <v>149.76066319285749</v>
      </c>
      <c r="I150" s="482">
        <f t="shared" si="108"/>
        <v>149.90997591787527</v>
      </c>
      <c r="J150" s="482">
        <f t="shared" si="108"/>
        <v>150.05928864289308</v>
      </c>
      <c r="K150" s="482">
        <f t="shared" si="108"/>
        <v>150.20860136791089</v>
      </c>
      <c r="L150" s="482">
        <f t="shared" si="108"/>
        <v>150.3579140929287</v>
      </c>
      <c r="M150" s="482">
        <f t="shared" si="108"/>
        <v>150.5072268179465</v>
      </c>
      <c r="N150" s="482">
        <f t="shared" si="108"/>
        <v>150.65653954296431</v>
      </c>
      <c r="O150" s="482">
        <f t="shared" si="108"/>
        <v>150.80585226798212</v>
      </c>
      <c r="P150" s="482">
        <f t="shared" si="108"/>
        <v>150.95516499299993</v>
      </c>
      <c r="Q150" s="482">
        <f t="shared" si="108"/>
        <v>151.10447771801771</v>
      </c>
      <c r="R150" s="482">
        <f t="shared" si="108"/>
        <v>151.25379044303551</v>
      </c>
      <c r="S150" s="482">
        <f t="shared" si="108"/>
        <v>151.40310316805332</v>
      </c>
      <c r="T150" s="482">
        <f t="shared" si="108"/>
        <v>151.55241589307113</v>
      </c>
      <c r="U150" s="482">
        <f t="shared" si="108"/>
        <v>151.70172861808894</v>
      </c>
      <c r="V150" s="482">
        <f t="shared" si="108"/>
        <v>151.85104134310674</v>
      </c>
      <c r="W150" s="482">
        <f t="shared" si="108"/>
        <v>152.00035406812455</v>
      </c>
      <c r="X150" s="482">
        <f t="shared" si="108"/>
        <v>152.14966679314236</v>
      </c>
      <c r="Y150" s="482">
        <f t="shared" si="108"/>
        <v>152.29897951816014</v>
      </c>
      <c r="Z150" s="482">
        <f t="shared" si="108"/>
        <v>152.44829224317795</v>
      </c>
      <c r="AA150" s="482">
        <f t="shared" si="108"/>
        <v>152.59760496819575</v>
      </c>
      <c r="AB150" s="482">
        <f t="shared" si="108"/>
        <v>152.74691769321356</v>
      </c>
      <c r="AC150" s="482">
        <f t="shared" si="108"/>
        <v>152.89623041823137</v>
      </c>
      <c r="AD150" s="482">
        <f t="shared" si="108"/>
        <v>153.04554314324918</v>
      </c>
      <c r="AE150" s="482">
        <f t="shared" si="108"/>
        <v>153.19485586826698</v>
      </c>
      <c r="AF150" s="482">
        <f>AF136+AF143</f>
        <v>153.34416859328479</v>
      </c>
      <c r="AG150" s="482">
        <f t="shared" si="108"/>
        <v>153.49348131830257</v>
      </c>
      <c r="AH150" s="482">
        <f t="shared" si="108"/>
        <v>153.64279404332038</v>
      </c>
      <c r="AI150" s="482">
        <f t="shared" si="108"/>
        <v>153.79210676833819</v>
      </c>
      <c r="AJ150" s="482">
        <f t="shared" si="108"/>
        <v>153.94141949335599</v>
      </c>
      <c r="AK150" s="482">
        <f t="shared" si="108"/>
        <v>154.0907322183738</v>
      </c>
      <c r="AL150" s="482">
        <f t="shared" si="108"/>
        <v>154.24004494339161</v>
      </c>
      <c r="AM150" s="482">
        <f t="shared" si="108"/>
        <v>154.38935766840942</v>
      </c>
      <c r="AN150" s="482">
        <f t="shared" si="108"/>
        <v>154.5386703934272</v>
      </c>
      <c r="AO150" s="482">
        <f t="shared" si="108"/>
        <v>154.687983118445</v>
      </c>
      <c r="AP150" s="482">
        <f t="shared" si="108"/>
        <v>154.83729584346281</v>
      </c>
      <c r="AQ150" s="482">
        <f t="shared" si="108"/>
        <v>154.98660856848062</v>
      </c>
      <c r="AR150" s="482">
        <f t="shared" si="108"/>
        <v>155.13592129349843</v>
      </c>
      <c r="AS150" s="482">
        <f t="shared" si="108"/>
        <v>155.28523401851623</v>
      </c>
      <c r="AT150" s="482">
        <f t="shared" si="108"/>
        <v>155.43454674353404</v>
      </c>
      <c r="AU150" s="482">
        <f t="shared" si="108"/>
        <v>155.58385946855185</v>
      </c>
      <c r="AV150" s="482">
        <f t="shared" si="108"/>
        <v>155.73317219356963</v>
      </c>
      <c r="AW150" s="482">
        <f t="shared" si="108"/>
        <v>155.88248491858744</v>
      </c>
      <c r="AX150" s="482">
        <f t="shared" si="108"/>
        <v>156.03179764360524</v>
      </c>
      <c r="AY150" s="482">
        <f t="shared" si="108"/>
        <v>156.18111036862305</v>
      </c>
      <c r="AZ150" s="482">
        <f t="shared" si="108"/>
        <v>156.33042309364086</v>
      </c>
      <c r="BA150" s="482">
        <f t="shared" si="108"/>
        <v>156.47973581865867</v>
      </c>
      <c r="BB150" s="482">
        <f t="shared" si="108"/>
        <v>156.62904854367648</v>
      </c>
      <c r="BC150" s="482">
        <f t="shared" si="108"/>
        <v>156.77836126869425</v>
      </c>
      <c r="BD150" s="482">
        <f t="shared" si="108"/>
        <v>156.92767399371206</v>
      </c>
      <c r="BE150" s="482">
        <f t="shared" si="108"/>
        <v>157.07698671872987</v>
      </c>
      <c r="BF150" s="482">
        <f t="shared" si="108"/>
        <v>157.22629944374768</v>
      </c>
      <c r="BG150" s="482">
        <f t="shared" si="108"/>
        <v>157.37561216876549</v>
      </c>
      <c r="BH150" s="482">
        <f t="shared" si="108"/>
        <v>157.52492489378329</v>
      </c>
      <c r="BI150" s="482">
        <f t="shared" si="108"/>
        <v>157.6742376188011</v>
      </c>
      <c r="BJ150" s="482">
        <f t="shared" si="108"/>
        <v>157.82355034381891</v>
      </c>
      <c r="BK150" s="482">
        <f t="shared" si="108"/>
        <v>157.97286306883672</v>
      </c>
      <c r="BL150" s="482">
        <f t="shared" ref="BL150:BM153" si="109">BL136+BL143</f>
        <v>158.12217579385452</v>
      </c>
      <c r="BM150" s="482">
        <f t="shared" si="109"/>
        <v>158.2714885188723</v>
      </c>
      <c r="BN150" s="152"/>
      <c r="BO150" s="158"/>
      <c r="BP150" s="158"/>
      <c r="BQ150" s="4"/>
    </row>
    <row r="151" spans="1:69" outlineLevel="1">
      <c r="A151" s="715"/>
      <c r="B151" s="469" t="s">
        <v>56</v>
      </c>
      <c r="C151" s="453"/>
      <c r="D151" s="308">
        <f t="shared" si="106"/>
        <v>0</v>
      </c>
      <c r="E151" s="308">
        <f t="shared" si="104"/>
        <v>0</v>
      </c>
      <c r="F151" s="483">
        <f t="shared" si="107"/>
        <v>0</v>
      </c>
      <c r="G151" s="483">
        <f t="shared" ref="G151:U151" si="110">G137+G144</f>
        <v>0</v>
      </c>
      <c r="H151" s="483">
        <f t="shared" si="110"/>
        <v>0</v>
      </c>
      <c r="I151" s="483">
        <f t="shared" si="110"/>
        <v>0</v>
      </c>
      <c r="J151" s="483">
        <f t="shared" si="110"/>
        <v>0</v>
      </c>
      <c r="K151" s="483">
        <f t="shared" si="110"/>
        <v>0</v>
      </c>
      <c r="L151" s="483">
        <f t="shared" si="110"/>
        <v>0</v>
      </c>
      <c r="M151" s="483">
        <f t="shared" si="110"/>
        <v>0</v>
      </c>
      <c r="N151" s="483">
        <f t="shared" si="110"/>
        <v>0</v>
      </c>
      <c r="O151" s="483">
        <f t="shared" si="110"/>
        <v>0</v>
      </c>
      <c r="P151" s="483">
        <f t="shared" si="110"/>
        <v>0</v>
      </c>
      <c r="Q151" s="483">
        <f t="shared" si="110"/>
        <v>0</v>
      </c>
      <c r="R151" s="483">
        <f t="shared" si="110"/>
        <v>0</v>
      </c>
      <c r="S151" s="483">
        <f t="shared" si="110"/>
        <v>0</v>
      </c>
      <c r="T151" s="483">
        <f t="shared" si="110"/>
        <v>0</v>
      </c>
      <c r="U151" s="483">
        <f t="shared" si="110"/>
        <v>0</v>
      </c>
      <c r="V151" s="483">
        <f t="shared" si="108"/>
        <v>0</v>
      </c>
      <c r="W151" s="483">
        <f t="shared" si="108"/>
        <v>0</v>
      </c>
      <c r="X151" s="483">
        <f t="shared" si="108"/>
        <v>0</v>
      </c>
      <c r="Y151" s="483">
        <f t="shared" si="108"/>
        <v>0</v>
      </c>
      <c r="Z151" s="483">
        <f t="shared" si="108"/>
        <v>0</v>
      </c>
      <c r="AA151" s="483">
        <f t="shared" si="108"/>
        <v>0</v>
      </c>
      <c r="AB151" s="483">
        <f t="shared" si="108"/>
        <v>0</v>
      </c>
      <c r="AC151" s="483">
        <f t="shared" si="108"/>
        <v>0</v>
      </c>
      <c r="AD151" s="483">
        <f t="shared" si="108"/>
        <v>0</v>
      </c>
      <c r="AE151" s="483">
        <f t="shared" si="108"/>
        <v>0</v>
      </c>
      <c r="AF151" s="483">
        <f t="shared" si="108"/>
        <v>0</v>
      </c>
      <c r="AG151" s="483">
        <f t="shared" si="108"/>
        <v>0</v>
      </c>
      <c r="AH151" s="483">
        <f t="shared" si="108"/>
        <v>0</v>
      </c>
      <c r="AI151" s="483">
        <f t="shared" si="108"/>
        <v>0</v>
      </c>
      <c r="AJ151" s="483">
        <f t="shared" si="108"/>
        <v>0</v>
      </c>
      <c r="AK151" s="483">
        <f t="shared" si="108"/>
        <v>0</v>
      </c>
      <c r="AL151" s="483">
        <f t="shared" si="108"/>
        <v>0</v>
      </c>
      <c r="AM151" s="483">
        <f t="shared" si="108"/>
        <v>0</v>
      </c>
      <c r="AN151" s="483">
        <f t="shared" si="108"/>
        <v>0</v>
      </c>
      <c r="AO151" s="483">
        <f t="shared" si="108"/>
        <v>0</v>
      </c>
      <c r="AP151" s="483">
        <f t="shared" si="108"/>
        <v>0</v>
      </c>
      <c r="AQ151" s="483">
        <f t="shared" si="108"/>
        <v>0</v>
      </c>
      <c r="AR151" s="483">
        <f t="shared" si="108"/>
        <v>0</v>
      </c>
      <c r="AS151" s="483">
        <f t="shared" si="108"/>
        <v>0</v>
      </c>
      <c r="AT151" s="483">
        <f t="shared" si="108"/>
        <v>0</v>
      </c>
      <c r="AU151" s="483">
        <f t="shared" si="108"/>
        <v>0</v>
      </c>
      <c r="AV151" s="483">
        <f t="shared" si="108"/>
        <v>0</v>
      </c>
      <c r="AW151" s="483">
        <f t="shared" si="108"/>
        <v>0</v>
      </c>
      <c r="AX151" s="483">
        <f t="shared" si="108"/>
        <v>0</v>
      </c>
      <c r="AY151" s="483">
        <f t="shared" si="108"/>
        <v>0</v>
      </c>
      <c r="AZ151" s="483">
        <f t="shared" si="108"/>
        <v>0</v>
      </c>
      <c r="BA151" s="483">
        <f t="shared" si="108"/>
        <v>0</v>
      </c>
      <c r="BB151" s="483">
        <f t="shared" si="108"/>
        <v>0</v>
      </c>
      <c r="BC151" s="483">
        <f t="shared" si="108"/>
        <v>0</v>
      </c>
      <c r="BD151" s="483">
        <f t="shared" si="108"/>
        <v>0</v>
      </c>
      <c r="BE151" s="483">
        <f t="shared" si="108"/>
        <v>0</v>
      </c>
      <c r="BF151" s="483">
        <f t="shared" si="108"/>
        <v>0</v>
      </c>
      <c r="BG151" s="483">
        <f t="shared" si="108"/>
        <v>0</v>
      </c>
      <c r="BH151" s="483">
        <f t="shared" si="108"/>
        <v>0</v>
      </c>
      <c r="BI151" s="483">
        <f t="shared" si="108"/>
        <v>0</v>
      </c>
      <c r="BJ151" s="483">
        <f t="shared" si="108"/>
        <v>0</v>
      </c>
      <c r="BK151" s="483">
        <f t="shared" si="108"/>
        <v>0</v>
      </c>
      <c r="BL151" s="483">
        <f t="shared" si="109"/>
        <v>0</v>
      </c>
      <c r="BM151" s="483">
        <f t="shared" si="109"/>
        <v>0</v>
      </c>
      <c r="BN151" s="147"/>
      <c r="BO151" s="159"/>
      <c r="BP151" s="159"/>
      <c r="BQ151" s="5"/>
    </row>
    <row r="152" spans="1:69" outlineLevel="1">
      <c r="A152" s="715"/>
      <c r="B152" s="469" t="s">
        <v>30</v>
      </c>
      <c r="C152" s="453"/>
      <c r="D152" s="308">
        <f t="shared" si="106"/>
        <v>205.9204</v>
      </c>
      <c r="E152" s="308">
        <f t="shared" si="104"/>
        <v>1811.6190000000001</v>
      </c>
      <c r="F152" s="483">
        <f t="shared" si="107"/>
        <v>29.3293</v>
      </c>
      <c r="G152" s="483">
        <f t="shared" si="108"/>
        <v>29.358599999999999</v>
      </c>
      <c r="H152" s="483">
        <f t="shared" si="108"/>
        <v>29.387900000000002</v>
      </c>
      <c r="I152" s="483">
        <f t="shared" si="108"/>
        <v>29.417200000000001</v>
      </c>
      <c r="J152" s="483">
        <f t="shared" si="108"/>
        <v>29.4465</v>
      </c>
      <c r="K152" s="483">
        <f t="shared" si="108"/>
        <v>29.4758</v>
      </c>
      <c r="L152" s="483">
        <f t="shared" si="108"/>
        <v>29.505100000000002</v>
      </c>
      <c r="M152" s="483">
        <f t="shared" si="108"/>
        <v>29.534400000000002</v>
      </c>
      <c r="N152" s="483">
        <f t="shared" si="108"/>
        <v>29.563700000000001</v>
      </c>
      <c r="O152" s="483">
        <f t="shared" si="108"/>
        <v>29.593</v>
      </c>
      <c r="P152" s="483">
        <f t="shared" si="108"/>
        <v>29.622299999999999</v>
      </c>
      <c r="Q152" s="483">
        <f t="shared" si="108"/>
        <v>29.651600000000002</v>
      </c>
      <c r="R152" s="483">
        <f t="shared" si="108"/>
        <v>29.680900000000001</v>
      </c>
      <c r="S152" s="483">
        <f t="shared" si="108"/>
        <v>29.7102</v>
      </c>
      <c r="T152" s="483">
        <f t="shared" si="108"/>
        <v>29.7395</v>
      </c>
      <c r="U152" s="483">
        <f t="shared" si="108"/>
        <v>29.768800000000002</v>
      </c>
      <c r="V152" s="483">
        <f t="shared" si="108"/>
        <v>29.798100000000002</v>
      </c>
      <c r="W152" s="483">
        <f t="shared" si="108"/>
        <v>29.827400000000001</v>
      </c>
      <c r="X152" s="483">
        <f t="shared" si="108"/>
        <v>29.8567</v>
      </c>
      <c r="Y152" s="483">
        <f t="shared" si="108"/>
        <v>29.885999999999999</v>
      </c>
      <c r="Z152" s="483">
        <f t="shared" si="108"/>
        <v>29.915300000000002</v>
      </c>
      <c r="AA152" s="483">
        <f t="shared" si="108"/>
        <v>29.944600000000001</v>
      </c>
      <c r="AB152" s="483">
        <f t="shared" si="108"/>
        <v>29.9739</v>
      </c>
      <c r="AC152" s="483">
        <f t="shared" si="108"/>
        <v>30.0032</v>
      </c>
      <c r="AD152" s="483">
        <f t="shared" si="108"/>
        <v>30.032500000000002</v>
      </c>
      <c r="AE152" s="483">
        <f t="shared" si="108"/>
        <v>30.061800000000002</v>
      </c>
      <c r="AF152" s="483">
        <f t="shared" si="108"/>
        <v>30.091100000000001</v>
      </c>
      <c r="AG152" s="483">
        <f t="shared" si="108"/>
        <v>30.1204</v>
      </c>
      <c r="AH152" s="483">
        <f t="shared" si="108"/>
        <v>30.149699999999999</v>
      </c>
      <c r="AI152" s="483">
        <f t="shared" si="108"/>
        <v>30.179000000000002</v>
      </c>
      <c r="AJ152" s="483">
        <f t="shared" si="108"/>
        <v>30.208300000000001</v>
      </c>
      <c r="AK152" s="483">
        <f t="shared" si="108"/>
        <v>30.2376</v>
      </c>
      <c r="AL152" s="483">
        <f t="shared" si="108"/>
        <v>30.2669</v>
      </c>
      <c r="AM152" s="483">
        <f t="shared" si="108"/>
        <v>30.296199999999999</v>
      </c>
      <c r="AN152" s="483">
        <f t="shared" si="108"/>
        <v>30.325500000000002</v>
      </c>
      <c r="AO152" s="483">
        <f t="shared" si="108"/>
        <v>30.354800000000001</v>
      </c>
      <c r="AP152" s="483">
        <f t="shared" si="108"/>
        <v>30.3841</v>
      </c>
      <c r="AQ152" s="483">
        <f t="shared" si="108"/>
        <v>30.413399999999999</v>
      </c>
      <c r="AR152" s="483">
        <f t="shared" si="108"/>
        <v>30.442699999999999</v>
      </c>
      <c r="AS152" s="483">
        <f t="shared" si="108"/>
        <v>30.472000000000001</v>
      </c>
      <c r="AT152" s="483">
        <f t="shared" si="108"/>
        <v>30.501300000000001</v>
      </c>
      <c r="AU152" s="483">
        <f t="shared" si="108"/>
        <v>30.5306</v>
      </c>
      <c r="AV152" s="483">
        <f t="shared" si="108"/>
        <v>30.559899999999999</v>
      </c>
      <c r="AW152" s="483">
        <f t="shared" si="108"/>
        <v>30.589199999999998</v>
      </c>
      <c r="AX152" s="483">
        <f t="shared" si="108"/>
        <v>30.618499999999997</v>
      </c>
      <c r="AY152" s="483">
        <f t="shared" si="108"/>
        <v>30.6478</v>
      </c>
      <c r="AZ152" s="483">
        <f t="shared" si="108"/>
        <v>30.677099999999999</v>
      </c>
      <c r="BA152" s="483">
        <f t="shared" si="108"/>
        <v>30.706399999999999</v>
      </c>
      <c r="BB152" s="483">
        <f t="shared" si="108"/>
        <v>30.735699999999998</v>
      </c>
      <c r="BC152" s="483">
        <f t="shared" si="108"/>
        <v>30.765000000000001</v>
      </c>
      <c r="BD152" s="483">
        <f t="shared" si="108"/>
        <v>30.7943</v>
      </c>
      <c r="BE152" s="483">
        <f t="shared" si="108"/>
        <v>30.823599999999999</v>
      </c>
      <c r="BF152" s="483">
        <f t="shared" si="108"/>
        <v>30.852899999999998</v>
      </c>
      <c r="BG152" s="483">
        <f t="shared" si="108"/>
        <v>30.882199999999997</v>
      </c>
      <c r="BH152" s="483">
        <f t="shared" si="108"/>
        <v>30.9115</v>
      </c>
      <c r="BI152" s="483">
        <f t="shared" si="108"/>
        <v>30.940799999999999</v>
      </c>
      <c r="BJ152" s="483">
        <f t="shared" si="108"/>
        <v>30.970099999999999</v>
      </c>
      <c r="BK152" s="483">
        <f t="shared" si="108"/>
        <v>30.999400000000001</v>
      </c>
      <c r="BL152" s="483">
        <f t="shared" si="109"/>
        <v>31.028700000000001</v>
      </c>
      <c r="BM152" s="483">
        <f t="shared" si="109"/>
        <v>31.058</v>
      </c>
      <c r="BN152" s="147"/>
      <c r="BO152" s="147"/>
      <c r="BP152" s="147"/>
      <c r="BQ152" s="5"/>
    </row>
    <row r="153" spans="1:69" outlineLevel="1">
      <c r="A153" s="715"/>
      <c r="B153" s="469" t="s">
        <v>31</v>
      </c>
      <c r="C153" s="453"/>
      <c r="D153" s="308">
        <f t="shared" si="106"/>
        <v>0</v>
      </c>
      <c r="E153" s="308">
        <f t="shared" si="104"/>
        <v>0</v>
      </c>
      <c r="F153" s="483">
        <f t="shared" si="107"/>
        <v>0</v>
      </c>
      <c r="G153" s="483">
        <f t="shared" si="108"/>
        <v>0</v>
      </c>
      <c r="H153" s="483">
        <f t="shared" si="108"/>
        <v>0</v>
      </c>
      <c r="I153" s="483">
        <f t="shared" si="108"/>
        <v>0</v>
      </c>
      <c r="J153" s="483">
        <f t="shared" si="108"/>
        <v>0</v>
      </c>
      <c r="K153" s="483">
        <f t="shared" si="108"/>
        <v>0</v>
      </c>
      <c r="L153" s="483">
        <f t="shared" si="108"/>
        <v>0</v>
      </c>
      <c r="M153" s="483">
        <f t="shared" si="108"/>
        <v>0</v>
      </c>
      <c r="N153" s="483">
        <f t="shared" si="108"/>
        <v>0</v>
      </c>
      <c r="O153" s="483">
        <f t="shared" si="108"/>
        <v>0</v>
      </c>
      <c r="P153" s="483">
        <f t="shared" si="108"/>
        <v>0</v>
      </c>
      <c r="Q153" s="483">
        <f t="shared" si="108"/>
        <v>0</v>
      </c>
      <c r="R153" s="483">
        <f t="shared" si="108"/>
        <v>0</v>
      </c>
      <c r="S153" s="483">
        <f t="shared" si="108"/>
        <v>0</v>
      </c>
      <c r="T153" s="483">
        <f t="shared" si="108"/>
        <v>0</v>
      </c>
      <c r="U153" s="483">
        <f t="shared" si="108"/>
        <v>0</v>
      </c>
      <c r="V153" s="483">
        <f t="shared" si="108"/>
        <v>0</v>
      </c>
      <c r="W153" s="483">
        <f t="shared" si="108"/>
        <v>0</v>
      </c>
      <c r="X153" s="483">
        <f t="shared" si="108"/>
        <v>0</v>
      </c>
      <c r="Y153" s="483">
        <f t="shared" si="108"/>
        <v>0</v>
      </c>
      <c r="Z153" s="483">
        <f t="shared" si="108"/>
        <v>0</v>
      </c>
      <c r="AA153" s="483">
        <f t="shared" si="108"/>
        <v>0</v>
      </c>
      <c r="AB153" s="483">
        <f t="shared" si="108"/>
        <v>0</v>
      </c>
      <c r="AC153" s="483">
        <f t="shared" si="108"/>
        <v>0</v>
      </c>
      <c r="AD153" s="483">
        <f t="shared" si="108"/>
        <v>0</v>
      </c>
      <c r="AE153" s="483">
        <f t="shared" si="108"/>
        <v>0</v>
      </c>
      <c r="AF153" s="483">
        <f t="shared" si="108"/>
        <v>0</v>
      </c>
      <c r="AG153" s="483">
        <f t="shared" si="108"/>
        <v>0</v>
      </c>
      <c r="AH153" s="483">
        <f t="shared" si="108"/>
        <v>0</v>
      </c>
      <c r="AI153" s="483">
        <f t="shared" si="108"/>
        <v>0</v>
      </c>
      <c r="AJ153" s="483">
        <f t="shared" si="108"/>
        <v>0</v>
      </c>
      <c r="AK153" s="483">
        <f t="shared" si="108"/>
        <v>0</v>
      </c>
      <c r="AL153" s="483">
        <f t="shared" si="108"/>
        <v>0</v>
      </c>
      <c r="AM153" s="483">
        <f t="shared" si="108"/>
        <v>0</v>
      </c>
      <c r="AN153" s="483">
        <f t="shared" si="108"/>
        <v>0</v>
      </c>
      <c r="AO153" s="483">
        <f t="shared" si="108"/>
        <v>0</v>
      </c>
      <c r="AP153" s="483">
        <f t="shared" si="108"/>
        <v>0</v>
      </c>
      <c r="AQ153" s="483">
        <f t="shared" si="108"/>
        <v>0</v>
      </c>
      <c r="AR153" s="483">
        <f t="shared" si="108"/>
        <v>0</v>
      </c>
      <c r="AS153" s="483">
        <f t="shared" si="108"/>
        <v>0</v>
      </c>
      <c r="AT153" s="483">
        <f t="shared" si="108"/>
        <v>0</v>
      </c>
      <c r="AU153" s="483">
        <f t="shared" si="108"/>
        <v>0</v>
      </c>
      <c r="AV153" s="483">
        <f t="shared" si="108"/>
        <v>0</v>
      </c>
      <c r="AW153" s="483">
        <f t="shared" si="108"/>
        <v>0</v>
      </c>
      <c r="AX153" s="483">
        <f t="shared" si="108"/>
        <v>0</v>
      </c>
      <c r="AY153" s="483">
        <f t="shared" si="108"/>
        <v>0</v>
      </c>
      <c r="AZ153" s="483">
        <f t="shared" si="108"/>
        <v>0</v>
      </c>
      <c r="BA153" s="483">
        <f t="shared" si="108"/>
        <v>0</v>
      </c>
      <c r="BB153" s="483">
        <f t="shared" si="108"/>
        <v>0</v>
      </c>
      <c r="BC153" s="483">
        <f t="shared" si="108"/>
        <v>0</v>
      </c>
      <c r="BD153" s="483">
        <f t="shared" si="108"/>
        <v>0</v>
      </c>
      <c r="BE153" s="483">
        <f t="shared" si="108"/>
        <v>0</v>
      </c>
      <c r="BF153" s="483">
        <f t="shared" si="108"/>
        <v>0</v>
      </c>
      <c r="BG153" s="483">
        <f t="shared" si="108"/>
        <v>0</v>
      </c>
      <c r="BH153" s="483">
        <f t="shared" si="108"/>
        <v>0</v>
      </c>
      <c r="BI153" s="483">
        <f t="shared" si="108"/>
        <v>0</v>
      </c>
      <c r="BJ153" s="483">
        <f t="shared" si="108"/>
        <v>0</v>
      </c>
      <c r="BK153" s="483">
        <f t="shared" si="108"/>
        <v>0</v>
      </c>
      <c r="BL153" s="483">
        <f t="shared" si="109"/>
        <v>0</v>
      </c>
      <c r="BM153" s="483">
        <f t="shared" si="109"/>
        <v>0</v>
      </c>
      <c r="BN153" s="147"/>
      <c r="BO153" s="159"/>
      <c r="BP153" s="159"/>
      <c r="BQ153" s="5"/>
    </row>
    <row r="154" spans="1:69" outlineLevel="1">
      <c r="A154" s="715"/>
      <c r="B154" s="469" t="s">
        <v>57</v>
      </c>
      <c r="C154" s="453"/>
      <c r="D154" s="308">
        <f t="shared" si="106"/>
        <v>456.81999999999994</v>
      </c>
      <c r="E154" s="308">
        <f t="shared" si="104"/>
        <v>4018.9500000000003</v>
      </c>
      <c r="F154" s="483">
        <f t="shared" si="107"/>
        <v>65.064999999999998</v>
      </c>
      <c r="G154" s="483">
        <f t="shared" si="108"/>
        <v>65.13</v>
      </c>
      <c r="H154" s="483">
        <f t="shared" si="108"/>
        <v>65.194999999999993</v>
      </c>
      <c r="I154" s="483">
        <f t="shared" si="108"/>
        <v>65.260000000000005</v>
      </c>
      <c r="J154" s="483">
        <f t="shared" si="108"/>
        <v>65.325000000000003</v>
      </c>
      <c r="K154" s="483">
        <f t="shared" si="108"/>
        <v>65.39</v>
      </c>
      <c r="L154" s="483">
        <f t="shared" si="108"/>
        <v>65.454999999999998</v>
      </c>
      <c r="M154" s="483">
        <f t="shared" si="108"/>
        <v>65.52</v>
      </c>
      <c r="N154" s="483">
        <f t="shared" si="108"/>
        <v>65.584999999999994</v>
      </c>
      <c r="O154" s="483">
        <f t="shared" si="108"/>
        <v>65.650000000000006</v>
      </c>
      <c r="P154" s="483">
        <f t="shared" si="108"/>
        <v>65.715000000000003</v>
      </c>
      <c r="Q154" s="483">
        <f t="shared" si="108"/>
        <v>65.78</v>
      </c>
      <c r="R154" s="483">
        <f t="shared" si="108"/>
        <v>65.844999999999999</v>
      </c>
      <c r="S154" s="483">
        <f t="shared" si="108"/>
        <v>65.91</v>
      </c>
      <c r="T154" s="483">
        <f t="shared" si="108"/>
        <v>65.974999999999994</v>
      </c>
      <c r="U154" s="483">
        <f t="shared" si="108"/>
        <v>66.040000000000006</v>
      </c>
      <c r="V154" s="483">
        <f t="shared" si="108"/>
        <v>66.105000000000004</v>
      </c>
      <c r="W154" s="483">
        <f t="shared" si="108"/>
        <v>66.17</v>
      </c>
      <c r="X154" s="483">
        <f t="shared" si="108"/>
        <v>66.234999999999999</v>
      </c>
      <c r="Y154" s="483">
        <f t="shared" si="108"/>
        <v>66.3</v>
      </c>
      <c r="Z154" s="483">
        <f t="shared" si="108"/>
        <v>66.364999999999995</v>
      </c>
      <c r="AA154" s="483">
        <f t="shared" si="108"/>
        <v>66.430000000000007</v>
      </c>
      <c r="AB154" s="483">
        <f t="shared" si="108"/>
        <v>66.495000000000005</v>
      </c>
      <c r="AC154" s="483">
        <f t="shared" si="108"/>
        <v>66.56</v>
      </c>
      <c r="AD154" s="483">
        <f t="shared" si="108"/>
        <v>66.625</v>
      </c>
      <c r="AE154" s="483">
        <f t="shared" si="108"/>
        <v>66.69</v>
      </c>
      <c r="AF154" s="483">
        <f t="shared" si="108"/>
        <v>66.754999999999995</v>
      </c>
      <c r="AG154" s="483">
        <f t="shared" si="108"/>
        <v>66.819999999999993</v>
      </c>
      <c r="AH154" s="483">
        <f t="shared" si="108"/>
        <v>66.885000000000005</v>
      </c>
      <c r="AI154" s="483">
        <f t="shared" si="108"/>
        <v>66.95</v>
      </c>
      <c r="AJ154" s="483">
        <f t="shared" si="108"/>
        <v>67.015000000000001</v>
      </c>
      <c r="AK154" s="483">
        <f t="shared" si="108"/>
        <v>67.08</v>
      </c>
      <c r="AL154" s="483">
        <f t="shared" ref="AL154:BK154" si="111">AL140+AL147</f>
        <v>67.144999999999996</v>
      </c>
      <c r="AM154" s="483">
        <f t="shared" si="111"/>
        <v>67.209999999999994</v>
      </c>
      <c r="AN154" s="483">
        <f t="shared" si="111"/>
        <v>67.275000000000006</v>
      </c>
      <c r="AO154" s="483">
        <f t="shared" si="111"/>
        <v>67.34</v>
      </c>
      <c r="AP154" s="483">
        <f t="shared" si="111"/>
        <v>67.405000000000001</v>
      </c>
      <c r="AQ154" s="483">
        <f t="shared" si="111"/>
        <v>67.47</v>
      </c>
      <c r="AR154" s="483">
        <f t="shared" si="111"/>
        <v>67.534999999999997</v>
      </c>
      <c r="AS154" s="483">
        <f t="shared" si="111"/>
        <v>67.599999999999994</v>
      </c>
      <c r="AT154" s="483">
        <f t="shared" si="111"/>
        <v>67.664999999999992</v>
      </c>
      <c r="AU154" s="483">
        <f t="shared" si="111"/>
        <v>67.73</v>
      </c>
      <c r="AV154" s="483">
        <f t="shared" si="111"/>
        <v>67.795000000000002</v>
      </c>
      <c r="AW154" s="483">
        <f t="shared" si="111"/>
        <v>67.86</v>
      </c>
      <c r="AX154" s="483">
        <f t="shared" si="111"/>
        <v>67.924999999999997</v>
      </c>
      <c r="AY154" s="483">
        <f t="shared" si="111"/>
        <v>67.989999999999995</v>
      </c>
      <c r="AZ154" s="483">
        <f t="shared" si="111"/>
        <v>68.054999999999993</v>
      </c>
      <c r="BA154" s="483">
        <f t="shared" si="111"/>
        <v>68.11999999999999</v>
      </c>
      <c r="BB154" s="483">
        <f t="shared" si="111"/>
        <v>68.185000000000002</v>
      </c>
      <c r="BC154" s="483">
        <f t="shared" si="111"/>
        <v>68.25</v>
      </c>
      <c r="BD154" s="483">
        <f t="shared" si="111"/>
        <v>68.314999999999998</v>
      </c>
      <c r="BE154" s="483">
        <f t="shared" si="111"/>
        <v>68.38</v>
      </c>
      <c r="BF154" s="483">
        <f t="shared" si="111"/>
        <v>68.444999999999993</v>
      </c>
      <c r="BG154" s="483">
        <f t="shared" si="111"/>
        <v>68.509999999999991</v>
      </c>
      <c r="BH154" s="483">
        <f t="shared" si="111"/>
        <v>68.575000000000003</v>
      </c>
      <c r="BI154" s="483">
        <f t="shared" si="111"/>
        <v>68.64</v>
      </c>
      <c r="BJ154" s="483">
        <f t="shared" si="111"/>
        <v>68.704999999999998</v>
      </c>
      <c r="BK154" s="483">
        <f t="shared" si="111"/>
        <v>68.77</v>
      </c>
      <c r="BL154" s="483">
        <f>BL140+BL147</f>
        <v>68.834999999999994</v>
      </c>
      <c r="BM154" s="483">
        <f>BM140+BM147</f>
        <v>68.899999999999991</v>
      </c>
      <c r="BN154" s="147"/>
      <c r="BO154" s="159"/>
      <c r="BP154" s="159"/>
      <c r="BQ154" s="5"/>
    </row>
    <row r="155" spans="1:69" outlineLevel="1">
      <c r="A155" s="715"/>
      <c r="B155" s="469" t="s">
        <v>58</v>
      </c>
      <c r="C155" s="452"/>
      <c r="D155" s="472">
        <f t="shared" si="106"/>
        <v>0</v>
      </c>
      <c r="E155" s="472">
        <f t="shared" si="104"/>
        <v>0</v>
      </c>
      <c r="F155" s="488">
        <f t="shared" si="107"/>
        <v>0</v>
      </c>
      <c r="G155" s="488">
        <f t="shared" ref="G155:U155" si="112">G141+G148</f>
        <v>0</v>
      </c>
      <c r="H155" s="488">
        <f t="shared" si="112"/>
        <v>0</v>
      </c>
      <c r="I155" s="488">
        <f t="shared" si="112"/>
        <v>0</v>
      </c>
      <c r="J155" s="488">
        <f t="shared" si="112"/>
        <v>0</v>
      </c>
      <c r="K155" s="488">
        <f t="shared" si="112"/>
        <v>0</v>
      </c>
      <c r="L155" s="488">
        <f t="shared" si="112"/>
        <v>0</v>
      </c>
      <c r="M155" s="488">
        <f t="shared" si="112"/>
        <v>0</v>
      </c>
      <c r="N155" s="488">
        <f t="shared" si="112"/>
        <v>0</v>
      </c>
      <c r="O155" s="488">
        <f t="shared" si="112"/>
        <v>0</v>
      </c>
      <c r="P155" s="488">
        <f t="shared" si="112"/>
        <v>0</v>
      </c>
      <c r="Q155" s="488">
        <f t="shared" si="112"/>
        <v>0</v>
      </c>
      <c r="R155" s="488">
        <f t="shared" si="112"/>
        <v>0</v>
      </c>
      <c r="S155" s="488">
        <f t="shared" si="112"/>
        <v>0</v>
      </c>
      <c r="T155" s="488">
        <f t="shared" si="112"/>
        <v>0</v>
      </c>
      <c r="U155" s="488">
        <f t="shared" si="112"/>
        <v>0</v>
      </c>
      <c r="V155" s="488">
        <f t="shared" ref="V155:BK155" si="113">V141+V148</f>
        <v>0</v>
      </c>
      <c r="W155" s="488">
        <f t="shared" si="113"/>
        <v>0</v>
      </c>
      <c r="X155" s="488">
        <f t="shared" si="113"/>
        <v>0</v>
      </c>
      <c r="Y155" s="488">
        <f t="shared" si="113"/>
        <v>0</v>
      </c>
      <c r="Z155" s="488">
        <f t="shared" si="113"/>
        <v>0</v>
      </c>
      <c r="AA155" s="488">
        <f t="shared" si="113"/>
        <v>0</v>
      </c>
      <c r="AB155" s="488">
        <f t="shared" si="113"/>
        <v>0</v>
      </c>
      <c r="AC155" s="488">
        <f t="shared" si="113"/>
        <v>0</v>
      </c>
      <c r="AD155" s="488">
        <f t="shared" si="113"/>
        <v>0</v>
      </c>
      <c r="AE155" s="488">
        <f t="shared" si="113"/>
        <v>0</v>
      </c>
      <c r="AF155" s="488">
        <f t="shared" si="113"/>
        <v>0</v>
      </c>
      <c r="AG155" s="488">
        <f t="shared" si="113"/>
        <v>0</v>
      </c>
      <c r="AH155" s="488">
        <f t="shared" si="113"/>
        <v>0</v>
      </c>
      <c r="AI155" s="488">
        <f t="shared" si="113"/>
        <v>0</v>
      </c>
      <c r="AJ155" s="488">
        <f t="shared" si="113"/>
        <v>0</v>
      </c>
      <c r="AK155" s="488">
        <f t="shared" si="113"/>
        <v>0</v>
      </c>
      <c r="AL155" s="488">
        <f t="shared" si="113"/>
        <v>0</v>
      </c>
      <c r="AM155" s="488">
        <f t="shared" si="113"/>
        <v>0</v>
      </c>
      <c r="AN155" s="488">
        <f t="shared" si="113"/>
        <v>0</v>
      </c>
      <c r="AO155" s="488">
        <f t="shared" si="113"/>
        <v>0</v>
      </c>
      <c r="AP155" s="488">
        <f t="shared" si="113"/>
        <v>0</v>
      </c>
      <c r="AQ155" s="488">
        <f t="shared" si="113"/>
        <v>0</v>
      </c>
      <c r="AR155" s="488">
        <f t="shared" si="113"/>
        <v>0</v>
      </c>
      <c r="AS155" s="488">
        <f t="shared" si="113"/>
        <v>0</v>
      </c>
      <c r="AT155" s="488">
        <f t="shared" si="113"/>
        <v>0</v>
      </c>
      <c r="AU155" s="488">
        <f t="shared" si="113"/>
        <v>0</v>
      </c>
      <c r="AV155" s="488">
        <f t="shared" si="113"/>
        <v>0</v>
      </c>
      <c r="AW155" s="488">
        <f t="shared" si="113"/>
        <v>0</v>
      </c>
      <c r="AX155" s="488">
        <f t="shared" si="113"/>
        <v>0</v>
      </c>
      <c r="AY155" s="488">
        <f t="shared" si="113"/>
        <v>0</v>
      </c>
      <c r="AZ155" s="488">
        <f t="shared" si="113"/>
        <v>0</v>
      </c>
      <c r="BA155" s="488">
        <f t="shared" si="113"/>
        <v>0</v>
      </c>
      <c r="BB155" s="488">
        <f t="shared" si="113"/>
        <v>0</v>
      </c>
      <c r="BC155" s="488">
        <f t="shared" si="113"/>
        <v>0</v>
      </c>
      <c r="BD155" s="488">
        <f t="shared" si="113"/>
        <v>0</v>
      </c>
      <c r="BE155" s="488">
        <f t="shared" si="113"/>
        <v>0</v>
      </c>
      <c r="BF155" s="488">
        <f t="shared" si="113"/>
        <v>0</v>
      </c>
      <c r="BG155" s="488">
        <f t="shared" si="113"/>
        <v>0</v>
      </c>
      <c r="BH155" s="488">
        <f t="shared" si="113"/>
        <v>0</v>
      </c>
      <c r="BI155" s="488">
        <f t="shared" si="113"/>
        <v>0</v>
      </c>
      <c r="BJ155" s="488">
        <f t="shared" si="113"/>
        <v>0</v>
      </c>
      <c r="BK155" s="488">
        <f t="shared" si="113"/>
        <v>0</v>
      </c>
      <c r="BL155" s="488">
        <f>BL141+BL148</f>
        <v>0</v>
      </c>
      <c r="BM155" s="488">
        <f>BM141+BM148</f>
        <v>0</v>
      </c>
      <c r="BN155" s="176"/>
      <c r="BO155" s="159"/>
      <c r="BP155" s="159"/>
      <c r="BQ155" s="160"/>
    </row>
    <row r="156" spans="1:69" ht="13.5" thickBot="1">
      <c r="A156" s="716"/>
      <c r="B156" s="133" t="s">
        <v>777</v>
      </c>
      <c r="C156" s="173"/>
      <c r="D156" s="369">
        <f t="shared" si="106"/>
        <v>1712.110231425127</v>
      </c>
      <c r="E156" s="369">
        <f>SUM(F156:BN156)</f>
        <v>15062.574787850828</v>
      </c>
      <c r="F156" s="489">
        <f t="shared" ref="F156:BK156" si="114">SUM(F150:F154)</f>
        <v>243.85633774282186</v>
      </c>
      <c r="G156" s="489">
        <f t="shared" si="114"/>
        <v>244.09995046783968</v>
      </c>
      <c r="H156" s="489">
        <f t="shared" si="114"/>
        <v>244.34356319285749</v>
      </c>
      <c r="I156" s="489">
        <f t="shared" si="114"/>
        <v>244.5871759178753</v>
      </c>
      <c r="J156" s="489">
        <f t="shared" si="114"/>
        <v>244.83078864289308</v>
      </c>
      <c r="K156" s="489">
        <f t="shared" si="114"/>
        <v>245.07440136791087</v>
      </c>
      <c r="L156" s="489">
        <f t="shared" si="114"/>
        <v>245.31801409292871</v>
      </c>
      <c r="M156" s="489">
        <f t="shared" si="114"/>
        <v>245.56162681794649</v>
      </c>
      <c r="N156" s="489">
        <f t="shared" si="114"/>
        <v>245.80523954296433</v>
      </c>
      <c r="O156" s="489">
        <f t="shared" si="114"/>
        <v>246.04885226798211</v>
      </c>
      <c r="P156" s="489">
        <f t="shared" si="114"/>
        <v>246.29246499299992</v>
      </c>
      <c r="Q156" s="489">
        <f t="shared" si="114"/>
        <v>246.53607771801771</v>
      </c>
      <c r="R156" s="489">
        <f t="shared" si="114"/>
        <v>246.77969044303552</v>
      </c>
      <c r="S156" s="489">
        <f t="shared" si="114"/>
        <v>247.02330316805333</v>
      </c>
      <c r="T156" s="489">
        <f t="shared" si="114"/>
        <v>247.26691589307111</v>
      </c>
      <c r="U156" s="489">
        <f t="shared" si="114"/>
        <v>247.51052861808893</v>
      </c>
      <c r="V156" s="489">
        <f t="shared" si="114"/>
        <v>247.75414134310677</v>
      </c>
      <c r="W156" s="489">
        <f t="shared" si="114"/>
        <v>247.99775406812455</v>
      </c>
      <c r="X156" s="489">
        <f t="shared" si="114"/>
        <v>248.24136679314233</v>
      </c>
      <c r="Y156" s="489">
        <f t="shared" si="114"/>
        <v>248.48497951816012</v>
      </c>
      <c r="Z156" s="489">
        <f t="shared" si="114"/>
        <v>248.72859224317796</v>
      </c>
      <c r="AA156" s="489">
        <f t="shared" si="114"/>
        <v>248.97220496819577</v>
      </c>
      <c r="AB156" s="489">
        <f t="shared" si="114"/>
        <v>249.21581769321358</v>
      </c>
      <c r="AC156" s="489">
        <f t="shared" si="114"/>
        <v>249.45943041823136</v>
      </c>
      <c r="AD156" s="489">
        <f t="shared" si="114"/>
        <v>249.70304314324918</v>
      </c>
      <c r="AE156" s="489">
        <f t="shared" si="114"/>
        <v>249.94665586826699</v>
      </c>
      <c r="AF156" s="489">
        <f t="shared" si="114"/>
        <v>250.1902685932848</v>
      </c>
      <c r="AG156" s="489">
        <f t="shared" si="114"/>
        <v>250.43388131830255</v>
      </c>
      <c r="AH156" s="489">
        <f t="shared" si="114"/>
        <v>250.67749404332039</v>
      </c>
      <c r="AI156" s="489">
        <f t="shared" si="114"/>
        <v>250.92110676833818</v>
      </c>
      <c r="AJ156" s="489">
        <f t="shared" si="114"/>
        <v>251.16471949335602</v>
      </c>
      <c r="AK156" s="489">
        <f t="shared" si="114"/>
        <v>251.4083322183738</v>
      </c>
      <c r="AL156" s="489">
        <f t="shared" si="114"/>
        <v>251.65194494339158</v>
      </c>
      <c r="AM156" s="489">
        <f t="shared" si="114"/>
        <v>251.89555766840942</v>
      </c>
      <c r="AN156" s="489">
        <f t="shared" si="114"/>
        <v>252.13917039342721</v>
      </c>
      <c r="AO156" s="489">
        <f t="shared" si="114"/>
        <v>252.38278311844502</v>
      </c>
      <c r="AP156" s="489">
        <f t="shared" si="114"/>
        <v>252.6263958434628</v>
      </c>
      <c r="AQ156" s="489">
        <f t="shared" si="114"/>
        <v>252.87000856848061</v>
      </c>
      <c r="AR156" s="489">
        <f t="shared" si="114"/>
        <v>253.11362129349843</v>
      </c>
      <c r="AS156" s="489">
        <f t="shared" si="114"/>
        <v>253.35723401851624</v>
      </c>
      <c r="AT156" s="489">
        <f t="shared" si="114"/>
        <v>253.60084674353405</v>
      </c>
      <c r="AU156" s="489">
        <f t="shared" si="114"/>
        <v>253.84445946855186</v>
      </c>
      <c r="AV156" s="489">
        <f t="shared" si="114"/>
        <v>254.08807219356964</v>
      </c>
      <c r="AW156" s="489">
        <f t="shared" si="114"/>
        <v>254.33168491858743</v>
      </c>
      <c r="AX156" s="489">
        <f t="shared" si="114"/>
        <v>254.57529764360527</v>
      </c>
      <c r="AY156" s="489">
        <f t="shared" si="114"/>
        <v>254.81891036862305</v>
      </c>
      <c r="AZ156" s="489">
        <f t="shared" si="114"/>
        <v>255.06252309364083</v>
      </c>
      <c r="BA156" s="489">
        <f t="shared" si="114"/>
        <v>255.30613581865867</v>
      </c>
      <c r="BB156" s="489">
        <f t="shared" si="114"/>
        <v>255.54974854367649</v>
      </c>
      <c r="BC156" s="489">
        <f t="shared" si="114"/>
        <v>255.79336126869424</v>
      </c>
      <c r="BD156" s="489">
        <f t="shared" si="114"/>
        <v>256.03697399371208</v>
      </c>
      <c r="BE156" s="489">
        <f t="shared" si="114"/>
        <v>256.28058671872986</v>
      </c>
      <c r="BF156" s="489">
        <f t="shared" si="114"/>
        <v>256.52419944374765</v>
      </c>
      <c r="BG156" s="489">
        <f t="shared" si="114"/>
        <v>256.76781216876549</v>
      </c>
      <c r="BH156" s="489">
        <f t="shared" si="114"/>
        <v>257.01142489378327</v>
      </c>
      <c r="BI156" s="489">
        <f t="shared" si="114"/>
        <v>257.25503761880111</v>
      </c>
      <c r="BJ156" s="489">
        <f t="shared" si="114"/>
        <v>257.49865034381889</v>
      </c>
      <c r="BK156" s="489">
        <f t="shared" si="114"/>
        <v>257.74226306883673</v>
      </c>
      <c r="BL156" s="489">
        <f>SUM(BL150:BL154)</f>
        <v>257.98587579385452</v>
      </c>
      <c r="BM156" s="489">
        <f>SUM(BM150:BM154)</f>
        <v>258.2294885188723</v>
      </c>
      <c r="BN156" s="161"/>
      <c r="BO156" s="162"/>
      <c r="BP156" s="162"/>
      <c r="BQ156" s="155"/>
    </row>
    <row r="157" spans="1:69" ht="13.5" outlineLevel="1" thickTop="1">
      <c r="A157" s="714" t="s">
        <v>776</v>
      </c>
      <c r="B157" s="142" t="s">
        <v>55</v>
      </c>
      <c r="C157" s="471"/>
      <c r="D157" s="310">
        <f t="shared" si="106"/>
        <v>869.57452938106553</v>
      </c>
      <c r="E157" s="310">
        <f t="shared" ref="E157:E163" si="115">SUM(F157:BM157)</f>
        <v>2619.9849975238453</v>
      </c>
      <c r="F157" s="482">
        <f>F150*(100%+'Assume C02'!G13)</f>
        <v>149.46203774282188</v>
      </c>
      <c r="G157" s="482">
        <f>G150*(100%+'Assume C02'!H13)</f>
        <v>139.03032641186999</v>
      </c>
      <c r="H157" s="482">
        <f>H150*(100%+'Assume C02'!I13)</f>
        <v>131.46405201625097</v>
      </c>
      <c r="I157" s="482">
        <f>I150*(100%+'Assume C02'!J13)</f>
        <v>113.83307435082496</v>
      </c>
      <c r="J157" s="482">
        <f>J150*(100%+'Assume C02'!K13)</f>
        <v>111.20831480092784</v>
      </c>
      <c r="K157" s="482">
        <f>K150*(100%+'Assume C02'!L13)</f>
        <v>115.82699589788974</v>
      </c>
      <c r="L157" s="482">
        <f>L150*(100%+'Assume C02'!M13)</f>
        <v>108.74972816048006</v>
      </c>
      <c r="M157" s="482">
        <f>M150*(100%+'Assume C02'!N13)</f>
        <v>88.310855919225105</v>
      </c>
      <c r="N157" s="482">
        <f>N150*(100%+'Assume C02'!O13)</f>
        <v>92.385544859604366</v>
      </c>
      <c r="O157" s="482">
        <f>O150*(100%+'Assume C02'!P13)</f>
        <v>83.968705266368389</v>
      </c>
      <c r="P157" s="482">
        <f>P150*(100%+'Assume C02'!Q13)</f>
        <v>74.49567996646023</v>
      </c>
      <c r="Q157" s="482">
        <f>Q150*(100%+'Assume C02'!R13)</f>
        <v>80.914025476669238</v>
      </c>
      <c r="R157" s="482">
        <f>R150*(100%+'Assume C02'!S13)</f>
        <v>74.201753322255712</v>
      </c>
      <c r="S157" s="482">
        <f>S150*(100%+'Assume C02'!T13)</f>
        <v>60.404666683228932</v>
      </c>
      <c r="T157" s="482">
        <f>T150*(100%+'Assume C02'!U13)</f>
        <v>57.977203161569129</v>
      </c>
      <c r="U157" s="482">
        <f>U150*(100%+'Assume C02'!V13)</f>
        <v>51.843597403977959</v>
      </c>
      <c r="V157" s="482">
        <f>V150*(100%+'Assume C02'!W13)</f>
        <v>42.86590551478676</v>
      </c>
      <c r="W157" s="482">
        <f>W150*(100%+'Assume C02'!X13)</f>
        <v>42.527561071999479</v>
      </c>
      <c r="X157" s="482">
        <f>X150*(100%+'Assume C02'!Y13)</f>
        <v>39.151399488208547</v>
      </c>
      <c r="Y157" s="482">
        <f>Y150*(100%+'Assume C02'!Z13)</f>
        <v>36.174108924442102</v>
      </c>
      <c r="Z157" s="482">
        <f>Z150*(100%+'Assume C02'!AA13)</f>
        <v>37.776185461700827</v>
      </c>
      <c r="AA157" s="482">
        <f>AA150*(100%+'Assume C02'!AB13)</f>
        <v>38.349661751245186</v>
      </c>
      <c r="AB157" s="482">
        <f>AB150*(100%+'Assume C02'!AC13)</f>
        <v>36.526117053072475</v>
      </c>
      <c r="AC157" s="482">
        <f>AC150*(100%+'Assume C02'!AD13)</f>
        <v>34.698933901666067</v>
      </c>
      <c r="AD157" s="482">
        <f>AD150*(100%+'Assume C02'!AE13)</f>
        <v>32.868112297025945</v>
      </c>
      <c r="AE157" s="482">
        <f>AE150*(100%+'Assume C02'!AF13)</f>
        <v>31.033652239152108</v>
      </c>
      <c r="AF157" s="482">
        <f>AF150*(100%+'Assume C02'!AG13)</f>
        <v>29.195553728044558</v>
      </c>
      <c r="AG157" s="482">
        <f>AG150*(100%+'Assume C02'!AH13)</f>
        <v>27.353816763703289</v>
      </c>
      <c r="AH157" s="482">
        <f>AH150*(100%+'Assume C02'!AI13)</f>
        <v>25.508441346128308</v>
      </c>
      <c r="AI157" s="482">
        <f>AI150*(100%+'Assume C02'!AJ13)</f>
        <v>23.659427475319614</v>
      </c>
      <c r="AJ157" s="482">
        <f>AJ150*(100%+'Assume C02'!AK13)</f>
        <v>21.806775151277208</v>
      </c>
      <c r="AK157" s="482">
        <f>AK150*(100%+'Assume C02'!AL13)</f>
        <v>19.950484374001068</v>
      </c>
      <c r="AL157" s="482">
        <f>AL150*(100%+'Assume C02'!AM13)</f>
        <v>19.96981623870456</v>
      </c>
      <c r="AM157" s="482">
        <f>AM150*(100%+'Assume C02'!AN13)</f>
        <v>19.989148103408066</v>
      </c>
      <c r="AN157" s="482">
        <f>AN150*(100%+'Assume C02'!AO13)</f>
        <v>20.008479968111551</v>
      </c>
      <c r="AO157" s="482">
        <f>AO150*(100%+'Assume C02'!AP13)</f>
        <v>20.027811832815043</v>
      </c>
      <c r="AP157" s="482">
        <f>AP150*(100%+'Assume C02'!AQ13)</f>
        <v>20.047143697518532</v>
      </c>
      <c r="AQ157" s="482">
        <f>AQ150*(100%+'Assume C02'!AR13)</f>
        <v>20.066475562222021</v>
      </c>
      <c r="AR157" s="482">
        <f>AR150*(100%+'Assume C02'!AS13)</f>
        <v>20.085807426925513</v>
      </c>
      <c r="AS157" s="482">
        <f>AS150*(100%+'Assume C02'!AT13)</f>
        <v>20.105139291629001</v>
      </c>
      <c r="AT157" s="482">
        <f>AT150*(100%+'Assume C02'!AU13)</f>
        <v>20.12447115633249</v>
      </c>
      <c r="AU157" s="482">
        <f>AU150*(100%+'Assume C02'!AV13)</f>
        <v>20.143803021035982</v>
      </c>
      <c r="AV157" s="482">
        <f>AV150*(100%+'Assume C02'!AW13)</f>
        <v>20.163134885739467</v>
      </c>
      <c r="AW157" s="482">
        <f>AW150*(100%+'Assume C02'!AX13)</f>
        <v>20.182466750442956</v>
      </c>
      <c r="AX157" s="482">
        <f>AX150*(100%+'Assume C02'!AY13)</f>
        <v>20.201798615146448</v>
      </c>
      <c r="AY157" s="482">
        <f>AY150*(100%+'Assume C02'!AZ13)</f>
        <v>20.221130479849936</v>
      </c>
      <c r="AZ157" s="482">
        <f>AZ150*(100%+'Assume C02'!BA13)</f>
        <v>20.240462344553428</v>
      </c>
      <c r="BA157" s="482">
        <f>BA150*(100%+'Assume C02'!BB13)</f>
        <v>20.259794209256917</v>
      </c>
      <c r="BB157" s="482">
        <f>BB150*(100%+'Assume C02'!BC13)</f>
        <v>20.279126073960406</v>
      </c>
      <c r="BC157" s="482">
        <f>BC150*(100%+'Assume C02'!BD13)</f>
        <v>20.298457938663894</v>
      </c>
      <c r="BD157" s="482">
        <f>BD150*(100%+'Assume C02'!BE13)</f>
        <v>20.317789803367383</v>
      </c>
      <c r="BE157" s="482">
        <f>BE150*(100%+'Assume C02'!BF13)</f>
        <v>20.337121668070871</v>
      </c>
      <c r="BF157" s="482">
        <f>BF150*(100%+'Assume C02'!BG13)</f>
        <v>20.356453532774363</v>
      </c>
      <c r="BG157" s="482">
        <f>BG150*(100%+'Assume C02'!BH13)</f>
        <v>20.375785397477852</v>
      </c>
      <c r="BH157" s="482">
        <f>BH150*(100%+'Assume C02'!BI13)</f>
        <v>20.395117262181344</v>
      </c>
      <c r="BI157" s="482">
        <f>BI150*(100%+'Assume C02'!BJ13)</f>
        <v>20.414449126884833</v>
      </c>
      <c r="BJ157" s="482">
        <f>BJ150*(100%+'Assume C02'!BK13)</f>
        <v>20.433780991588321</v>
      </c>
      <c r="BK157" s="482">
        <f>BK150*(100%+'Assume C02'!BL13)</f>
        <v>20.453112856291813</v>
      </c>
      <c r="BL157" s="482">
        <f>BL150*(100%+'Assume C02'!BM13)</f>
        <v>20.472444720995302</v>
      </c>
      <c r="BM157" s="482">
        <f>BM150*(100%+'Assume C02'!BN13)</f>
        <v>20.491776585698787</v>
      </c>
      <c r="BN157" s="152"/>
      <c r="BO157" s="158"/>
      <c r="BP157" s="158"/>
      <c r="BQ157" s="4"/>
    </row>
    <row r="158" spans="1:69" outlineLevel="1">
      <c r="A158" s="715"/>
      <c r="B158" s="469" t="s">
        <v>56</v>
      </c>
      <c r="C158" s="453"/>
      <c r="D158" s="308">
        <f t="shared" si="106"/>
        <v>0</v>
      </c>
      <c r="E158" s="308">
        <f t="shared" si="115"/>
        <v>0</v>
      </c>
      <c r="F158" s="483">
        <f>F151</f>
        <v>0</v>
      </c>
      <c r="G158" s="483">
        <f t="shared" ref="G158:BK158" si="116">G151</f>
        <v>0</v>
      </c>
      <c r="H158" s="483">
        <f t="shared" si="116"/>
        <v>0</v>
      </c>
      <c r="I158" s="483">
        <f t="shared" si="116"/>
        <v>0</v>
      </c>
      <c r="J158" s="483">
        <f t="shared" si="116"/>
        <v>0</v>
      </c>
      <c r="K158" s="483">
        <f t="shared" si="116"/>
        <v>0</v>
      </c>
      <c r="L158" s="483">
        <f t="shared" si="116"/>
        <v>0</v>
      </c>
      <c r="M158" s="483">
        <f t="shared" si="116"/>
        <v>0</v>
      </c>
      <c r="N158" s="483">
        <f t="shared" si="116"/>
        <v>0</v>
      </c>
      <c r="O158" s="483">
        <f t="shared" si="116"/>
        <v>0</v>
      </c>
      <c r="P158" s="483">
        <f t="shared" si="116"/>
        <v>0</v>
      </c>
      <c r="Q158" s="483">
        <f t="shared" si="116"/>
        <v>0</v>
      </c>
      <c r="R158" s="483">
        <f t="shared" si="116"/>
        <v>0</v>
      </c>
      <c r="S158" s="483">
        <f t="shared" si="116"/>
        <v>0</v>
      </c>
      <c r="T158" s="483">
        <f t="shared" si="116"/>
        <v>0</v>
      </c>
      <c r="U158" s="483">
        <f t="shared" si="116"/>
        <v>0</v>
      </c>
      <c r="V158" s="483">
        <f t="shared" si="116"/>
        <v>0</v>
      </c>
      <c r="W158" s="483">
        <f t="shared" si="116"/>
        <v>0</v>
      </c>
      <c r="X158" s="483">
        <f t="shared" si="116"/>
        <v>0</v>
      </c>
      <c r="Y158" s="483">
        <f t="shared" si="116"/>
        <v>0</v>
      </c>
      <c r="Z158" s="483">
        <f t="shared" si="116"/>
        <v>0</v>
      </c>
      <c r="AA158" s="483">
        <f t="shared" si="116"/>
        <v>0</v>
      </c>
      <c r="AB158" s="483">
        <f t="shared" si="116"/>
        <v>0</v>
      </c>
      <c r="AC158" s="483">
        <f t="shared" si="116"/>
        <v>0</v>
      </c>
      <c r="AD158" s="483">
        <f t="shared" si="116"/>
        <v>0</v>
      </c>
      <c r="AE158" s="483">
        <f t="shared" si="116"/>
        <v>0</v>
      </c>
      <c r="AF158" s="483">
        <f t="shared" si="116"/>
        <v>0</v>
      </c>
      <c r="AG158" s="483">
        <f t="shared" si="116"/>
        <v>0</v>
      </c>
      <c r="AH158" s="483">
        <f t="shared" si="116"/>
        <v>0</v>
      </c>
      <c r="AI158" s="483">
        <f t="shared" si="116"/>
        <v>0</v>
      </c>
      <c r="AJ158" s="483">
        <f t="shared" si="116"/>
        <v>0</v>
      </c>
      <c r="AK158" s="483">
        <f t="shared" si="116"/>
        <v>0</v>
      </c>
      <c r="AL158" s="483">
        <f t="shared" si="116"/>
        <v>0</v>
      </c>
      <c r="AM158" s="483">
        <f t="shared" si="116"/>
        <v>0</v>
      </c>
      <c r="AN158" s="483">
        <f t="shared" si="116"/>
        <v>0</v>
      </c>
      <c r="AO158" s="483">
        <f t="shared" si="116"/>
        <v>0</v>
      </c>
      <c r="AP158" s="483">
        <f t="shared" si="116"/>
        <v>0</v>
      </c>
      <c r="AQ158" s="483">
        <f t="shared" si="116"/>
        <v>0</v>
      </c>
      <c r="AR158" s="483">
        <f t="shared" si="116"/>
        <v>0</v>
      </c>
      <c r="AS158" s="483">
        <f t="shared" si="116"/>
        <v>0</v>
      </c>
      <c r="AT158" s="483">
        <f t="shared" si="116"/>
        <v>0</v>
      </c>
      <c r="AU158" s="483">
        <f t="shared" si="116"/>
        <v>0</v>
      </c>
      <c r="AV158" s="483">
        <f t="shared" si="116"/>
        <v>0</v>
      </c>
      <c r="AW158" s="483">
        <f t="shared" si="116"/>
        <v>0</v>
      </c>
      <c r="AX158" s="483">
        <f t="shared" si="116"/>
        <v>0</v>
      </c>
      <c r="AY158" s="483">
        <f t="shared" si="116"/>
        <v>0</v>
      </c>
      <c r="AZ158" s="483">
        <f t="shared" si="116"/>
        <v>0</v>
      </c>
      <c r="BA158" s="483">
        <f t="shared" si="116"/>
        <v>0</v>
      </c>
      <c r="BB158" s="483">
        <f t="shared" si="116"/>
        <v>0</v>
      </c>
      <c r="BC158" s="483">
        <f t="shared" si="116"/>
        <v>0</v>
      </c>
      <c r="BD158" s="483">
        <f t="shared" si="116"/>
        <v>0</v>
      </c>
      <c r="BE158" s="483">
        <f t="shared" si="116"/>
        <v>0</v>
      </c>
      <c r="BF158" s="483">
        <f t="shared" si="116"/>
        <v>0</v>
      </c>
      <c r="BG158" s="483">
        <f t="shared" si="116"/>
        <v>0</v>
      </c>
      <c r="BH158" s="483">
        <f t="shared" si="116"/>
        <v>0</v>
      </c>
      <c r="BI158" s="483">
        <f t="shared" si="116"/>
        <v>0</v>
      </c>
      <c r="BJ158" s="483">
        <f t="shared" si="116"/>
        <v>0</v>
      </c>
      <c r="BK158" s="483">
        <f t="shared" si="116"/>
        <v>0</v>
      </c>
      <c r="BL158" s="483">
        <f>BL151</f>
        <v>0</v>
      </c>
      <c r="BM158" s="483">
        <f>BM151</f>
        <v>0</v>
      </c>
      <c r="BN158" s="147"/>
      <c r="BO158" s="159"/>
      <c r="BP158" s="159"/>
      <c r="BQ158" s="5"/>
    </row>
    <row r="159" spans="1:69" outlineLevel="1">
      <c r="A159" s="715"/>
      <c r="B159" s="469" t="s">
        <v>30</v>
      </c>
      <c r="C159" s="453"/>
      <c r="D159" s="308">
        <f t="shared" si="106"/>
        <v>188.27956480238757</v>
      </c>
      <c r="E159" s="308">
        <f t="shared" si="115"/>
        <v>1162.8725213141415</v>
      </c>
      <c r="F159" s="483">
        <f>F152*(100%+'Assume C02'!G16)</f>
        <v>29.3293</v>
      </c>
      <c r="G159" s="483">
        <f>G152*(100%+'Assume C02'!H16)</f>
        <v>28.320429928417205</v>
      </c>
      <c r="H159" s="483">
        <f>H152*(100%+'Assume C02'!I16)</f>
        <v>27.592705694187664</v>
      </c>
      <c r="I159" s="483">
        <f>I152*(100%+'Assume C02'!J16)</f>
        <v>25.877470831610196</v>
      </c>
      <c r="J159" s="483">
        <f>J152*(100%+'Assume C02'!K16)</f>
        <v>25.634589349270644</v>
      </c>
      <c r="K159" s="483">
        <f>K152*(100%+'Assume C02'!L16)</f>
        <v>26.10240687442581</v>
      </c>
      <c r="L159" s="483">
        <f>L152*(100%+'Assume C02'!M16)</f>
        <v>25.422662124476073</v>
      </c>
      <c r="M159" s="483">
        <f>M152*(100%+'Assume C02'!N16)</f>
        <v>23.431927263281683</v>
      </c>
      <c r="N159" s="483">
        <f>N152*(100%+'Assume C02'!O16)</f>
        <v>23.846370334966885</v>
      </c>
      <c r="O159" s="483">
        <f>O152*(100%+'Assume C02'!P16)</f>
        <v>23.035191859689885</v>
      </c>
      <c r="P159" s="483">
        <f>P152*(100%+'Assume C02'!Q16)</f>
        <v>22.120384436505717</v>
      </c>
      <c r="Q159" s="483">
        <f>Q152*(100%+'Assume C02'!R16)</f>
        <v>22.764778229028096</v>
      </c>
      <c r="R159" s="483">
        <f>R152*(100%+'Assume C02'!S16)</f>
        <v>22.120845465566823</v>
      </c>
      <c r="S159" s="483">
        <f>S152*(100%+'Assume C02'!T16)</f>
        <v>20.781777493855834</v>
      </c>
      <c r="T159" s="483">
        <f>T152*(100%+'Assume C02'!U16)</f>
        <v>20.558253951794526</v>
      </c>
      <c r="U159" s="483">
        <f>U152*(100%+'Assume C02'!V16)</f>
        <v>19.971097747145887</v>
      </c>
      <c r="V159" s="483">
        <f>V152*(100%+'Assume C02'!W16)</f>
        <v>19.10489056527496</v>
      </c>
      <c r="W159" s="483">
        <f>W152*(100%+'Assume C02'!X16)</f>
        <v>19.08634348789095</v>
      </c>
      <c r="X159" s="483">
        <f>X152*(100%+'Assume C02'!Y16)</f>
        <v>18.769737279174382</v>
      </c>
      <c r="Y159" s="483">
        <f>Y152*(100%+'Assume C02'!Z16)</f>
        <v>18.492266786738274</v>
      </c>
      <c r="Z159" s="483">
        <f>Z152*(100%+'Assume C02'!AA16)</f>
        <v>18.664106478829432</v>
      </c>
      <c r="AA159" s="483">
        <f>AA152*(100%+'Assume C02'!AB16)</f>
        <v>18.735023803940692</v>
      </c>
      <c r="AB159" s="483">
        <f>AB152*(100%+'Assume C02'!AC16)</f>
        <v>18.570754493312311</v>
      </c>
      <c r="AC159" s="483">
        <f>AC152*(100%+'Assume C02'!AD16)</f>
        <v>18.4061281914103</v>
      </c>
      <c r="AD159" s="483">
        <f>AD152*(100%+'Assume C02'!AE16)</f>
        <v>18.241144898234655</v>
      </c>
      <c r="AE159" s="483">
        <f>AE152*(100%+'Assume C02'!AF16)</f>
        <v>18.075804613785376</v>
      </c>
      <c r="AF159" s="483">
        <f>AF152*(100%+'Assume C02'!AG16)</f>
        <v>17.91010733806246</v>
      </c>
      <c r="AG159" s="483">
        <f>AG152*(100%+'Assume C02'!AH16)</f>
        <v>17.74405307106591</v>
      </c>
      <c r="AH159" s="483">
        <f>AH152*(100%+'Assume C02'!AI16)</f>
        <v>17.577641812795726</v>
      </c>
      <c r="AI159" s="483">
        <f>AI152*(100%+'Assume C02'!AJ16)</f>
        <v>17.410873563251911</v>
      </c>
      <c r="AJ159" s="483">
        <f>AJ152*(100%+'Assume C02'!AK16)</f>
        <v>17.24374832243446</v>
      </c>
      <c r="AK159" s="483">
        <f>AK152*(100%+'Assume C02'!AL16)</f>
        <v>17.076266090343371</v>
      </c>
      <c r="AL159" s="483">
        <f>AL152*(100%+'Assume C02'!AM16)</f>
        <v>17.092812859810756</v>
      </c>
      <c r="AM159" s="483">
        <f>AM152*(100%+'Assume C02'!AN16)</f>
        <v>17.109359629278146</v>
      </c>
      <c r="AN159" s="483">
        <f>AN152*(100%+'Assume C02'!AO16)</f>
        <v>17.125906398745535</v>
      </c>
      <c r="AO159" s="483">
        <f>AO152*(100%+'Assume C02'!AP16)</f>
        <v>17.142453168212921</v>
      </c>
      <c r="AP159" s="483">
        <f>AP152*(100%+'Assume C02'!AQ16)</f>
        <v>17.158999937680306</v>
      </c>
      <c r="AQ159" s="483">
        <f>AQ152*(100%+'Assume C02'!AR16)</f>
        <v>17.175546707147692</v>
      </c>
      <c r="AR159" s="483">
        <f>AR152*(100%+'Assume C02'!AS16)</f>
        <v>17.192093476615081</v>
      </c>
      <c r="AS159" s="483">
        <f>AS152*(100%+'Assume C02'!AT16)</f>
        <v>17.208640246082467</v>
      </c>
      <c r="AT159" s="483">
        <f>AT152*(100%+'Assume C02'!AU16)</f>
        <v>17.225187015549857</v>
      </c>
      <c r="AU159" s="483">
        <f>AU152*(100%+'Assume C02'!AV16)</f>
        <v>17.241733785017242</v>
      </c>
      <c r="AV159" s="483">
        <f>AV152*(100%+'Assume C02'!AW16)</f>
        <v>17.258280554484628</v>
      </c>
      <c r="AW159" s="483">
        <f>AW152*(100%+'Assume C02'!AX16)</f>
        <v>17.274827323952014</v>
      </c>
      <c r="AX159" s="483">
        <f>AX152*(100%+'Assume C02'!AY16)</f>
        <v>17.2913740934194</v>
      </c>
      <c r="AY159" s="483">
        <f>AY152*(100%+'Assume C02'!AZ16)</f>
        <v>17.307920862886789</v>
      </c>
      <c r="AZ159" s="483">
        <f>AZ152*(100%+'Assume C02'!BA16)</f>
        <v>17.324467632354175</v>
      </c>
      <c r="BA159" s="483">
        <f>BA152*(100%+'Assume C02'!BB16)</f>
        <v>17.341014401821564</v>
      </c>
      <c r="BB159" s="483">
        <f>BB152*(100%+'Assume C02'!BC16)</f>
        <v>17.35756117128895</v>
      </c>
      <c r="BC159" s="483">
        <f>BC152*(100%+'Assume C02'!BD16)</f>
        <v>17.374107940756339</v>
      </c>
      <c r="BD159" s="483">
        <f>BD152*(100%+'Assume C02'!BE16)</f>
        <v>17.390654710223725</v>
      </c>
      <c r="BE159" s="483">
        <f>BE152*(100%+'Assume C02'!BF16)</f>
        <v>17.407201479691111</v>
      </c>
      <c r="BF159" s="483">
        <f>BF152*(100%+'Assume C02'!BG16)</f>
        <v>17.423748249158496</v>
      </c>
      <c r="BG159" s="483">
        <f>BG152*(100%+'Assume C02'!BH16)</f>
        <v>17.440295018625886</v>
      </c>
      <c r="BH159" s="483">
        <f>BH152*(100%+'Assume C02'!BI16)</f>
        <v>17.456841788093271</v>
      </c>
      <c r="BI159" s="483">
        <f>BI152*(100%+'Assume C02'!BJ16)</f>
        <v>17.473388557560661</v>
      </c>
      <c r="BJ159" s="483">
        <f>BJ152*(100%+'Assume C02'!BK16)</f>
        <v>17.489935327028046</v>
      </c>
      <c r="BK159" s="483">
        <f>BK152*(100%+'Assume C02'!BL16)</f>
        <v>17.506482096495436</v>
      </c>
      <c r="BL159" s="483">
        <f>BL152*(100%+'Assume C02'!BM16)</f>
        <v>17.523028865962821</v>
      </c>
      <c r="BM159" s="483">
        <f>BM152*(100%+'Assume C02'!BN16)</f>
        <v>17.539575635430207</v>
      </c>
      <c r="BN159" s="147"/>
      <c r="BO159" s="147"/>
      <c r="BP159" s="147"/>
      <c r="BQ159" s="5"/>
    </row>
    <row r="160" spans="1:69" outlineLevel="1">
      <c r="A160" s="715"/>
      <c r="B160" s="469" t="s">
        <v>31</v>
      </c>
      <c r="C160" s="453"/>
      <c r="D160" s="308">
        <f t="shared" si="106"/>
        <v>0</v>
      </c>
      <c r="E160" s="308">
        <f t="shared" si="115"/>
        <v>0</v>
      </c>
      <c r="F160" s="483">
        <f>F153*(100%+'Assume C02'!G17)</f>
        <v>0</v>
      </c>
      <c r="G160" s="483">
        <f>G153*(100%+'Assume C02'!H17)</f>
        <v>0</v>
      </c>
      <c r="H160" s="483">
        <f>H153*(100%+'Assume C02'!I17)</f>
        <v>0</v>
      </c>
      <c r="I160" s="483">
        <f>I153*(100%+'Assume C02'!J17)</f>
        <v>0</v>
      </c>
      <c r="J160" s="483">
        <f>J153*(100%+'Assume C02'!K17)</f>
        <v>0</v>
      </c>
      <c r="K160" s="483">
        <f>K153*(100%+'Assume C02'!L17)</f>
        <v>0</v>
      </c>
      <c r="L160" s="483">
        <f>L153*(100%+'Assume C02'!M17)</f>
        <v>0</v>
      </c>
      <c r="M160" s="483">
        <f>M153*(100%+'Assume C02'!N17)</f>
        <v>0</v>
      </c>
      <c r="N160" s="483">
        <f>N153*(100%+'Assume C02'!O17)</f>
        <v>0</v>
      </c>
      <c r="O160" s="483">
        <f>O153*(100%+'Assume C02'!P17)</f>
        <v>0</v>
      </c>
      <c r="P160" s="483">
        <f>P153*(100%+'Assume C02'!Q17)</f>
        <v>0</v>
      </c>
      <c r="Q160" s="483">
        <f>Q153*(100%+'Assume C02'!R17)</f>
        <v>0</v>
      </c>
      <c r="R160" s="483">
        <f>R153*(100%+'Assume C02'!S17)</f>
        <v>0</v>
      </c>
      <c r="S160" s="483">
        <f>S153*(100%+'Assume C02'!T17)</f>
        <v>0</v>
      </c>
      <c r="T160" s="483">
        <f>T153*(100%+'Assume C02'!U17)</f>
        <v>0</v>
      </c>
      <c r="U160" s="483">
        <f>U153*(100%+'Assume C02'!V17)</f>
        <v>0</v>
      </c>
      <c r="V160" s="483">
        <f>V153*(100%+'Assume C02'!W17)</f>
        <v>0</v>
      </c>
      <c r="W160" s="483">
        <f>W153*(100%+'Assume C02'!X17)</f>
        <v>0</v>
      </c>
      <c r="X160" s="483">
        <f>X153*(100%+'Assume C02'!Y17)</f>
        <v>0</v>
      </c>
      <c r="Y160" s="483">
        <f>Y153*(100%+'Assume C02'!Z17)</f>
        <v>0</v>
      </c>
      <c r="Z160" s="483">
        <f>Z153*(100%+'Assume C02'!AA17)</f>
        <v>0</v>
      </c>
      <c r="AA160" s="483">
        <f>AA153*(100%+'Assume C02'!AB17)</f>
        <v>0</v>
      </c>
      <c r="AB160" s="483">
        <f>AB153*(100%+'Assume C02'!AC17)</f>
        <v>0</v>
      </c>
      <c r="AC160" s="483">
        <f>AC153*(100%+'Assume C02'!AD17)</f>
        <v>0</v>
      </c>
      <c r="AD160" s="483">
        <f>AD153*(100%+'Assume C02'!AE17)</f>
        <v>0</v>
      </c>
      <c r="AE160" s="483">
        <f>AE153*(100%+'Assume C02'!AF17)</f>
        <v>0</v>
      </c>
      <c r="AF160" s="483">
        <f>AF153*(100%+'Assume C02'!AG17)</f>
        <v>0</v>
      </c>
      <c r="AG160" s="483">
        <f>AG153*(100%+'Assume C02'!AH17)</f>
        <v>0</v>
      </c>
      <c r="AH160" s="483">
        <f>AH153*(100%+'Assume C02'!AI17)</f>
        <v>0</v>
      </c>
      <c r="AI160" s="483">
        <f>AI153*(100%+'Assume C02'!AJ17)</f>
        <v>0</v>
      </c>
      <c r="AJ160" s="483">
        <f>AJ153*(100%+'Assume C02'!AK17)</f>
        <v>0</v>
      </c>
      <c r="AK160" s="483">
        <f>AK153*(100%+'Assume C02'!AL17)</f>
        <v>0</v>
      </c>
      <c r="AL160" s="483">
        <f>AL153*(100%+'Assume C02'!AM17)</f>
        <v>0</v>
      </c>
      <c r="AM160" s="483">
        <f>AM153*(100%+'Assume C02'!AN17)</f>
        <v>0</v>
      </c>
      <c r="AN160" s="483">
        <f>AN153*(100%+'Assume C02'!AO17)</f>
        <v>0</v>
      </c>
      <c r="AO160" s="483">
        <f>AO153*(100%+'Assume C02'!AP17)</f>
        <v>0</v>
      </c>
      <c r="AP160" s="483">
        <f>AP153*(100%+'Assume C02'!AQ17)</f>
        <v>0</v>
      </c>
      <c r="AQ160" s="483">
        <f>AQ153*(100%+'Assume C02'!AR17)</f>
        <v>0</v>
      </c>
      <c r="AR160" s="483">
        <f>AR153*(100%+'Assume C02'!AS17)</f>
        <v>0</v>
      </c>
      <c r="AS160" s="483">
        <f>AS153*(100%+'Assume C02'!AT17)</f>
        <v>0</v>
      </c>
      <c r="AT160" s="483">
        <f>AT153*(100%+'Assume C02'!AU17)</f>
        <v>0</v>
      </c>
      <c r="AU160" s="483">
        <f>AU153*(100%+'Assume C02'!AV17)</f>
        <v>0</v>
      </c>
      <c r="AV160" s="483">
        <f>AV153*(100%+'Assume C02'!AW17)</f>
        <v>0</v>
      </c>
      <c r="AW160" s="483">
        <f>AW153*(100%+'Assume C02'!AX17)</f>
        <v>0</v>
      </c>
      <c r="AX160" s="483">
        <f>AX153*(100%+'Assume C02'!AY17)</f>
        <v>0</v>
      </c>
      <c r="AY160" s="483">
        <f>AY153*(100%+'Assume C02'!AZ17)</f>
        <v>0</v>
      </c>
      <c r="AZ160" s="483">
        <f>AZ153*(100%+'Assume C02'!BA17)</f>
        <v>0</v>
      </c>
      <c r="BA160" s="483">
        <f>BA153*(100%+'Assume C02'!BB17)</f>
        <v>0</v>
      </c>
      <c r="BB160" s="483">
        <f>BB153*(100%+'Assume C02'!BC17)</f>
        <v>0</v>
      </c>
      <c r="BC160" s="483">
        <f>BC153*(100%+'Assume C02'!BD17)</f>
        <v>0</v>
      </c>
      <c r="BD160" s="483">
        <f>BD153*(100%+'Assume C02'!BE17)</f>
        <v>0</v>
      </c>
      <c r="BE160" s="483">
        <f>BE153*(100%+'Assume C02'!BF17)</f>
        <v>0</v>
      </c>
      <c r="BF160" s="483">
        <f>BF153*(100%+'Assume C02'!BG17)</f>
        <v>0</v>
      </c>
      <c r="BG160" s="483">
        <f>BG153*(100%+'Assume C02'!BH17)</f>
        <v>0</v>
      </c>
      <c r="BH160" s="483">
        <f>BH153*(100%+'Assume C02'!BI17)</f>
        <v>0</v>
      </c>
      <c r="BI160" s="483">
        <f>BI153*(100%+'Assume C02'!BJ17)</f>
        <v>0</v>
      </c>
      <c r="BJ160" s="483">
        <f>BJ153*(100%+'Assume C02'!BK17)</f>
        <v>0</v>
      </c>
      <c r="BK160" s="483">
        <f>BK153*(100%+'Assume C02'!BL17)</f>
        <v>0</v>
      </c>
      <c r="BL160" s="483">
        <f>BL153*(100%+'Assume C02'!BM17)</f>
        <v>0</v>
      </c>
      <c r="BM160" s="483">
        <f>BM153*(100%+'Assume C02'!BN17)</f>
        <v>0</v>
      </c>
      <c r="BN160" s="147"/>
      <c r="BO160" s="159"/>
      <c r="BP160" s="159"/>
      <c r="BQ160" s="5"/>
    </row>
    <row r="161" spans="1:69" outlineLevel="1">
      <c r="A161" s="715"/>
      <c r="B161" s="469" t="s">
        <v>57</v>
      </c>
      <c r="C161" s="453"/>
      <c r="D161" s="308">
        <f>SUM(F161:L161)</f>
        <v>454.23337339060447</v>
      </c>
      <c r="E161" s="308">
        <f t="shared" si="115"/>
        <v>1541.7204714090344</v>
      </c>
      <c r="F161" s="483">
        <f>F154*(100%+'Assume C02'!G18)</f>
        <v>65.064999999999998</v>
      </c>
      <c r="G161" s="483">
        <f>G154*(100%+'Assume C02'!H18)</f>
        <v>65.13</v>
      </c>
      <c r="H161" s="483">
        <f>H154*(100%+'Assume C02'!I18)</f>
        <v>65.115349740697738</v>
      </c>
      <c r="I161" s="483">
        <f>I154*(100%+'Assume C02'!J18)</f>
        <v>64.945894340006376</v>
      </c>
      <c r="J161" s="483">
        <f>J154*(100%+'Assume C02'!K18)</f>
        <v>64.817612575500192</v>
      </c>
      <c r="K161" s="483">
        <f>K154*(100%+'Assume C02'!L18)</f>
        <v>64.791309069863956</v>
      </c>
      <c r="L161" s="483">
        <f>L154*(100%+'Assume C02'!M18)</f>
        <v>64.368207664536286</v>
      </c>
      <c r="M161" s="483">
        <f>M154*(100%+'Assume C02'!N18)</f>
        <v>63.353934591745031</v>
      </c>
      <c r="N161" s="483">
        <f>N154*(100%+'Assume C02'!O18)</f>
        <v>62.540960997456764</v>
      </c>
      <c r="O161" s="483">
        <f>O154*(100%+'Assume C02'!P18)</f>
        <v>60.412706126851319</v>
      </c>
      <c r="P161" s="483">
        <f>P154*(100%+'Assume C02'!Q18)</f>
        <v>57.393762600219652</v>
      </c>
      <c r="Q161" s="483">
        <f>Q154*(100%+'Assume C02'!R18)</f>
        <v>56.002123355889715</v>
      </c>
      <c r="R161" s="483">
        <f>R154*(100%+'Assume C02'!S18)</f>
        <v>52.42783836892405</v>
      </c>
      <c r="S161" s="483">
        <f>S154*(100%+'Assume C02'!T18)</f>
        <v>46.895202580771468</v>
      </c>
      <c r="T161" s="483">
        <f>T154*(100%+'Assume C02'!U18)</f>
        <v>44.792329936563476</v>
      </c>
      <c r="U161" s="483">
        <f>U154*(100%+'Assume C02'!V18)</f>
        <v>41.26151068476144</v>
      </c>
      <c r="V161" s="483">
        <f>V154*(100%+'Assume C02'!W18)</f>
        <v>37.163992895095724</v>
      </c>
      <c r="W161" s="483">
        <f>W154*(100%+'Assume C02'!X18)</f>
        <v>35.193232925828852</v>
      </c>
      <c r="X161" s="483">
        <f>X154*(100%+'Assume C02'!Y18)</f>
        <v>32.784914521468103</v>
      </c>
      <c r="Y161" s="483">
        <f>Y154*(100%+'Assume C02'!Z18)</f>
        <v>30.913320054374843</v>
      </c>
      <c r="Z161" s="483">
        <f>Z154*(100%+'Assume C02'!AA18)</f>
        <v>29.9234209843315</v>
      </c>
      <c r="AA161" s="483">
        <f>AA154*(100%+'Assume C02'!AB18)</f>
        <v>28.133802825067004</v>
      </c>
      <c r="AB161" s="483">
        <f>AB154*(100%+'Assume C02'!AC18)</f>
        <v>26.019671239060759</v>
      </c>
      <c r="AC161" s="483">
        <f>AC154*(100%+'Assume C02'!AD18)</f>
        <v>23.338148754334632</v>
      </c>
      <c r="AD161" s="483">
        <f>AD154*(100%+'Assume C02'!AE18)</f>
        <v>21.109564436530352</v>
      </c>
      <c r="AE161" s="483">
        <f>AE154*(100%+'Assume C02'!AF18)</f>
        <v>18.827834123306779</v>
      </c>
      <c r="AF161" s="483">
        <f>AF154*(100%+'Assume C02'!AG18)</f>
        <v>16.492815261834508</v>
      </c>
      <c r="AG161" s="483">
        <f>AG154*(100%+'Assume C02'!AH18)</f>
        <v>14.653486494083273</v>
      </c>
      <c r="AH161" s="483">
        <f>AH154*(100%+'Assume C02'!AI18)</f>
        <v>12.777950941759086</v>
      </c>
      <c r="AI161" s="483">
        <f>AI154*(100%+'Assume C02'!AJ18)</f>
        <v>10.2996096663054</v>
      </c>
      <c r="AJ161" s="483">
        <f>AJ154*(100%+'Assume C02'!AK18)</f>
        <v>9.4930983589242164</v>
      </c>
      <c r="AK161" s="483">
        <f>AK154*(100%+'Assume C02'!AL18)</f>
        <v>8.6850031312163178</v>
      </c>
      <c r="AL161" s="483">
        <f>AL154*(100%+'Assume C02'!AM18)</f>
        <v>8.6934188319248609</v>
      </c>
      <c r="AM161" s="483">
        <f>AM154*(100%+'Assume C02'!AN18)</f>
        <v>8.701834532633411</v>
      </c>
      <c r="AN161" s="483">
        <f>AN154*(100%+'Assume C02'!AO18)</f>
        <v>8.7102502333419558</v>
      </c>
      <c r="AO161" s="483">
        <f>AO154*(100%+'Assume C02'!AP18)</f>
        <v>8.7186659340504988</v>
      </c>
      <c r="AP161" s="483">
        <f>AP154*(100%+'Assume C02'!AQ18)</f>
        <v>8.7270816347590401</v>
      </c>
      <c r="AQ161" s="483">
        <f>AQ154*(100%+'Assume C02'!AR18)</f>
        <v>8.7354973354675831</v>
      </c>
      <c r="AR161" s="483">
        <f>AR154*(100%+'Assume C02'!AS18)</f>
        <v>8.7439130361761261</v>
      </c>
      <c r="AS161" s="483">
        <f>AS154*(100%+'Assume C02'!AT18)</f>
        <v>8.7523287368846692</v>
      </c>
      <c r="AT161" s="483">
        <f>AT154*(100%+'Assume C02'!AU18)</f>
        <v>8.7607444375932122</v>
      </c>
      <c r="AU161" s="483">
        <f>AU154*(100%+'Assume C02'!AV18)</f>
        <v>8.7691601383017552</v>
      </c>
      <c r="AV161" s="483">
        <f>AV154*(100%+'Assume C02'!AW18)</f>
        <v>8.7775758390102983</v>
      </c>
      <c r="AW161" s="483">
        <f>AW154*(100%+'Assume C02'!AX18)</f>
        <v>8.7859915397188413</v>
      </c>
      <c r="AX161" s="483">
        <f>AX154*(100%+'Assume C02'!AY18)</f>
        <v>8.7944072404273843</v>
      </c>
      <c r="AY161" s="483">
        <f>AY154*(100%+'Assume C02'!AZ18)</f>
        <v>8.8028229411359273</v>
      </c>
      <c r="AZ161" s="483">
        <f>AZ154*(100%+'Assume C02'!BA18)</f>
        <v>8.8112386418444686</v>
      </c>
      <c r="BA161" s="483">
        <f>BA154*(100%+'Assume C02'!BB18)</f>
        <v>8.8196543425530116</v>
      </c>
      <c r="BB161" s="483">
        <f>BB154*(100%+'Assume C02'!BC18)</f>
        <v>8.8280700432615564</v>
      </c>
      <c r="BC161" s="483">
        <f>BC154*(100%+'Assume C02'!BD18)</f>
        <v>8.8364857439700994</v>
      </c>
      <c r="BD161" s="483">
        <f>BD154*(100%+'Assume C02'!BE18)</f>
        <v>8.8449014446786425</v>
      </c>
      <c r="BE161" s="483">
        <f>BE154*(100%+'Assume C02'!BF18)</f>
        <v>8.8533171453871837</v>
      </c>
      <c r="BF161" s="483">
        <f>BF154*(100%+'Assume C02'!BG18)</f>
        <v>8.8617328460957268</v>
      </c>
      <c r="BG161" s="483">
        <f>BG154*(100%+'Assume C02'!BH18)</f>
        <v>8.8701485468042698</v>
      </c>
      <c r="BH161" s="483">
        <f>BH154*(100%+'Assume C02'!BI18)</f>
        <v>8.8785642475128146</v>
      </c>
      <c r="BI161" s="483">
        <f>BI154*(100%+'Assume C02'!BJ18)</f>
        <v>8.8869799482213576</v>
      </c>
      <c r="BJ161" s="483">
        <f>BJ154*(100%+'Assume C02'!BK18)</f>
        <v>8.8953956489298989</v>
      </c>
      <c r="BK161" s="483">
        <f>BK154*(100%+'Assume C02'!BL18)</f>
        <v>8.9038113496384419</v>
      </c>
      <c r="BL161" s="483">
        <f>BL154*(100%+'Assume C02'!BM18)</f>
        <v>8.9122270503469849</v>
      </c>
      <c r="BM161" s="483">
        <f>BM154*(100%+'Assume C02'!BN18)</f>
        <v>8.920642751055528</v>
      </c>
      <c r="BN161" s="147"/>
      <c r="BO161" s="159"/>
      <c r="BP161" s="159"/>
      <c r="BQ161" s="5"/>
    </row>
    <row r="162" spans="1:69" outlineLevel="1">
      <c r="A162" s="715"/>
      <c r="B162" s="469" t="s">
        <v>58</v>
      </c>
      <c r="C162" s="452"/>
      <c r="D162" s="472">
        <f>SUM(F162:L162)</f>
        <v>0</v>
      </c>
      <c r="E162" s="472">
        <f t="shared" si="115"/>
        <v>0</v>
      </c>
      <c r="F162" s="488">
        <f>F155*(100%+'Assume C02'!G15)</f>
        <v>0</v>
      </c>
      <c r="G162" s="488">
        <f>G155*(100%+'Assume C02'!H15)</f>
        <v>0</v>
      </c>
      <c r="H162" s="488">
        <f>H155*(100%+'Assume C02'!I15)</f>
        <v>0</v>
      </c>
      <c r="I162" s="488">
        <f>I155*(100%+'Assume C02'!J15)</f>
        <v>0</v>
      </c>
      <c r="J162" s="488">
        <f>J155*(100%+'Assume C02'!K15)</f>
        <v>0</v>
      </c>
      <c r="K162" s="488">
        <f>K155*(100%+'Assume C02'!L15)</f>
        <v>0</v>
      </c>
      <c r="L162" s="488">
        <f>L155*(100%+'Assume C02'!M15)</f>
        <v>0</v>
      </c>
      <c r="M162" s="488">
        <f>M155*(100%+'Assume C02'!N15)</f>
        <v>0</v>
      </c>
      <c r="N162" s="488">
        <f>N155*(100%+'Assume C02'!O15)</f>
        <v>0</v>
      </c>
      <c r="O162" s="488">
        <f>O155*(100%+'Assume C02'!P15)</f>
        <v>0</v>
      </c>
      <c r="P162" s="488">
        <f>P155*(100%+'Assume C02'!Q15)</f>
        <v>0</v>
      </c>
      <c r="Q162" s="488">
        <f>Q155*(100%+'Assume C02'!R15)</f>
        <v>0</v>
      </c>
      <c r="R162" s="488">
        <f>R155*(100%+'Assume C02'!S15)</f>
        <v>0</v>
      </c>
      <c r="S162" s="488">
        <f>S155*(100%+'Assume C02'!T15)</f>
        <v>0</v>
      </c>
      <c r="T162" s="488">
        <f>T155*(100%+'Assume C02'!U15)</f>
        <v>0</v>
      </c>
      <c r="U162" s="488">
        <f>U155*(100%+'Assume C02'!V15)</f>
        <v>0</v>
      </c>
      <c r="V162" s="488">
        <f>V155*(100%+'Assume C02'!W15)</f>
        <v>0</v>
      </c>
      <c r="W162" s="488">
        <f>W155*(100%+'Assume C02'!X15)</f>
        <v>0</v>
      </c>
      <c r="X162" s="488">
        <f>X155*(100%+'Assume C02'!Y15)</f>
        <v>0</v>
      </c>
      <c r="Y162" s="488">
        <f>Y155*(100%+'Assume C02'!Z15)</f>
        <v>0</v>
      </c>
      <c r="Z162" s="488">
        <f>Z155*(100%+'Assume C02'!AA15)</f>
        <v>0</v>
      </c>
      <c r="AA162" s="488">
        <f>AA155*(100%+'Assume C02'!AB15)</f>
        <v>0</v>
      </c>
      <c r="AB162" s="488">
        <f>AB155*(100%+'Assume C02'!AC15)</f>
        <v>0</v>
      </c>
      <c r="AC162" s="488">
        <f>AC155*(100%+'Assume C02'!AD15)</f>
        <v>0</v>
      </c>
      <c r="AD162" s="488">
        <f>AD155*(100%+'Assume C02'!AE15)</f>
        <v>0</v>
      </c>
      <c r="AE162" s="488">
        <f>AE155*(100%+'Assume C02'!AF15)</f>
        <v>0</v>
      </c>
      <c r="AF162" s="488">
        <f>AF155*(100%+'Assume C02'!AG15)</f>
        <v>0</v>
      </c>
      <c r="AG162" s="488">
        <f>AG155*(100%+'Assume C02'!AH15)</f>
        <v>0</v>
      </c>
      <c r="AH162" s="488">
        <f>AH155*(100%+'Assume C02'!AI15)</f>
        <v>0</v>
      </c>
      <c r="AI162" s="488">
        <f>AI155*(100%+'Assume C02'!AJ15)</f>
        <v>0</v>
      </c>
      <c r="AJ162" s="488">
        <f>AJ155*(100%+'Assume C02'!AK15)</f>
        <v>0</v>
      </c>
      <c r="AK162" s="488">
        <f>AK155*(100%+'Assume C02'!AL15)</f>
        <v>0</v>
      </c>
      <c r="AL162" s="488">
        <f>AL155*(100%+'Assume C02'!AM15)</f>
        <v>0</v>
      </c>
      <c r="AM162" s="488">
        <f>AM155*(100%+'Assume C02'!AN15)</f>
        <v>0</v>
      </c>
      <c r="AN162" s="488">
        <f>AN155*(100%+'Assume C02'!AO15)</f>
        <v>0</v>
      </c>
      <c r="AO162" s="488">
        <f>AO155*(100%+'Assume C02'!AP15)</f>
        <v>0</v>
      </c>
      <c r="AP162" s="488">
        <f>AP155*(100%+'Assume C02'!AQ15)</f>
        <v>0</v>
      </c>
      <c r="AQ162" s="488">
        <f>AQ155*(100%+'Assume C02'!AR15)</f>
        <v>0</v>
      </c>
      <c r="AR162" s="488">
        <f>AR155*(100%+'Assume C02'!AS15)</f>
        <v>0</v>
      </c>
      <c r="AS162" s="488">
        <f>AS155*(100%+'Assume C02'!AT15)</f>
        <v>0</v>
      </c>
      <c r="AT162" s="488">
        <f>AT155*(100%+'Assume C02'!AU15)</f>
        <v>0</v>
      </c>
      <c r="AU162" s="488">
        <f>AU155*(100%+'Assume C02'!AV15)</f>
        <v>0</v>
      </c>
      <c r="AV162" s="488">
        <f>AV155*(100%+'Assume C02'!AW15)</f>
        <v>0</v>
      </c>
      <c r="AW162" s="488">
        <f>AW155*(100%+'Assume C02'!AX15)</f>
        <v>0</v>
      </c>
      <c r="AX162" s="488">
        <f>AX155*(100%+'Assume C02'!AY15)</f>
        <v>0</v>
      </c>
      <c r="AY162" s="488">
        <f>AY155*(100%+'Assume C02'!AZ15)</f>
        <v>0</v>
      </c>
      <c r="AZ162" s="488">
        <f>AZ155*(100%+'Assume C02'!BA15)</f>
        <v>0</v>
      </c>
      <c r="BA162" s="488">
        <f>BA155*(100%+'Assume C02'!BB15)</f>
        <v>0</v>
      </c>
      <c r="BB162" s="488">
        <f>BB155*(100%+'Assume C02'!BC15)</f>
        <v>0</v>
      </c>
      <c r="BC162" s="488">
        <f>BC155*(100%+'Assume C02'!BD15)</f>
        <v>0</v>
      </c>
      <c r="BD162" s="488">
        <f>BD155*(100%+'Assume C02'!BE15)</f>
        <v>0</v>
      </c>
      <c r="BE162" s="488">
        <f>BE155*(100%+'Assume C02'!BF15)</f>
        <v>0</v>
      </c>
      <c r="BF162" s="488">
        <f>BF155*(100%+'Assume C02'!BG15)</f>
        <v>0</v>
      </c>
      <c r="BG162" s="488">
        <f>BG155*(100%+'Assume C02'!BH15)</f>
        <v>0</v>
      </c>
      <c r="BH162" s="488">
        <f>BH155*(100%+'Assume C02'!BI15)</f>
        <v>0</v>
      </c>
      <c r="BI162" s="488">
        <f>BI155*(100%+'Assume C02'!BJ15)</f>
        <v>0</v>
      </c>
      <c r="BJ162" s="488">
        <f>BJ155*(100%+'Assume C02'!BK15)</f>
        <v>0</v>
      </c>
      <c r="BK162" s="488">
        <f>BK155*(100%+'Assume C02'!BL15)</f>
        <v>0</v>
      </c>
      <c r="BL162" s="488">
        <f>BL155*(100%+'Assume C02'!BM15)</f>
        <v>0</v>
      </c>
      <c r="BM162" s="488">
        <f>BM155*(100%+'Assume C02'!BN15)</f>
        <v>0</v>
      </c>
      <c r="BN162" s="176"/>
      <c r="BO162" s="159"/>
      <c r="BP162" s="159"/>
      <c r="BQ162" s="160"/>
    </row>
    <row r="163" spans="1:69" ht="13.5" thickBot="1">
      <c r="A163" s="716"/>
      <c r="B163" s="133" t="s">
        <v>777</v>
      </c>
      <c r="C163" s="173"/>
      <c r="D163" s="369">
        <f>SUM(F163:L163)</f>
        <v>1512.0874675740577</v>
      </c>
      <c r="E163" s="369">
        <f t="shared" si="115"/>
        <v>5324.5779902470222</v>
      </c>
      <c r="F163" s="489">
        <f>SUM(F157:F162)</f>
        <v>243.85633774282186</v>
      </c>
      <c r="G163" s="489">
        <f t="shared" ref="G163:BK163" si="117">SUM(G157:G162)</f>
        <v>232.4807563402872</v>
      </c>
      <c r="H163" s="489">
        <f t="shared" si="117"/>
        <v>224.17210745113636</v>
      </c>
      <c r="I163" s="489">
        <f t="shared" si="117"/>
        <v>204.65643952244153</v>
      </c>
      <c r="J163" s="489">
        <f t="shared" si="117"/>
        <v>201.66051672569867</v>
      </c>
      <c r="K163" s="489">
        <f t="shared" si="117"/>
        <v>206.7207118421795</v>
      </c>
      <c r="L163" s="489">
        <f t="shared" si="117"/>
        <v>198.54059794949239</v>
      </c>
      <c r="M163" s="489">
        <f t="shared" si="117"/>
        <v>175.09671777425183</v>
      </c>
      <c r="N163" s="489">
        <f t="shared" si="117"/>
        <v>178.77287619202804</v>
      </c>
      <c r="O163" s="489">
        <f t="shared" si="117"/>
        <v>167.4166032529096</v>
      </c>
      <c r="P163" s="489">
        <f t="shared" si="117"/>
        <v>154.00982700318559</v>
      </c>
      <c r="Q163" s="489">
        <f t="shared" si="117"/>
        <v>159.68092706158706</v>
      </c>
      <c r="R163" s="489">
        <f t="shared" si="117"/>
        <v>148.75043715674659</v>
      </c>
      <c r="S163" s="489">
        <f t="shared" si="117"/>
        <v>128.08164675785622</v>
      </c>
      <c r="T163" s="489">
        <f t="shared" si="117"/>
        <v>123.32778704992714</v>
      </c>
      <c r="U163" s="489">
        <f t="shared" si="117"/>
        <v>113.07620583588528</v>
      </c>
      <c r="V163" s="489">
        <f t="shared" si="117"/>
        <v>99.134788975157448</v>
      </c>
      <c r="W163" s="489">
        <f t="shared" si="117"/>
        <v>96.807137485719281</v>
      </c>
      <c r="X163" s="489">
        <f t="shared" si="117"/>
        <v>90.706051288851029</v>
      </c>
      <c r="Y163" s="489">
        <f t="shared" si="117"/>
        <v>85.579695765555215</v>
      </c>
      <c r="Z163" s="489">
        <f t="shared" si="117"/>
        <v>86.363712924861758</v>
      </c>
      <c r="AA163" s="489">
        <f t="shared" si="117"/>
        <v>85.218488380252879</v>
      </c>
      <c r="AB163" s="489">
        <f t="shared" si="117"/>
        <v>81.116542785445546</v>
      </c>
      <c r="AC163" s="489">
        <f t="shared" si="117"/>
        <v>76.443210847410995</v>
      </c>
      <c r="AD163" s="489">
        <f t="shared" si="117"/>
        <v>72.218821631790945</v>
      </c>
      <c r="AE163" s="489">
        <f t="shared" si="117"/>
        <v>67.93729097624427</v>
      </c>
      <c r="AF163" s="489">
        <f t="shared" si="117"/>
        <v>63.598476327941526</v>
      </c>
      <c r="AG163" s="489">
        <f t="shared" si="117"/>
        <v>59.751356328852474</v>
      </c>
      <c r="AH163" s="489">
        <f t="shared" si="117"/>
        <v>55.864034100683121</v>
      </c>
      <c r="AI163" s="489">
        <f t="shared" si="117"/>
        <v>51.369910704876929</v>
      </c>
      <c r="AJ163" s="489">
        <f t="shared" si="117"/>
        <v>48.543621832635878</v>
      </c>
      <c r="AK163" s="489">
        <f t="shared" si="117"/>
        <v>45.711753595560758</v>
      </c>
      <c r="AL163" s="489">
        <f t="shared" si="117"/>
        <v>45.756047930440175</v>
      </c>
      <c r="AM163" s="489">
        <f t="shared" si="117"/>
        <v>45.800342265319628</v>
      </c>
      <c r="AN163" s="489">
        <f t="shared" si="117"/>
        <v>45.844636600199038</v>
      </c>
      <c r="AO163" s="489">
        <f t="shared" si="117"/>
        <v>45.888930935078463</v>
      </c>
      <c r="AP163" s="489">
        <f t="shared" si="117"/>
        <v>45.93322526995788</v>
      </c>
      <c r="AQ163" s="489">
        <f t="shared" si="117"/>
        <v>45.977519604837298</v>
      </c>
      <c r="AR163" s="489">
        <f t="shared" si="117"/>
        <v>46.021813939716722</v>
      </c>
      <c r="AS163" s="489">
        <f t="shared" si="117"/>
        <v>46.066108274596139</v>
      </c>
      <c r="AT163" s="489">
        <f t="shared" si="117"/>
        <v>46.110402609475557</v>
      </c>
      <c r="AU163" s="489">
        <f t="shared" si="117"/>
        <v>46.154696944354981</v>
      </c>
      <c r="AV163" s="489">
        <f t="shared" si="117"/>
        <v>46.198991279234392</v>
      </c>
      <c r="AW163" s="489">
        <f t="shared" si="117"/>
        <v>46.243285614113809</v>
      </c>
      <c r="AX163" s="489">
        <f t="shared" si="117"/>
        <v>46.287579948993233</v>
      </c>
      <c r="AY163" s="489">
        <f t="shared" si="117"/>
        <v>46.331874283872651</v>
      </c>
      <c r="AZ163" s="489">
        <f t="shared" si="117"/>
        <v>46.376168618752075</v>
      </c>
      <c r="BA163" s="489">
        <f t="shared" si="117"/>
        <v>46.420462953631485</v>
      </c>
      <c r="BB163" s="489">
        <f t="shared" si="117"/>
        <v>46.46475728851091</v>
      </c>
      <c r="BC163" s="489">
        <f t="shared" si="117"/>
        <v>46.509051623390334</v>
      </c>
      <c r="BD163" s="489">
        <f t="shared" si="117"/>
        <v>46.553345958269745</v>
      </c>
      <c r="BE163" s="489">
        <f t="shared" si="117"/>
        <v>46.597640293149169</v>
      </c>
      <c r="BF163" s="489">
        <f t="shared" si="117"/>
        <v>46.641934628028586</v>
      </c>
      <c r="BG163" s="489">
        <f t="shared" si="117"/>
        <v>46.686228962908004</v>
      </c>
      <c r="BH163" s="489">
        <f t="shared" si="117"/>
        <v>46.730523297787428</v>
      </c>
      <c r="BI163" s="489">
        <f t="shared" si="117"/>
        <v>46.774817632666853</v>
      </c>
      <c r="BJ163" s="489">
        <f t="shared" si="117"/>
        <v>46.81911196754627</v>
      </c>
      <c r="BK163" s="489">
        <f t="shared" si="117"/>
        <v>46.863406302425687</v>
      </c>
      <c r="BL163" s="489">
        <f>SUM(BL157:BL162)</f>
        <v>46.907700637305112</v>
      </c>
      <c r="BM163" s="489">
        <f>SUM(BM157:BM162)</f>
        <v>46.951994972184522</v>
      </c>
      <c r="BN163" s="161"/>
      <c r="BO163" s="162"/>
      <c r="BP163" s="162"/>
      <c r="BQ163" s="155"/>
    </row>
    <row r="164" spans="1:69" ht="18.75" customHeight="1" thickTop="1" thickBot="1">
      <c r="A164" s="717" t="s">
        <v>837</v>
      </c>
      <c r="B164" s="179" t="s">
        <v>778</v>
      </c>
      <c r="C164" s="180"/>
      <c r="D164" s="369">
        <f>SUM(F164:L164)</f>
        <v>2041.7124063413248</v>
      </c>
      <c r="E164" s="369">
        <f>SUM(F164:BN164)</f>
        <v>22848.457603614421</v>
      </c>
      <c r="F164" s="494">
        <f>F156+F120+F127</f>
        <v>284.15944705678271</v>
      </c>
      <c r="G164" s="494">
        <f t="shared" ref="G164:BM164" si="118">G156+G120+G127</f>
        <v>283.52925578433138</v>
      </c>
      <c r="H164" s="494">
        <f t="shared" si="118"/>
        <v>293.80371105987257</v>
      </c>
      <c r="I164" s="494">
        <f t="shared" si="118"/>
        <v>284.5412509899802</v>
      </c>
      <c r="J164" s="494">
        <f t="shared" si="118"/>
        <v>317.15618013075272</v>
      </c>
      <c r="K164" s="494">
        <f t="shared" si="118"/>
        <v>286.26600788943654</v>
      </c>
      <c r="L164" s="494">
        <f t="shared" si="118"/>
        <v>292.25655343016876</v>
      </c>
      <c r="M164" s="494">
        <f t="shared" si="118"/>
        <v>294.81771601754451</v>
      </c>
      <c r="N164" s="494">
        <f t="shared" si="118"/>
        <v>296.91914098210395</v>
      </c>
      <c r="O164" s="494">
        <f t="shared" si="118"/>
        <v>292.5924855514412</v>
      </c>
      <c r="P164" s="494">
        <f t="shared" si="118"/>
        <v>299.23476322516251</v>
      </c>
      <c r="Q164" s="494">
        <f t="shared" si="118"/>
        <v>290.13041923134421</v>
      </c>
      <c r="R164" s="494">
        <f t="shared" si="118"/>
        <v>300.22127699134467</v>
      </c>
      <c r="S164" s="494">
        <f t="shared" si="118"/>
        <v>293.15737504119824</v>
      </c>
      <c r="T164" s="494">
        <f t="shared" si="118"/>
        <v>296.88675659443851</v>
      </c>
      <c r="U164" s="494">
        <f t="shared" si="118"/>
        <v>295.58407986284283</v>
      </c>
      <c r="V164" s="494">
        <f t="shared" si="118"/>
        <v>299.17762394559134</v>
      </c>
      <c r="W164" s="494">
        <f t="shared" si="118"/>
        <v>307.83766551979113</v>
      </c>
      <c r="X164" s="494">
        <f t="shared" si="118"/>
        <v>357.44915038508992</v>
      </c>
      <c r="Y164" s="494">
        <f t="shared" si="118"/>
        <v>292.20310039307805</v>
      </c>
      <c r="Z164" s="494">
        <f t="shared" si="118"/>
        <v>297.90355540634647</v>
      </c>
      <c r="AA164" s="494">
        <f t="shared" si="118"/>
        <v>298.13058566211976</v>
      </c>
      <c r="AB164" s="494">
        <f t="shared" si="118"/>
        <v>297.96226971433111</v>
      </c>
      <c r="AC164" s="494">
        <f t="shared" si="118"/>
        <v>313.8763973129096</v>
      </c>
      <c r="AD164" s="494">
        <f t="shared" si="118"/>
        <v>301.62002440347266</v>
      </c>
      <c r="AE164" s="494">
        <f t="shared" si="118"/>
        <v>301.8636371284905</v>
      </c>
      <c r="AF164" s="494">
        <f t="shared" si="118"/>
        <v>302.10724985350828</v>
      </c>
      <c r="AG164" s="494">
        <f t="shared" si="118"/>
        <v>302.35086257852606</v>
      </c>
      <c r="AH164" s="494">
        <f t="shared" si="118"/>
        <v>302.5944753035439</v>
      </c>
      <c r="AI164" s="494">
        <f t="shared" si="118"/>
        <v>302.83808802856169</v>
      </c>
      <c r="AJ164" s="494">
        <f t="shared" si="118"/>
        <v>303.08170075357953</v>
      </c>
      <c r="AK164" s="494">
        <f t="shared" si="118"/>
        <v>303.32531347859731</v>
      </c>
      <c r="AL164" s="494">
        <f t="shared" si="118"/>
        <v>303.56892620361509</v>
      </c>
      <c r="AM164" s="494">
        <f t="shared" si="118"/>
        <v>303.81253892863293</v>
      </c>
      <c r="AN164" s="494">
        <f t="shared" si="118"/>
        <v>304.05615165365072</v>
      </c>
      <c r="AO164" s="494">
        <f t="shared" si="118"/>
        <v>304.2997643786685</v>
      </c>
      <c r="AP164" s="494">
        <f t="shared" si="118"/>
        <v>304.54337710368628</v>
      </c>
      <c r="AQ164" s="494">
        <f t="shared" si="118"/>
        <v>304.78698982870412</v>
      </c>
      <c r="AR164" s="494">
        <f t="shared" si="118"/>
        <v>305.03060255372191</v>
      </c>
      <c r="AS164" s="494">
        <f t="shared" si="118"/>
        <v>305.27421527873975</v>
      </c>
      <c r="AT164" s="494">
        <f t="shared" si="118"/>
        <v>305.51782800375753</v>
      </c>
      <c r="AU164" s="494">
        <f t="shared" si="118"/>
        <v>305.76144072877537</v>
      </c>
      <c r="AV164" s="494">
        <f t="shared" si="118"/>
        <v>306.00505345379315</v>
      </c>
      <c r="AW164" s="494">
        <f t="shared" si="118"/>
        <v>306.24866617881094</v>
      </c>
      <c r="AX164" s="494">
        <f t="shared" si="118"/>
        <v>306.49227890382878</v>
      </c>
      <c r="AY164" s="494">
        <f t="shared" si="118"/>
        <v>306.73589162884656</v>
      </c>
      <c r="AZ164" s="494">
        <f t="shared" si="118"/>
        <v>306.97950435386434</v>
      </c>
      <c r="BA164" s="494">
        <f t="shared" si="118"/>
        <v>2654.5250713988771</v>
      </c>
      <c r="BB164" s="494">
        <f t="shared" si="118"/>
        <v>2654.7686841238947</v>
      </c>
      <c r="BC164" s="494">
        <f t="shared" si="118"/>
        <v>255.79336126869424</v>
      </c>
      <c r="BD164" s="494">
        <f t="shared" si="118"/>
        <v>256.03697399371208</v>
      </c>
      <c r="BE164" s="494">
        <f t="shared" si="118"/>
        <v>256.28058671872986</v>
      </c>
      <c r="BF164" s="494">
        <f t="shared" si="118"/>
        <v>256.52419944374765</v>
      </c>
      <c r="BG164" s="494">
        <f t="shared" si="118"/>
        <v>256.76781216876549</v>
      </c>
      <c r="BH164" s="494">
        <f t="shared" si="118"/>
        <v>257.01142489378327</v>
      </c>
      <c r="BI164" s="494">
        <f t="shared" si="118"/>
        <v>257.25503761880111</v>
      </c>
      <c r="BJ164" s="494">
        <f t="shared" si="118"/>
        <v>257.49865034381889</v>
      </c>
      <c r="BK164" s="494">
        <f t="shared" si="118"/>
        <v>257.74226306883673</v>
      </c>
      <c r="BL164" s="494">
        <f t="shared" si="118"/>
        <v>805.33270116650806</v>
      </c>
      <c r="BM164" s="494">
        <f t="shared" si="118"/>
        <v>258.2294885188723</v>
      </c>
      <c r="BN164" s="161"/>
      <c r="BO164" s="162"/>
      <c r="BP164" s="162"/>
      <c r="BQ164" s="155"/>
    </row>
    <row r="165" spans="1:69" ht="18.75" customHeight="1" thickTop="1" thickBot="1">
      <c r="A165" s="718"/>
      <c r="B165" s="181" t="s">
        <v>779</v>
      </c>
      <c r="C165" s="182"/>
      <c r="D165" s="369">
        <f>SUM(F165:L165)</f>
        <v>1790.2862032781409</v>
      </c>
      <c r="E165" s="369">
        <f>SUM(F165:BN165)</f>
        <v>8631.6392414592065</v>
      </c>
      <c r="F165" s="495">
        <f t="shared" ref="F165:AK165" si="119">F163+F134</f>
        <v>282.0134678764806</v>
      </c>
      <c r="G165" s="495">
        <f t="shared" si="119"/>
        <v>268.53652886245436</v>
      </c>
      <c r="H165" s="495">
        <f t="shared" si="119"/>
        <v>267.6125546298365</v>
      </c>
      <c r="I165" s="495">
        <f t="shared" si="119"/>
        <v>238.45137560780029</v>
      </c>
      <c r="J165" s="495">
        <f t="shared" si="119"/>
        <v>260.69630856292895</v>
      </c>
      <c r="K165" s="495">
        <f t="shared" si="119"/>
        <v>239.02780278575742</v>
      </c>
      <c r="L165" s="495">
        <f t="shared" si="119"/>
        <v>233.94816495288262</v>
      </c>
      <c r="M165" s="495">
        <f t="shared" si="119"/>
        <v>210.70876452924247</v>
      </c>
      <c r="N165" s="495">
        <f t="shared" si="119"/>
        <v>214.27399474403688</v>
      </c>
      <c r="O165" s="495">
        <f t="shared" si="119"/>
        <v>198.31314986852485</v>
      </c>
      <c r="P165" s="495">
        <f t="shared" si="119"/>
        <v>187.64685047064918</v>
      </c>
      <c r="Q165" s="495">
        <f t="shared" si="119"/>
        <v>186.13595736418026</v>
      </c>
      <c r="R165" s="495">
        <f t="shared" si="119"/>
        <v>179.65847332709288</v>
      </c>
      <c r="S165" s="495">
        <f t="shared" si="119"/>
        <v>153.44278914665608</v>
      </c>
      <c r="T165" s="495">
        <f t="shared" si="119"/>
        <v>149.26645511166993</v>
      </c>
      <c r="U165" s="495">
        <f t="shared" si="119"/>
        <v>136.89003917971652</v>
      </c>
      <c r="V165" s="495">
        <f t="shared" si="119"/>
        <v>123.19889191556634</v>
      </c>
      <c r="W165" s="495">
        <f t="shared" si="119"/>
        <v>123.28559276198355</v>
      </c>
      <c r="X165" s="495">
        <f t="shared" si="119"/>
        <v>136.26922026863258</v>
      </c>
      <c r="Y165" s="495">
        <f t="shared" si="119"/>
        <v>102.72336273747794</v>
      </c>
      <c r="Z165" s="495">
        <f t="shared" si="119"/>
        <v>105.64723140540102</v>
      </c>
      <c r="AA165" s="495">
        <f t="shared" si="119"/>
        <v>104.49550419497277</v>
      </c>
      <c r="AB165" s="495">
        <f t="shared" si="119"/>
        <v>100.23202448475858</v>
      </c>
      <c r="AC165" s="495">
        <f t="shared" si="119"/>
        <v>101.70374368100131</v>
      </c>
      <c r="AD165" s="495">
        <f t="shared" si="119"/>
        <v>92.577597789150104</v>
      </c>
      <c r="AE165" s="495">
        <f t="shared" si="119"/>
        <v>88.29606713360343</v>
      </c>
      <c r="AF165" s="495">
        <f t="shared" si="119"/>
        <v>83.957252485300685</v>
      </c>
      <c r="AG165" s="495">
        <f t="shared" si="119"/>
        <v>80.11013248621164</v>
      </c>
      <c r="AH165" s="495">
        <f t="shared" si="119"/>
        <v>76.222810258042287</v>
      </c>
      <c r="AI165" s="495">
        <f t="shared" si="119"/>
        <v>71.728686862236088</v>
      </c>
      <c r="AJ165" s="495">
        <f t="shared" si="119"/>
        <v>68.902397989995038</v>
      </c>
      <c r="AK165" s="495">
        <f t="shared" si="119"/>
        <v>66.070529752919924</v>
      </c>
      <c r="AL165" s="495">
        <f t="shared" ref="AL165:BK165" si="120">AL163+AL134</f>
        <v>66.114824087799335</v>
      </c>
      <c r="AM165" s="495">
        <f t="shared" si="120"/>
        <v>66.159118422678787</v>
      </c>
      <c r="AN165" s="495">
        <f t="shared" si="120"/>
        <v>66.203412757558198</v>
      </c>
      <c r="AO165" s="495">
        <f t="shared" si="120"/>
        <v>66.247707092437622</v>
      </c>
      <c r="AP165" s="495">
        <f t="shared" si="120"/>
        <v>66.292001427317047</v>
      </c>
      <c r="AQ165" s="495">
        <f t="shared" si="120"/>
        <v>66.336295762196457</v>
      </c>
      <c r="AR165" s="495">
        <f t="shared" si="120"/>
        <v>66.380590097075881</v>
      </c>
      <c r="AS165" s="495">
        <f t="shared" si="120"/>
        <v>66.424884431955306</v>
      </c>
      <c r="AT165" s="495">
        <f t="shared" si="120"/>
        <v>66.469178766834716</v>
      </c>
      <c r="AU165" s="495">
        <f t="shared" si="120"/>
        <v>66.513473101714141</v>
      </c>
      <c r="AV165" s="495">
        <f t="shared" si="120"/>
        <v>66.557767436593551</v>
      </c>
      <c r="AW165" s="495">
        <f t="shared" si="120"/>
        <v>66.602061771472975</v>
      </c>
      <c r="AX165" s="495">
        <f t="shared" si="120"/>
        <v>66.6463561063524</v>
      </c>
      <c r="AY165" s="495">
        <f t="shared" si="120"/>
        <v>66.69065044123181</v>
      </c>
      <c r="AZ165" s="495">
        <f t="shared" si="120"/>
        <v>66.734944776111234</v>
      </c>
      <c r="BA165" s="495">
        <f t="shared" si="120"/>
        <v>987.25253901653969</v>
      </c>
      <c r="BB165" s="495">
        <f t="shared" si="120"/>
        <v>987.29683335141908</v>
      </c>
      <c r="BC165" s="495">
        <f t="shared" si="120"/>
        <v>46.509051623390334</v>
      </c>
      <c r="BD165" s="495">
        <f t="shared" si="120"/>
        <v>46.553345958269745</v>
      </c>
      <c r="BE165" s="495">
        <f t="shared" si="120"/>
        <v>46.597640293149169</v>
      </c>
      <c r="BF165" s="495">
        <f t="shared" si="120"/>
        <v>46.641934628028586</v>
      </c>
      <c r="BG165" s="495">
        <f t="shared" si="120"/>
        <v>46.686228962908004</v>
      </c>
      <c r="BH165" s="495">
        <f t="shared" si="120"/>
        <v>46.730523297787428</v>
      </c>
      <c r="BI165" s="495">
        <f t="shared" si="120"/>
        <v>46.774817632666853</v>
      </c>
      <c r="BJ165" s="495">
        <f t="shared" si="120"/>
        <v>46.81911196754627</v>
      </c>
      <c r="BK165" s="495">
        <f t="shared" si="120"/>
        <v>46.863406302425687</v>
      </c>
      <c r="BL165" s="495">
        <f>BL163+BL134</f>
        <v>261.54482374639696</v>
      </c>
      <c r="BM165" s="495">
        <f>BM163+BM134</f>
        <v>46.951994972184522</v>
      </c>
      <c r="BN165" s="161"/>
      <c r="BO165" s="162"/>
      <c r="BP165" s="162"/>
      <c r="BQ165" s="155"/>
    </row>
    <row r="166" spans="1:69" ht="13.5" thickTop="1"/>
    <row r="167" spans="1:69" ht="12.75" customHeight="1">
      <c r="A167" s="719" t="s">
        <v>780</v>
      </c>
      <c r="B167" s="501" t="s">
        <v>782</v>
      </c>
      <c r="C167" s="455"/>
      <c r="D167" s="499">
        <f t="shared" ref="D167:D172" si="121">SUM(F167:L167)</f>
        <v>1272.1125635640415</v>
      </c>
      <c r="E167" s="406">
        <f>BM167</f>
        <v>2440.0981192305062</v>
      </c>
      <c r="F167" s="496">
        <f>+F120</f>
        <v>40.303109313960825</v>
      </c>
      <c r="G167" s="496">
        <f t="shared" ref="G167:AL167" si="122">+F167+G120</f>
        <v>79.732414630452539</v>
      </c>
      <c r="H167" s="496">
        <f t="shared" si="122"/>
        <v>129.19256249746763</v>
      </c>
      <c r="I167" s="496">
        <f t="shared" si="122"/>
        <v>169.14663756957253</v>
      </c>
      <c r="J167" s="496">
        <f t="shared" si="122"/>
        <v>241.47202905743217</v>
      </c>
      <c r="K167" s="496">
        <f t="shared" si="122"/>
        <v>282.66363557895784</v>
      </c>
      <c r="L167" s="496">
        <f t="shared" si="122"/>
        <v>329.6021749161979</v>
      </c>
      <c r="M167" s="496">
        <f t="shared" si="122"/>
        <v>378.85826411579592</v>
      </c>
      <c r="N167" s="496">
        <f t="shared" si="122"/>
        <v>429.9721655549356</v>
      </c>
      <c r="O167" s="496">
        <f t="shared" si="122"/>
        <v>476.51579883839469</v>
      </c>
      <c r="P167" s="496">
        <f t="shared" si="122"/>
        <v>529.4580970705573</v>
      </c>
      <c r="Q167" s="496">
        <f t="shared" si="122"/>
        <v>573.05243858388383</v>
      </c>
      <c r="R167" s="496">
        <f t="shared" si="122"/>
        <v>626.49402513219297</v>
      </c>
      <c r="S167" s="496">
        <f t="shared" si="122"/>
        <v>672.62809700533785</v>
      </c>
      <c r="T167" s="496">
        <f t="shared" si="122"/>
        <v>722.24793770670522</v>
      </c>
      <c r="U167" s="496">
        <f t="shared" si="122"/>
        <v>770.32148895145917</v>
      </c>
      <c r="V167" s="496">
        <f t="shared" si="122"/>
        <v>821.74497155394374</v>
      </c>
      <c r="W167" s="496">
        <f t="shared" si="122"/>
        <v>881.58488300561032</v>
      </c>
      <c r="X167" s="496">
        <f t="shared" si="122"/>
        <v>990.79266659755785</v>
      </c>
      <c r="Y167" s="496">
        <f t="shared" si="122"/>
        <v>1034.5107874724758</v>
      </c>
      <c r="Z167" s="496">
        <f t="shared" si="122"/>
        <v>1083.6857506356444</v>
      </c>
      <c r="AA167" s="496">
        <f t="shared" si="122"/>
        <v>1132.8441313295684</v>
      </c>
      <c r="AB167" s="496">
        <f t="shared" si="122"/>
        <v>1181.5905833506861</v>
      </c>
      <c r="AC167" s="496">
        <f t="shared" si="122"/>
        <v>1246.0075502453642</v>
      </c>
      <c r="AD167" s="496">
        <f t="shared" si="122"/>
        <v>1297.9245315055878</v>
      </c>
      <c r="AE167" s="496">
        <f t="shared" si="122"/>
        <v>1349.8415127658113</v>
      </c>
      <c r="AF167" s="496">
        <f t="shared" si="122"/>
        <v>1401.7584940260349</v>
      </c>
      <c r="AG167" s="496">
        <f t="shared" si="122"/>
        <v>1453.6754752862585</v>
      </c>
      <c r="AH167" s="496">
        <f t="shared" si="122"/>
        <v>1505.592456546482</v>
      </c>
      <c r="AI167" s="496">
        <f t="shared" si="122"/>
        <v>1557.5094378067056</v>
      </c>
      <c r="AJ167" s="496">
        <f t="shared" si="122"/>
        <v>1609.4264190669292</v>
      </c>
      <c r="AK167" s="496">
        <f t="shared" si="122"/>
        <v>1661.3434003271527</v>
      </c>
      <c r="AL167" s="496">
        <f t="shared" si="122"/>
        <v>1713.2603815873763</v>
      </c>
      <c r="AM167" s="496">
        <f t="shared" ref="AM167:BK167" si="123">+AL167+AM120</f>
        <v>1765.1773628475999</v>
      </c>
      <c r="AN167" s="496">
        <f t="shared" si="123"/>
        <v>1817.0943441078234</v>
      </c>
      <c r="AO167" s="496">
        <f t="shared" si="123"/>
        <v>1869.011325368047</v>
      </c>
      <c r="AP167" s="496">
        <f t="shared" si="123"/>
        <v>1920.9283066282705</v>
      </c>
      <c r="AQ167" s="496">
        <f t="shared" si="123"/>
        <v>1972.8452878884941</v>
      </c>
      <c r="AR167" s="496">
        <f t="shared" si="123"/>
        <v>2024.7622691487177</v>
      </c>
      <c r="AS167" s="496">
        <f t="shared" si="123"/>
        <v>2076.6792504089412</v>
      </c>
      <c r="AT167" s="496">
        <f t="shared" si="123"/>
        <v>2128.5962316691648</v>
      </c>
      <c r="AU167" s="496">
        <f t="shared" si="123"/>
        <v>2180.5132129293884</v>
      </c>
      <c r="AV167" s="496">
        <f t="shared" si="123"/>
        <v>2232.4301941896119</v>
      </c>
      <c r="AW167" s="496">
        <f t="shared" si="123"/>
        <v>2284.3471754498355</v>
      </c>
      <c r="AX167" s="496">
        <f t="shared" si="123"/>
        <v>2336.2641567100591</v>
      </c>
      <c r="AY167" s="496">
        <f t="shared" si="123"/>
        <v>2388.1811379702826</v>
      </c>
      <c r="AZ167" s="496">
        <f t="shared" si="123"/>
        <v>2440.0981192305062</v>
      </c>
      <c r="BA167" s="496">
        <f t="shared" si="123"/>
        <v>2440.0981192305062</v>
      </c>
      <c r="BB167" s="496">
        <f t="shared" si="123"/>
        <v>2440.0981192305062</v>
      </c>
      <c r="BC167" s="496">
        <f t="shared" si="123"/>
        <v>2440.0981192305062</v>
      </c>
      <c r="BD167" s="496">
        <f t="shared" si="123"/>
        <v>2440.0981192305062</v>
      </c>
      <c r="BE167" s="496">
        <f t="shared" si="123"/>
        <v>2440.0981192305062</v>
      </c>
      <c r="BF167" s="496">
        <f t="shared" si="123"/>
        <v>2440.0981192305062</v>
      </c>
      <c r="BG167" s="496">
        <f t="shared" si="123"/>
        <v>2440.0981192305062</v>
      </c>
      <c r="BH167" s="496">
        <f t="shared" si="123"/>
        <v>2440.0981192305062</v>
      </c>
      <c r="BI167" s="496">
        <f t="shared" si="123"/>
        <v>2440.0981192305062</v>
      </c>
      <c r="BJ167" s="496">
        <f t="shared" si="123"/>
        <v>2440.0981192305062</v>
      </c>
      <c r="BK167" s="496">
        <f t="shared" si="123"/>
        <v>2440.0981192305062</v>
      </c>
      <c r="BL167" s="496">
        <f>+BK167+BL120</f>
        <v>2440.0981192305062</v>
      </c>
      <c r="BM167" s="496">
        <f>+BL167+BM120</f>
        <v>2440.0981192305062</v>
      </c>
      <c r="BN167" s="147"/>
      <c r="BO167" s="159"/>
      <c r="BP167" s="159"/>
      <c r="BQ167" s="5"/>
    </row>
    <row r="168" spans="1:69">
      <c r="A168" s="720"/>
      <c r="B168" s="502" t="s">
        <v>44</v>
      </c>
      <c r="C168" s="454"/>
      <c r="D168" s="500">
        <f t="shared" si="121"/>
        <v>6841.6197694000093</v>
      </c>
      <c r="E168" s="472">
        <f>BM168</f>
        <v>15062.574787850828</v>
      </c>
      <c r="F168" s="496">
        <f>F156</f>
        <v>243.85633774282186</v>
      </c>
      <c r="G168" s="496">
        <f t="shared" ref="G168:AL168" si="124">F168+G156</f>
        <v>487.95628821066157</v>
      </c>
      <c r="H168" s="496">
        <f t="shared" si="124"/>
        <v>732.29985140351903</v>
      </c>
      <c r="I168" s="496">
        <f t="shared" si="124"/>
        <v>976.88702732139427</v>
      </c>
      <c r="J168" s="496">
        <f t="shared" si="124"/>
        <v>1221.7178159642874</v>
      </c>
      <c r="K168" s="496">
        <f t="shared" si="124"/>
        <v>1466.7922173321983</v>
      </c>
      <c r="L168" s="496">
        <f t="shared" si="124"/>
        <v>1712.110231425127</v>
      </c>
      <c r="M168" s="496">
        <f t="shared" si="124"/>
        <v>1957.6718582430735</v>
      </c>
      <c r="N168" s="496">
        <f t="shared" si="124"/>
        <v>2203.477097786038</v>
      </c>
      <c r="O168" s="496">
        <f t="shared" si="124"/>
        <v>2449.5259500540201</v>
      </c>
      <c r="P168" s="496">
        <f t="shared" si="124"/>
        <v>2695.8184150470202</v>
      </c>
      <c r="Q168" s="496">
        <f t="shared" si="124"/>
        <v>2942.3544927650378</v>
      </c>
      <c r="R168" s="496">
        <f t="shared" si="124"/>
        <v>3189.1341832080734</v>
      </c>
      <c r="S168" s="496">
        <f t="shared" si="124"/>
        <v>3436.1574863761266</v>
      </c>
      <c r="T168" s="496">
        <f t="shared" si="124"/>
        <v>3683.4244022691978</v>
      </c>
      <c r="U168" s="496">
        <f t="shared" si="124"/>
        <v>3930.9349308872866</v>
      </c>
      <c r="V168" s="496">
        <f t="shared" si="124"/>
        <v>4178.6890722303933</v>
      </c>
      <c r="W168" s="496">
        <f t="shared" si="124"/>
        <v>4426.6868262985181</v>
      </c>
      <c r="X168" s="496">
        <f t="shared" si="124"/>
        <v>4674.9281930916604</v>
      </c>
      <c r="Y168" s="496">
        <f t="shared" si="124"/>
        <v>4923.4131726098203</v>
      </c>
      <c r="Z168" s="496">
        <f t="shared" si="124"/>
        <v>5172.1417648529987</v>
      </c>
      <c r="AA168" s="496">
        <f t="shared" si="124"/>
        <v>5421.1139698211946</v>
      </c>
      <c r="AB168" s="496">
        <f t="shared" si="124"/>
        <v>5670.3297875144081</v>
      </c>
      <c r="AC168" s="496">
        <f t="shared" si="124"/>
        <v>5919.7892179326391</v>
      </c>
      <c r="AD168" s="496">
        <f t="shared" si="124"/>
        <v>6169.4922610758886</v>
      </c>
      <c r="AE168" s="496">
        <f t="shared" si="124"/>
        <v>6419.4389169441556</v>
      </c>
      <c r="AF168" s="496">
        <f t="shared" si="124"/>
        <v>6669.6291855374402</v>
      </c>
      <c r="AG168" s="496">
        <f t="shared" si="124"/>
        <v>6920.0630668557424</v>
      </c>
      <c r="AH168" s="496">
        <f t="shared" si="124"/>
        <v>7170.740560899063</v>
      </c>
      <c r="AI168" s="496">
        <f t="shared" si="124"/>
        <v>7421.6616676674012</v>
      </c>
      <c r="AJ168" s="496">
        <f t="shared" si="124"/>
        <v>7672.8263871607569</v>
      </c>
      <c r="AK168" s="496">
        <f t="shared" si="124"/>
        <v>7924.2347193791311</v>
      </c>
      <c r="AL168" s="496">
        <f t="shared" si="124"/>
        <v>8175.8866643225228</v>
      </c>
      <c r="AM168" s="496">
        <f t="shared" ref="AM168:BK168" si="125">AL168+AM156</f>
        <v>8427.7822219909322</v>
      </c>
      <c r="AN168" s="496">
        <f t="shared" si="125"/>
        <v>8679.9213923843599</v>
      </c>
      <c r="AO168" s="496">
        <f t="shared" si="125"/>
        <v>8932.3041755028044</v>
      </c>
      <c r="AP168" s="496">
        <f t="shared" si="125"/>
        <v>9184.9305713462672</v>
      </c>
      <c r="AQ168" s="496">
        <f t="shared" si="125"/>
        <v>9437.8005799147486</v>
      </c>
      <c r="AR168" s="496">
        <f t="shared" si="125"/>
        <v>9690.9142012082466</v>
      </c>
      <c r="AS168" s="496">
        <f t="shared" si="125"/>
        <v>9944.2714352267631</v>
      </c>
      <c r="AT168" s="496">
        <f t="shared" si="125"/>
        <v>10197.872281970298</v>
      </c>
      <c r="AU168" s="496">
        <f t="shared" si="125"/>
        <v>10451.71674143885</v>
      </c>
      <c r="AV168" s="496">
        <f t="shared" si="125"/>
        <v>10705.80481363242</v>
      </c>
      <c r="AW168" s="496">
        <f t="shared" si="125"/>
        <v>10960.136498551006</v>
      </c>
      <c r="AX168" s="496">
        <f t="shared" si="125"/>
        <v>11214.711796194611</v>
      </c>
      <c r="AY168" s="496">
        <f t="shared" si="125"/>
        <v>11469.530706563235</v>
      </c>
      <c r="AZ168" s="496">
        <f t="shared" si="125"/>
        <v>11724.593229656875</v>
      </c>
      <c r="BA168" s="496">
        <f t="shared" si="125"/>
        <v>11979.899365475534</v>
      </c>
      <c r="BB168" s="496">
        <f t="shared" si="125"/>
        <v>12235.449114019211</v>
      </c>
      <c r="BC168" s="496">
        <f t="shared" si="125"/>
        <v>12491.242475287905</v>
      </c>
      <c r="BD168" s="496">
        <f t="shared" si="125"/>
        <v>12747.279449281617</v>
      </c>
      <c r="BE168" s="496">
        <f t="shared" si="125"/>
        <v>13003.560036000348</v>
      </c>
      <c r="BF168" s="496">
        <f t="shared" si="125"/>
        <v>13260.084235444096</v>
      </c>
      <c r="BG168" s="496">
        <f t="shared" si="125"/>
        <v>13516.852047612861</v>
      </c>
      <c r="BH168" s="496">
        <f t="shared" si="125"/>
        <v>13773.863472506644</v>
      </c>
      <c r="BI168" s="496">
        <f t="shared" si="125"/>
        <v>14031.118510125445</v>
      </c>
      <c r="BJ168" s="496">
        <f t="shared" si="125"/>
        <v>14288.617160469264</v>
      </c>
      <c r="BK168" s="496">
        <f t="shared" si="125"/>
        <v>14546.359423538101</v>
      </c>
      <c r="BL168" s="496">
        <f>BK168+BL156</f>
        <v>14804.345299331955</v>
      </c>
      <c r="BM168" s="496">
        <f>BL168+BM156</f>
        <v>15062.574787850828</v>
      </c>
      <c r="BN168" s="147"/>
      <c r="BO168" s="159"/>
      <c r="BP168" s="159"/>
      <c r="BQ168" s="5"/>
    </row>
    <row r="169" spans="1:69" ht="13.5" thickBot="1">
      <c r="A169" s="721"/>
      <c r="B169" s="502" t="s">
        <v>752</v>
      </c>
      <c r="C169" s="452"/>
      <c r="D169" s="500">
        <f t="shared" si="121"/>
        <v>8113.7323329640512</v>
      </c>
      <c r="E169" s="472">
        <f>SUM(F169:BN169)</f>
        <v>605632.84531718132</v>
      </c>
      <c r="F169" s="497">
        <f>F164</f>
        <v>284.15944705678271</v>
      </c>
      <c r="G169" s="497">
        <f t="shared" ref="G169:AL169" si="126">F169+G164</f>
        <v>567.68870284111404</v>
      </c>
      <c r="H169" s="497">
        <f t="shared" si="126"/>
        <v>861.49241390098655</v>
      </c>
      <c r="I169" s="497">
        <f t="shared" si="126"/>
        <v>1146.0336648909667</v>
      </c>
      <c r="J169" s="497">
        <f t="shared" si="126"/>
        <v>1463.1898450217195</v>
      </c>
      <c r="K169" s="497">
        <f t="shared" si="126"/>
        <v>1749.4558529111559</v>
      </c>
      <c r="L169" s="497">
        <f t="shared" si="126"/>
        <v>2041.7124063413248</v>
      </c>
      <c r="M169" s="497">
        <f t="shared" si="126"/>
        <v>2336.5301223588694</v>
      </c>
      <c r="N169" s="497">
        <f t="shared" si="126"/>
        <v>2633.4492633409736</v>
      </c>
      <c r="O169" s="497">
        <f t="shared" si="126"/>
        <v>2926.0417488924149</v>
      </c>
      <c r="P169" s="497">
        <f t="shared" si="126"/>
        <v>3225.2765121175776</v>
      </c>
      <c r="Q169" s="497">
        <f t="shared" si="126"/>
        <v>3515.4069313489217</v>
      </c>
      <c r="R169" s="497">
        <f t="shared" si="126"/>
        <v>3815.6282083402666</v>
      </c>
      <c r="S169" s="497">
        <f t="shared" si="126"/>
        <v>4108.7855833814647</v>
      </c>
      <c r="T169" s="497">
        <f t="shared" si="126"/>
        <v>4405.672339975903</v>
      </c>
      <c r="U169" s="497">
        <f t="shared" si="126"/>
        <v>4701.2564198387463</v>
      </c>
      <c r="V169" s="497">
        <f t="shared" si="126"/>
        <v>5000.4340437843375</v>
      </c>
      <c r="W169" s="497">
        <f t="shared" si="126"/>
        <v>5308.2717093041283</v>
      </c>
      <c r="X169" s="497">
        <f t="shared" si="126"/>
        <v>5665.7208596892178</v>
      </c>
      <c r="Y169" s="497">
        <f t="shared" si="126"/>
        <v>5957.9239600822957</v>
      </c>
      <c r="Z169" s="497">
        <f t="shared" si="126"/>
        <v>6255.8275154886423</v>
      </c>
      <c r="AA169" s="497">
        <f t="shared" si="126"/>
        <v>6553.9581011507616</v>
      </c>
      <c r="AB169" s="497">
        <f t="shared" si="126"/>
        <v>6851.920370865093</v>
      </c>
      <c r="AC169" s="497">
        <f t="shared" si="126"/>
        <v>7165.7967681780028</v>
      </c>
      <c r="AD169" s="497">
        <f t="shared" si="126"/>
        <v>7467.4167925814754</v>
      </c>
      <c r="AE169" s="497">
        <f t="shared" si="126"/>
        <v>7769.2804297099656</v>
      </c>
      <c r="AF169" s="497">
        <f t="shared" si="126"/>
        <v>8071.3876795634742</v>
      </c>
      <c r="AG169" s="497">
        <f t="shared" si="126"/>
        <v>8373.7385421420004</v>
      </c>
      <c r="AH169" s="497">
        <f t="shared" si="126"/>
        <v>8676.3330174455441</v>
      </c>
      <c r="AI169" s="497">
        <f t="shared" si="126"/>
        <v>8979.1711054741063</v>
      </c>
      <c r="AJ169" s="497">
        <f t="shared" si="126"/>
        <v>9282.2528062276851</v>
      </c>
      <c r="AK169" s="497">
        <f t="shared" si="126"/>
        <v>9585.5781197062825</v>
      </c>
      <c r="AL169" s="497">
        <f t="shared" si="126"/>
        <v>9889.1470459098982</v>
      </c>
      <c r="AM169" s="497">
        <f t="shared" ref="AM169:BK169" si="127">AL169+AM164</f>
        <v>10192.959584838531</v>
      </c>
      <c r="AN169" s="497">
        <f t="shared" si="127"/>
        <v>10497.015736492182</v>
      </c>
      <c r="AO169" s="497">
        <f t="shared" si="127"/>
        <v>10801.315500870851</v>
      </c>
      <c r="AP169" s="497">
        <f t="shared" si="127"/>
        <v>11105.858877974537</v>
      </c>
      <c r="AQ169" s="497">
        <f t="shared" si="127"/>
        <v>11410.645867803241</v>
      </c>
      <c r="AR169" s="497">
        <f t="shared" si="127"/>
        <v>11715.676470356962</v>
      </c>
      <c r="AS169" s="497">
        <f t="shared" si="127"/>
        <v>12020.950685635702</v>
      </c>
      <c r="AT169" s="497">
        <f t="shared" si="127"/>
        <v>12326.46851363946</v>
      </c>
      <c r="AU169" s="497">
        <f t="shared" si="127"/>
        <v>12632.229954368235</v>
      </c>
      <c r="AV169" s="497">
        <f t="shared" si="127"/>
        <v>12938.235007822028</v>
      </c>
      <c r="AW169" s="497">
        <f t="shared" si="127"/>
        <v>13244.48367400084</v>
      </c>
      <c r="AX169" s="497">
        <f t="shared" si="127"/>
        <v>13550.975952904668</v>
      </c>
      <c r="AY169" s="497">
        <f t="shared" si="127"/>
        <v>13857.711844533515</v>
      </c>
      <c r="AZ169" s="497">
        <f t="shared" si="127"/>
        <v>14164.69134888738</v>
      </c>
      <c r="BA169" s="497">
        <f t="shared" si="127"/>
        <v>16819.216420286255</v>
      </c>
      <c r="BB169" s="497">
        <f t="shared" si="127"/>
        <v>19473.985104410149</v>
      </c>
      <c r="BC169" s="497">
        <f t="shared" si="127"/>
        <v>19729.778465678843</v>
      </c>
      <c r="BD169" s="497">
        <f t="shared" si="127"/>
        <v>19985.815439672555</v>
      </c>
      <c r="BE169" s="497">
        <f t="shared" si="127"/>
        <v>20242.096026391286</v>
      </c>
      <c r="BF169" s="497">
        <f t="shared" si="127"/>
        <v>20498.620225835035</v>
      </c>
      <c r="BG169" s="497">
        <f t="shared" si="127"/>
        <v>20755.388038003799</v>
      </c>
      <c r="BH169" s="497">
        <f t="shared" si="127"/>
        <v>21012.399462897582</v>
      </c>
      <c r="BI169" s="497">
        <f t="shared" si="127"/>
        <v>21269.654500516383</v>
      </c>
      <c r="BJ169" s="497">
        <f t="shared" si="127"/>
        <v>21527.153150860202</v>
      </c>
      <c r="BK169" s="497">
        <f t="shared" si="127"/>
        <v>21784.89541392904</v>
      </c>
      <c r="BL169" s="497">
        <f>BK169+BL164</f>
        <v>22590.22811509555</v>
      </c>
      <c r="BM169" s="497">
        <f>BL169+BM164</f>
        <v>22848.457603614421</v>
      </c>
      <c r="BN169" s="147"/>
      <c r="BO169" s="159"/>
      <c r="BP169" s="159"/>
      <c r="BQ169" s="5"/>
    </row>
    <row r="170" spans="1:69" ht="13.5" thickTop="1">
      <c r="A170" s="719" t="s">
        <v>781</v>
      </c>
      <c r="B170" s="501" t="s">
        <v>782</v>
      </c>
      <c r="C170" s="454"/>
      <c r="D170" s="500">
        <f t="shared" si="121"/>
        <v>1112.9456507057871</v>
      </c>
      <c r="E170" s="472">
        <f>BM170</f>
        <v>3307.0612512121852</v>
      </c>
      <c r="F170" s="496">
        <f>F134</f>
        <v>38.157130133658768</v>
      </c>
      <c r="G170" s="496">
        <f t="shared" ref="G170:AL170" si="128">F170+G134</f>
        <v>74.212902655825943</v>
      </c>
      <c r="H170" s="496">
        <f t="shared" si="128"/>
        <v>117.6533498345261</v>
      </c>
      <c r="I170" s="496">
        <f t="shared" si="128"/>
        <v>151.44828591988485</v>
      </c>
      <c r="J170" s="496">
        <f t="shared" si="128"/>
        <v>210.48407775711513</v>
      </c>
      <c r="K170" s="496">
        <f t="shared" si="128"/>
        <v>242.79116870069305</v>
      </c>
      <c r="L170" s="496">
        <f t="shared" si="128"/>
        <v>278.19873570408328</v>
      </c>
      <c r="M170" s="496">
        <f t="shared" si="128"/>
        <v>313.81078245907389</v>
      </c>
      <c r="N170" s="496">
        <f t="shared" si="128"/>
        <v>349.31190101108274</v>
      </c>
      <c r="O170" s="496">
        <f t="shared" si="128"/>
        <v>380.20844762669799</v>
      </c>
      <c r="P170" s="496">
        <f t="shared" si="128"/>
        <v>413.84547109416161</v>
      </c>
      <c r="Q170" s="496">
        <f t="shared" si="128"/>
        <v>440.30050139675484</v>
      </c>
      <c r="R170" s="496">
        <f t="shared" si="128"/>
        <v>471.20853756710113</v>
      </c>
      <c r="S170" s="496">
        <f t="shared" si="128"/>
        <v>496.56967995590099</v>
      </c>
      <c r="T170" s="496">
        <f t="shared" si="128"/>
        <v>522.50834801764381</v>
      </c>
      <c r="U170" s="496">
        <f t="shared" si="128"/>
        <v>546.32218136147503</v>
      </c>
      <c r="V170" s="496">
        <f t="shared" si="128"/>
        <v>570.38628430188396</v>
      </c>
      <c r="W170" s="496">
        <f t="shared" si="128"/>
        <v>596.86473957814826</v>
      </c>
      <c r="X170" s="496">
        <f t="shared" si="128"/>
        <v>642.42790855792975</v>
      </c>
      <c r="Y170" s="496">
        <f t="shared" si="128"/>
        <v>659.57157552985245</v>
      </c>
      <c r="Z170" s="496">
        <f t="shared" si="128"/>
        <v>678.85509401039167</v>
      </c>
      <c r="AA170" s="496">
        <f t="shared" si="128"/>
        <v>698.13210982511157</v>
      </c>
      <c r="AB170" s="496">
        <f t="shared" si="128"/>
        <v>717.24759152442459</v>
      </c>
      <c r="AC170" s="496">
        <f t="shared" si="128"/>
        <v>742.50812435801492</v>
      </c>
      <c r="AD170" s="496">
        <f t="shared" si="128"/>
        <v>762.86690051537414</v>
      </c>
      <c r="AE170" s="496">
        <f t="shared" si="128"/>
        <v>783.22567667273336</v>
      </c>
      <c r="AF170" s="496">
        <f t="shared" si="128"/>
        <v>803.58445283009257</v>
      </c>
      <c r="AG170" s="496">
        <f t="shared" si="128"/>
        <v>823.94322898745179</v>
      </c>
      <c r="AH170" s="496">
        <f t="shared" si="128"/>
        <v>844.30200514481101</v>
      </c>
      <c r="AI170" s="496">
        <f t="shared" si="128"/>
        <v>864.66078130217022</v>
      </c>
      <c r="AJ170" s="496">
        <f t="shared" si="128"/>
        <v>885.01955745952944</v>
      </c>
      <c r="AK170" s="496">
        <f t="shared" si="128"/>
        <v>905.37833361688865</v>
      </c>
      <c r="AL170" s="496">
        <f t="shared" si="128"/>
        <v>925.73710977424787</v>
      </c>
      <c r="AM170" s="496">
        <f t="shared" ref="AM170:BK170" si="129">AL170+AM134</f>
        <v>946.09588593160709</v>
      </c>
      <c r="AN170" s="496">
        <f t="shared" si="129"/>
        <v>966.4546620889663</v>
      </c>
      <c r="AO170" s="496">
        <f t="shared" si="129"/>
        <v>986.81343824632552</v>
      </c>
      <c r="AP170" s="496">
        <f t="shared" si="129"/>
        <v>1007.1722144036847</v>
      </c>
      <c r="AQ170" s="496">
        <f t="shared" si="129"/>
        <v>1027.5309905610438</v>
      </c>
      <c r="AR170" s="496">
        <f t="shared" si="129"/>
        <v>1047.8897667184031</v>
      </c>
      <c r="AS170" s="496">
        <f t="shared" si="129"/>
        <v>1068.2485428757623</v>
      </c>
      <c r="AT170" s="496">
        <f t="shared" si="129"/>
        <v>1088.6073190331215</v>
      </c>
      <c r="AU170" s="496">
        <f t="shared" si="129"/>
        <v>1108.9660951904807</v>
      </c>
      <c r="AV170" s="496">
        <f t="shared" si="129"/>
        <v>1129.3248713478399</v>
      </c>
      <c r="AW170" s="496">
        <f t="shared" si="129"/>
        <v>1149.6836475051991</v>
      </c>
      <c r="AX170" s="496">
        <f t="shared" si="129"/>
        <v>1170.0424236625583</v>
      </c>
      <c r="AY170" s="496">
        <f t="shared" si="129"/>
        <v>1190.4011998199176</v>
      </c>
      <c r="AZ170" s="496">
        <f t="shared" si="129"/>
        <v>1210.7599759772768</v>
      </c>
      <c r="BA170" s="496">
        <f t="shared" si="129"/>
        <v>2151.5920520401851</v>
      </c>
      <c r="BB170" s="496">
        <f t="shared" si="129"/>
        <v>3092.4241281030932</v>
      </c>
      <c r="BC170" s="496">
        <f t="shared" si="129"/>
        <v>3092.4241281030932</v>
      </c>
      <c r="BD170" s="496">
        <f t="shared" si="129"/>
        <v>3092.4241281030932</v>
      </c>
      <c r="BE170" s="496">
        <f t="shared" si="129"/>
        <v>3092.4241281030932</v>
      </c>
      <c r="BF170" s="496">
        <f t="shared" si="129"/>
        <v>3092.4241281030932</v>
      </c>
      <c r="BG170" s="496">
        <f t="shared" si="129"/>
        <v>3092.4241281030932</v>
      </c>
      <c r="BH170" s="496">
        <f t="shared" si="129"/>
        <v>3092.4241281030932</v>
      </c>
      <c r="BI170" s="496">
        <f t="shared" si="129"/>
        <v>3092.4241281030932</v>
      </c>
      <c r="BJ170" s="496">
        <f t="shared" si="129"/>
        <v>3092.4241281030932</v>
      </c>
      <c r="BK170" s="496">
        <f t="shared" si="129"/>
        <v>3092.4241281030932</v>
      </c>
      <c r="BL170" s="496">
        <f>BK170+BL134</f>
        <v>3307.0612512121852</v>
      </c>
      <c r="BM170" s="496">
        <f>BL170+BM134</f>
        <v>3307.0612512121852</v>
      </c>
      <c r="BN170" s="147"/>
      <c r="BO170" s="159"/>
      <c r="BP170" s="159"/>
      <c r="BQ170" s="5"/>
    </row>
    <row r="171" spans="1:69" ht="13.5" thickBot="1">
      <c r="A171" s="720"/>
      <c r="B171" s="502" t="s">
        <v>44</v>
      </c>
      <c r="C171" s="454"/>
      <c r="D171" s="500">
        <f t="shared" si="121"/>
        <v>6258.3287693978727</v>
      </c>
      <c r="E171" s="472">
        <f>BM171</f>
        <v>5324.5779902470222</v>
      </c>
      <c r="F171" s="496">
        <f>F163</f>
        <v>243.85633774282186</v>
      </c>
      <c r="G171" s="496">
        <f t="shared" ref="G171:AL171" si="130">F171+G163</f>
        <v>476.33709408310904</v>
      </c>
      <c r="H171" s="496">
        <f t="shared" si="130"/>
        <v>700.50920153424545</v>
      </c>
      <c r="I171" s="496">
        <f t="shared" si="130"/>
        <v>905.16564105668704</v>
      </c>
      <c r="J171" s="496">
        <f t="shared" si="130"/>
        <v>1106.8261577823857</v>
      </c>
      <c r="K171" s="496">
        <f t="shared" si="130"/>
        <v>1313.5468696245653</v>
      </c>
      <c r="L171" s="496">
        <f t="shared" si="130"/>
        <v>1512.0874675740577</v>
      </c>
      <c r="M171" s="496">
        <f t="shared" si="130"/>
        <v>1687.1841853483095</v>
      </c>
      <c r="N171" s="496">
        <f t="shared" si="130"/>
        <v>1865.9570615403375</v>
      </c>
      <c r="O171" s="496">
        <f t="shared" si="130"/>
        <v>2033.3736647932471</v>
      </c>
      <c r="P171" s="496">
        <f t="shared" si="130"/>
        <v>2187.3834917964327</v>
      </c>
      <c r="Q171" s="496">
        <f t="shared" si="130"/>
        <v>2347.06441885802</v>
      </c>
      <c r="R171" s="496">
        <f t="shared" si="130"/>
        <v>2495.8148560147665</v>
      </c>
      <c r="S171" s="496">
        <f t="shared" si="130"/>
        <v>2623.8965027726226</v>
      </c>
      <c r="T171" s="496">
        <f t="shared" si="130"/>
        <v>2747.22428982255</v>
      </c>
      <c r="U171" s="496">
        <f t="shared" si="130"/>
        <v>2860.3004956584355</v>
      </c>
      <c r="V171" s="496">
        <f t="shared" si="130"/>
        <v>2959.4352846335928</v>
      </c>
      <c r="W171" s="496">
        <f t="shared" si="130"/>
        <v>3056.2424221193119</v>
      </c>
      <c r="X171" s="496">
        <f t="shared" si="130"/>
        <v>3146.948473408163</v>
      </c>
      <c r="Y171" s="496">
        <f t="shared" si="130"/>
        <v>3232.5281691737182</v>
      </c>
      <c r="Z171" s="496">
        <f t="shared" si="130"/>
        <v>3318.89188209858</v>
      </c>
      <c r="AA171" s="496">
        <f t="shared" si="130"/>
        <v>3404.1103704788329</v>
      </c>
      <c r="AB171" s="496">
        <f t="shared" si="130"/>
        <v>3485.2269132642787</v>
      </c>
      <c r="AC171" s="496">
        <f t="shared" si="130"/>
        <v>3561.6701241116898</v>
      </c>
      <c r="AD171" s="496">
        <f t="shared" si="130"/>
        <v>3633.8889457434807</v>
      </c>
      <c r="AE171" s="496">
        <f t="shared" si="130"/>
        <v>3701.8262367197249</v>
      </c>
      <c r="AF171" s="496">
        <f t="shared" si="130"/>
        <v>3765.4247130476665</v>
      </c>
      <c r="AG171" s="496">
        <f t="shared" si="130"/>
        <v>3825.1760693765191</v>
      </c>
      <c r="AH171" s="496">
        <f t="shared" si="130"/>
        <v>3881.0401034772021</v>
      </c>
      <c r="AI171" s="496">
        <f t="shared" si="130"/>
        <v>3932.4100141820791</v>
      </c>
      <c r="AJ171" s="496">
        <f t="shared" si="130"/>
        <v>3980.9536360147149</v>
      </c>
      <c r="AK171" s="496">
        <f t="shared" si="130"/>
        <v>4026.6653896102757</v>
      </c>
      <c r="AL171" s="496">
        <f t="shared" si="130"/>
        <v>4072.4214375407159</v>
      </c>
      <c r="AM171" s="496">
        <f t="shared" ref="AM171:BK171" si="131">AL171+AM163</f>
        <v>4118.2217798060356</v>
      </c>
      <c r="AN171" s="496">
        <f t="shared" si="131"/>
        <v>4164.0664164062346</v>
      </c>
      <c r="AO171" s="496">
        <f t="shared" si="131"/>
        <v>4209.9553473413134</v>
      </c>
      <c r="AP171" s="496">
        <f t="shared" si="131"/>
        <v>4255.8885726112712</v>
      </c>
      <c r="AQ171" s="496">
        <f t="shared" si="131"/>
        <v>4301.8660922161089</v>
      </c>
      <c r="AR171" s="496">
        <f t="shared" si="131"/>
        <v>4347.8879061558255</v>
      </c>
      <c r="AS171" s="496">
        <f t="shared" si="131"/>
        <v>4393.9540144304219</v>
      </c>
      <c r="AT171" s="496">
        <f t="shared" si="131"/>
        <v>4440.0644170398973</v>
      </c>
      <c r="AU171" s="496">
        <f t="shared" si="131"/>
        <v>4486.2191139842525</v>
      </c>
      <c r="AV171" s="496">
        <f t="shared" si="131"/>
        <v>4532.4181052634867</v>
      </c>
      <c r="AW171" s="496">
        <f t="shared" si="131"/>
        <v>4578.6613908776008</v>
      </c>
      <c r="AX171" s="496">
        <f t="shared" si="131"/>
        <v>4624.9489708265937</v>
      </c>
      <c r="AY171" s="496">
        <f t="shared" si="131"/>
        <v>4671.2808451104665</v>
      </c>
      <c r="AZ171" s="496">
        <f t="shared" si="131"/>
        <v>4717.6570137292183</v>
      </c>
      <c r="BA171" s="496">
        <f t="shared" si="131"/>
        <v>4764.0774766828499</v>
      </c>
      <c r="BB171" s="496">
        <f t="shared" si="131"/>
        <v>4810.5422339713605</v>
      </c>
      <c r="BC171" s="496">
        <f t="shared" si="131"/>
        <v>4857.0512855947509</v>
      </c>
      <c r="BD171" s="496">
        <f t="shared" si="131"/>
        <v>4903.6046315530202</v>
      </c>
      <c r="BE171" s="496">
        <f t="shared" si="131"/>
        <v>4950.2022718461694</v>
      </c>
      <c r="BF171" s="496">
        <f t="shared" si="131"/>
        <v>4996.8442064741976</v>
      </c>
      <c r="BG171" s="496">
        <f t="shared" si="131"/>
        <v>5043.5304354371056</v>
      </c>
      <c r="BH171" s="496">
        <f t="shared" si="131"/>
        <v>5090.2609587348934</v>
      </c>
      <c r="BI171" s="496">
        <f t="shared" si="131"/>
        <v>5137.0357763675602</v>
      </c>
      <c r="BJ171" s="496">
        <f t="shared" si="131"/>
        <v>5183.8548883351068</v>
      </c>
      <c r="BK171" s="496">
        <f t="shared" si="131"/>
        <v>5230.7182946375324</v>
      </c>
      <c r="BL171" s="496">
        <f>BK171+BL163</f>
        <v>5277.6259952748378</v>
      </c>
      <c r="BM171" s="496">
        <f>BL171+BM163</f>
        <v>5324.5779902470222</v>
      </c>
      <c r="BN171" s="147"/>
      <c r="BO171" s="159"/>
      <c r="BP171" s="159"/>
      <c r="BQ171" s="5"/>
    </row>
    <row r="172" spans="1:69" ht="14.25" thickTop="1" thickBot="1">
      <c r="A172" s="721"/>
      <c r="B172" s="470" t="s">
        <v>752</v>
      </c>
      <c r="C172" s="172"/>
      <c r="D172" s="402">
        <f t="shared" si="121"/>
        <v>7371.2744201036585</v>
      </c>
      <c r="E172" s="401">
        <f>SUM(F172:BN172)</f>
        <v>288244.0941960006</v>
      </c>
      <c r="F172" s="498">
        <f>F165</f>
        <v>282.0134678764806</v>
      </c>
      <c r="G172" s="498">
        <f t="shared" ref="G172:AL172" si="132">F172+G165</f>
        <v>550.54999673893496</v>
      </c>
      <c r="H172" s="498">
        <f t="shared" si="132"/>
        <v>818.16255136877146</v>
      </c>
      <c r="I172" s="498">
        <f t="shared" si="132"/>
        <v>1056.6139269765717</v>
      </c>
      <c r="J172" s="498">
        <f t="shared" si="132"/>
        <v>1317.3102355395008</v>
      </c>
      <c r="K172" s="498">
        <f t="shared" si="132"/>
        <v>1556.3380383252581</v>
      </c>
      <c r="L172" s="498">
        <f t="shared" si="132"/>
        <v>1790.2862032781409</v>
      </c>
      <c r="M172" s="498">
        <f t="shared" si="132"/>
        <v>2000.9949678073833</v>
      </c>
      <c r="N172" s="498">
        <f t="shared" si="132"/>
        <v>2215.2689625514204</v>
      </c>
      <c r="O172" s="498">
        <f t="shared" si="132"/>
        <v>2413.5821124199451</v>
      </c>
      <c r="P172" s="498">
        <f t="shared" si="132"/>
        <v>2601.2289628905942</v>
      </c>
      <c r="Q172" s="498">
        <f t="shared" si="132"/>
        <v>2787.3649202547745</v>
      </c>
      <c r="R172" s="498">
        <f t="shared" si="132"/>
        <v>2967.0233935818674</v>
      </c>
      <c r="S172" s="498">
        <f t="shared" si="132"/>
        <v>3120.4661827285236</v>
      </c>
      <c r="T172" s="498">
        <f t="shared" si="132"/>
        <v>3269.7326378401935</v>
      </c>
      <c r="U172" s="498">
        <f t="shared" si="132"/>
        <v>3406.62267701991</v>
      </c>
      <c r="V172" s="498">
        <f t="shared" si="132"/>
        <v>3529.8215689354765</v>
      </c>
      <c r="W172" s="498">
        <f t="shared" si="132"/>
        <v>3653.10716169746</v>
      </c>
      <c r="X172" s="498">
        <f t="shared" si="132"/>
        <v>3789.3763819660926</v>
      </c>
      <c r="Y172" s="498">
        <f t="shared" si="132"/>
        <v>3892.0997447035707</v>
      </c>
      <c r="Z172" s="498">
        <f t="shared" si="132"/>
        <v>3997.7469761089715</v>
      </c>
      <c r="AA172" s="498">
        <f t="shared" si="132"/>
        <v>4102.2424803039439</v>
      </c>
      <c r="AB172" s="498">
        <f t="shared" si="132"/>
        <v>4202.4745047887027</v>
      </c>
      <c r="AC172" s="498">
        <f t="shared" si="132"/>
        <v>4304.1782484697042</v>
      </c>
      <c r="AD172" s="498">
        <f t="shared" si="132"/>
        <v>4396.755846258854</v>
      </c>
      <c r="AE172" s="498">
        <f t="shared" si="132"/>
        <v>4485.0519133924572</v>
      </c>
      <c r="AF172" s="498">
        <f t="shared" si="132"/>
        <v>4569.0091658777583</v>
      </c>
      <c r="AG172" s="498">
        <f t="shared" si="132"/>
        <v>4649.1192983639703</v>
      </c>
      <c r="AH172" s="498">
        <f t="shared" si="132"/>
        <v>4725.3421086220123</v>
      </c>
      <c r="AI172" s="498">
        <f t="shared" si="132"/>
        <v>4797.0707954842483</v>
      </c>
      <c r="AJ172" s="498">
        <f t="shared" si="132"/>
        <v>4865.9731934742431</v>
      </c>
      <c r="AK172" s="498">
        <f t="shared" si="132"/>
        <v>4932.0437232271634</v>
      </c>
      <c r="AL172" s="498">
        <f t="shared" si="132"/>
        <v>4998.1585473149626</v>
      </c>
      <c r="AM172" s="498">
        <f t="shared" ref="AM172:BK172" si="133">AL172+AM165</f>
        <v>5064.3176657376416</v>
      </c>
      <c r="AN172" s="498">
        <f t="shared" si="133"/>
        <v>5130.5210784951996</v>
      </c>
      <c r="AO172" s="498">
        <f t="shared" si="133"/>
        <v>5196.7687855876375</v>
      </c>
      <c r="AP172" s="498">
        <f t="shared" si="133"/>
        <v>5263.0607870149543</v>
      </c>
      <c r="AQ172" s="498">
        <f t="shared" si="133"/>
        <v>5329.3970827771509</v>
      </c>
      <c r="AR172" s="498">
        <f t="shared" si="133"/>
        <v>5395.7776728742265</v>
      </c>
      <c r="AS172" s="498">
        <f t="shared" si="133"/>
        <v>5462.2025573061819</v>
      </c>
      <c r="AT172" s="498">
        <f t="shared" si="133"/>
        <v>5528.6717360730163</v>
      </c>
      <c r="AU172" s="498">
        <f t="shared" si="133"/>
        <v>5595.1852091747305</v>
      </c>
      <c r="AV172" s="498">
        <f t="shared" si="133"/>
        <v>5661.7429766113237</v>
      </c>
      <c r="AW172" s="498">
        <f t="shared" si="133"/>
        <v>5728.3450383827967</v>
      </c>
      <c r="AX172" s="498">
        <f t="shared" si="133"/>
        <v>5794.9913944891487</v>
      </c>
      <c r="AY172" s="498">
        <f t="shared" si="133"/>
        <v>5861.6820449303805</v>
      </c>
      <c r="AZ172" s="498">
        <f t="shared" si="133"/>
        <v>5928.4169897064921</v>
      </c>
      <c r="BA172" s="498">
        <f t="shared" si="133"/>
        <v>6915.6695287230323</v>
      </c>
      <c r="BB172" s="498">
        <f t="shared" si="133"/>
        <v>7902.9663620744514</v>
      </c>
      <c r="BC172" s="498">
        <f t="shared" si="133"/>
        <v>7949.4754136978418</v>
      </c>
      <c r="BD172" s="498">
        <f t="shared" si="133"/>
        <v>7996.0287596561111</v>
      </c>
      <c r="BE172" s="498">
        <f t="shared" si="133"/>
        <v>8042.6263999492603</v>
      </c>
      <c r="BF172" s="498">
        <f t="shared" si="133"/>
        <v>8089.2683345772884</v>
      </c>
      <c r="BG172" s="498">
        <f t="shared" si="133"/>
        <v>8135.9545635401964</v>
      </c>
      <c r="BH172" s="498">
        <f t="shared" si="133"/>
        <v>8182.6850868379843</v>
      </c>
      <c r="BI172" s="498">
        <f t="shared" si="133"/>
        <v>8229.459904470652</v>
      </c>
      <c r="BJ172" s="498">
        <f t="shared" si="133"/>
        <v>8276.2790164381986</v>
      </c>
      <c r="BK172" s="498">
        <f t="shared" si="133"/>
        <v>8323.1424227406242</v>
      </c>
      <c r="BL172" s="498">
        <f>BK172+BL165</f>
        <v>8584.6872464870212</v>
      </c>
      <c r="BM172" s="498">
        <f>BL172+BM165</f>
        <v>8631.6392414592065</v>
      </c>
      <c r="BN172" s="147"/>
      <c r="BO172" s="159"/>
      <c r="BP172" s="159"/>
      <c r="BQ172" s="5"/>
    </row>
    <row r="173" spans="1:69" ht="13.5" thickTop="1"/>
  </sheetData>
  <mergeCells count="38">
    <mergeCell ref="A121:A127"/>
    <mergeCell ref="C112:C113"/>
    <mergeCell ref="BO112:BO113"/>
    <mergeCell ref="BP112:BP113"/>
    <mergeCell ref="BQ112:BQ113"/>
    <mergeCell ref="B3:E3"/>
    <mergeCell ref="B4:E4"/>
    <mergeCell ref="B5:E5"/>
    <mergeCell ref="B6:E6"/>
    <mergeCell ref="BQ21:BQ22"/>
    <mergeCell ref="BO21:BO22"/>
    <mergeCell ref="BP21:BP22"/>
    <mergeCell ref="J13:J14"/>
    <mergeCell ref="K13:K14"/>
    <mergeCell ref="J11:K11"/>
    <mergeCell ref="D21:D22"/>
    <mergeCell ref="C10:E10"/>
    <mergeCell ref="G10:H10"/>
    <mergeCell ref="C21:C22"/>
    <mergeCell ref="A11:A16"/>
    <mergeCell ref="A66:A71"/>
    <mergeCell ref="A76:A81"/>
    <mergeCell ref="A82:A87"/>
    <mergeCell ref="A42:A48"/>
    <mergeCell ref="A49:A55"/>
    <mergeCell ref="A25:A31"/>
    <mergeCell ref="A32:A38"/>
    <mergeCell ref="A56:A62"/>
    <mergeCell ref="A114:A120"/>
    <mergeCell ref="A136:A142"/>
    <mergeCell ref="A143:A149"/>
    <mergeCell ref="A150:A156"/>
    <mergeCell ref="A88:A92"/>
    <mergeCell ref="A157:A163"/>
    <mergeCell ref="A164:A165"/>
    <mergeCell ref="A167:A169"/>
    <mergeCell ref="A170:A172"/>
    <mergeCell ref="A128:A134"/>
  </mergeCells>
  <pageMargins left="0.7" right="0.7" top="0.75" bottom="0.75" header="0.3" footer="0.3"/>
  <pageSetup paperSize="9" orientation="portrait" r:id="rId1"/>
  <headerFooter>
    <oddFooter>&amp;L&amp;1#&amp;"Arial"&amp;11&amp;K000000SW Internal Personal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Q179"/>
  <sheetViews>
    <sheetView zoomScale="55" zoomScaleNormal="55" workbookViewId="0">
      <selection activeCell="F13" sqref="F13"/>
    </sheetView>
  </sheetViews>
  <sheetFormatPr defaultRowHeight="12.75" outlineLevelRow="2"/>
  <cols>
    <col min="1" max="1" width="14.28515625" customWidth="1"/>
    <col min="2" max="2" width="46.28515625" bestFit="1" customWidth="1"/>
    <col min="3" max="3" width="12.28515625" customWidth="1"/>
    <col min="4" max="4" width="13.28515625" customWidth="1"/>
    <col min="5" max="5" width="11.28515625" customWidth="1"/>
    <col min="6" max="6" width="13" customWidth="1"/>
    <col min="7" max="7" width="12" customWidth="1"/>
    <col min="8" max="8" width="13" customWidth="1"/>
    <col min="32" max="32" width="11" bestFit="1" customWidth="1"/>
    <col min="53" max="56" width="9.42578125" bestFit="1" customWidth="1"/>
    <col min="66" max="66" width="13.140625" customWidth="1"/>
    <col min="67" max="67" width="10.28515625" customWidth="1"/>
    <col min="68" max="68" width="13.140625" customWidth="1"/>
    <col min="69" max="69" width="67.42578125" customWidth="1"/>
  </cols>
  <sheetData>
    <row r="1" spans="1:69">
      <c r="A1" s="192"/>
      <c r="B1" s="191" t="s">
        <v>0</v>
      </c>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row>
    <row r="3" spans="1:69">
      <c r="B3" s="742" t="s">
        <v>1</v>
      </c>
      <c r="C3" s="742"/>
      <c r="D3" s="742"/>
      <c r="E3" s="742"/>
    </row>
    <row r="4" spans="1:69">
      <c r="B4" s="743" t="str">
        <f>Output!D3</f>
        <v>Herricks WTW</v>
      </c>
      <c r="C4" s="743"/>
      <c r="D4" s="743"/>
      <c r="E4" s="743"/>
    </row>
    <row r="5" spans="1:69">
      <c r="B5" s="742" t="str">
        <f>+Options!F7</f>
        <v>Option 3A</v>
      </c>
      <c r="C5" s="742"/>
      <c r="D5" s="742"/>
      <c r="E5" s="742"/>
    </row>
    <row r="6" spans="1:69">
      <c r="B6" s="743" t="str">
        <f>Options!F8</f>
        <v>Refurbished WTW &amp; existing filters &amp; provide 2 additional filters.</v>
      </c>
      <c r="C6" s="743"/>
      <c r="D6" s="743"/>
      <c r="E6" s="743"/>
    </row>
    <row r="7" spans="1:69">
      <c r="B7" s="199" t="s">
        <v>3</v>
      </c>
      <c r="C7" s="508">
        <f>Options!$D$4</f>
        <v>3.5000000000000003E-2</v>
      </c>
    </row>
    <row r="8" spans="1:69">
      <c r="B8" s="131" t="s">
        <v>4</v>
      </c>
      <c r="C8" s="126">
        <v>2020</v>
      </c>
    </row>
    <row r="10" spans="1:69" ht="25.5">
      <c r="C10" s="751" t="s">
        <v>784</v>
      </c>
      <c r="D10" s="752"/>
      <c r="E10" s="752"/>
      <c r="F10" s="648" t="s">
        <v>830</v>
      </c>
      <c r="G10" s="753" t="s">
        <v>789</v>
      </c>
      <c r="H10" s="754"/>
    </row>
    <row r="11" spans="1:69" ht="39.75" customHeight="1">
      <c r="A11" s="731" t="s">
        <v>783</v>
      </c>
      <c r="B11" s="131" t="s">
        <v>5</v>
      </c>
      <c r="C11" s="431" t="s">
        <v>788</v>
      </c>
      <c r="D11" s="431" t="s">
        <v>787</v>
      </c>
      <c r="E11" s="431" t="s">
        <v>786</v>
      </c>
      <c r="F11" s="431" t="s">
        <v>785</v>
      </c>
      <c r="G11" s="466" t="s">
        <v>855</v>
      </c>
      <c r="H11" s="264" t="s">
        <v>856</v>
      </c>
      <c r="J11" s="750" t="s">
        <v>6</v>
      </c>
      <c r="K11" s="750"/>
    </row>
    <row r="12" spans="1:69">
      <c r="A12" s="732"/>
      <c r="B12" s="425" t="s">
        <v>7</v>
      </c>
      <c r="C12" s="544">
        <f>NPV($C$7,$F73:$BN73)/1000</f>
        <v>19.166333273164067</v>
      </c>
      <c r="D12" s="394">
        <f>NPV($C$7,$F72:$BN72)/1000</f>
        <v>23.957916591455081</v>
      </c>
      <c r="E12" s="544">
        <f>NPV($C$7,$F74:$BN74)/1000</f>
        <v>28.749499909746113</v>
      </c>
      <c r="F12" s="467">
        <f>SUM(F72:BM72)/1000</f>
        <v>58.068287634353275</v>
      </c>
      <c r="G12" s="546">
        <f>$E120+$E127</f>
        <v>14643.6529870664</v>
      </c>
      <c r="H12" s="547">
        <f>$E134</f>
        <v>7619.8577474255599</v>
      </c>
      <c r="J12" s="542">
        <f>E72/1000</f>
        <v>23.957916591455081</v>
      </c>
      <c r="K12" s="543" t="b">
        <f>ROUND(J12,5)=ROUND(D12,5)</f>
        <v>1</v>
      </c>
    </row>
    <row r="13" spans="1:69">
      <c r="A13" s="732"/>
      <c r="B13" s="426" t="s">
        <v>8</v>
      </c>
      <c r="C13" s="419">
        <f>NPV($C$7,$F73:$O73)/1000</f>
        <v>9.7912085861017282</v>
      </c>
      <c r="D13" s="397">
        <f>NPV($C$7,$F72:$O72)/1000</f>
        <v>12.239010732627159</v>
      </c>
      <c r="E13" s="419">
        <f>NPV($C$7,$F74:$O74)/1000</f>
        <v>14.68681287915259</v>
      </c>
      <c r="F13" s="468">
        <f>SUM(F72:O72)/1000</f>
        <v>12.918884558130426</v>
      </c>
      <c r="G13" s="548">
        <f>SUM($F120:$O120)+SUM($F127:$O127)</f>
        <v>3218.6218515520295</v>
      </c>
      <c r="H13" s="549">
        <f>SUM($F134:$O134)</f>
        <v>2986.2415853238595</v>
      </c>
      <c r="J13" s="749">
        <f>SUM(D13:D14)</f>
        <v>23.957916591455081</v>
      </c>
      <c r="K13" s="749" t="b">
        <f>ROUND(J13,5)=ROUND(SUM(D13:D14),5)</f>
        <v>1</v>
      </c>
    </row>
    <row r="14" spans="1:69">
      <c r="A14" s="732"/>
      <c r="B14" s="426" t="s">
        <v>9</v>
      </c>
      <c r="C14" s="419">
        <f>(NPV($C$7,$F73:$BN73)/1000-C13)</f>
        <v>9.375124687062339</v>
      </c>
      <c r="D14" s="397">
        <f>(NPV($C$7,$F72:$BN72)/1000-D13)</f>
        <v>11.718905858827922</v>
      </c>
      <c r="E14" s="419">
        <f>(NPV($C$7,$F74:$BN74)/1000-E13)</f>
        <v>14.062687030593523</v>
      </c>
      <c r="F14" s="468">
        <f>SUM(Q72:BN72)/1000</f>
        <v>31.656050744255349</v>
      </c>
      <c r="G14" s="548">
        <f>$G12-$G13</f>
        <v>11425.031135514371</v>
      </c>
      <c r="H14" s="549">
        <f>$H12-$H13</f>
        <v>4633.6161621017</v>
      </c>
      <c r="J14" s="749"/>
      <c r="K14" s="749"/>
    </row>
    <row r="15" spans="1:69">
      <c r="A15" s="732"/>
      <c r="B15" s="427" t="s">
        <v>10</v>
      </c>
      <c r="C15" s="545">
        <f>NPV($C$7,$F94:$BN94)/1000</f>
        <v>4.0495039736192835</v>
      </c>
      <c r="D15" s="398">
        <f>NPV($C$7,$F93:$BN93)/1000</f>
        <v>4.2626357617045079</v>
      </c>
      <c r="E15" s="545">
        <f>NPV($C$7,$F95:$BN95)/1000</f>
        <v>4.475767549789734</v>
      </c>
      <c r="F15" s="396">
        <f>SUM(F93:BM93)/1000</f>
        <v>10.280281231887498</v>
      </c>
      <c r="G15" s="548">
        <f>E142</f>
        <v>14616.763501068228</v>
      </c>
      <c r="H15" s="549">
        <f>$E163</f>
        <v>5324.5779902470222</v>
      </c>
      <c r="J15" s="542">
        <f>E93/1000</f>
        <v>4.2626357617045079</v>
      </c>
      <c r="K15" s="543" t="b">
        <f>ROUND(J15,5)=ROUND(D15,5)</f>
        <v>1</v>
      </c>
    </row>
    <row r="16" spans="1:69">
      <c r="A16" s="732"/>
      <c r="B16" s="131" t="s">
        <v>11</v>
      </c>
      <c r="C16" s="174">
        <f>SUM(C15,C12)</f>
        <v>23.215837246783352</v>
      </c>
      <c r="D16" s="178">
        <f>SUM(D15,D12)</f>
        <v>28.22055235315959</v>
      </c>
      <c r="E16" s="174">
        <f>SUM(E15,E12)</f>
        <v>33.22526745953585</v>
      </c>
      <c r="F16" s="396">
        <f>SUM(F12,F15)</f>
        <v>68.348568866240768</v>
      </c>
      <c r="G16" s="551">
        <f>+G15+G12</f>
        <v>29260.41648813463</v>
      </c>
      <c r="H16" s="550">
        <f>$E165</f>
        <v>12944.435737672586</v>
      </c>
      <c r="J16" s="542">
        <f>E97/1000</f>
        <v>28.220552353159601</v>
      </c>
      <c r="K16" s="543" t="b">
        <f>ROUND(J16,5)=ROUND(D16,5)</f>
        <v>1</v>
      </c>
    </row>
    <row r="17" spans="1:69">
      <c r="C17" s="641"/>
    </row>
    <row r="18" spans="1:69" ht="13.5" thickBot="1">
      <c r="B18" s="163"/>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row>
    <row r="19" spans="1:69">
      <c r="B19" s="1" t="s">
        <v>12</v>
      </c>
      <c r="C19" s="1"/>
      <c r="D19" s="1"/>
      <c r="E19" s="1"/>
    </row>
    <row r="21" spans="1:69" ht="27.75" customHeight="1">
      <c r="A21" s="307"/>
      <c r="B21" s="432" t="s">
        <v>13</v>
      </c>
      <c r="C21" s="432" t="s">
        <v>14</v>
      </c>
      <c r="D21" s="510" t="s">
        <v>15</v>
      </c>
      <c r="E21" s="510" t="s">
        <v>16</v>
      </c>
      <c r="F21" s="433">
        <f>$C$8+F22-1</f>
        <v>2020</v>
      </c>
      <c r="G21" s="433">
        <f t="shared" ref="G21:BM21" si="0">$C$8+G22-1</f>
        <v>2021</v>
      </c>
      <c r="H21" s="433">
        <f t="shared" si="0"/>
        <v>2022</v>
      </c>
      <c r="I21" s="433">
        <f t="shared" si="0"/>
        <v>2023</v>
      </c>
      <c r="J21" s="433">
        <f t="shared" si="0"/>
        <v>2024</v>
      </c>
      <c r="K21" s="433">
        <f t="shared" si="0"/>
        <v>2025</v>
      </c>
      <c r="L21" s="433">
        <f t="shared" si="0"/>
        <v>2026</v>
      </c>
      <c r="M21" s="433">
        <f t="shared" si="0"/>
        <v>2027</v>
      </c>
      <c r="N21" s="433">
        <f t="shared" si="0"/>
        <v>2028</v>
      </c>
      <c r="O21" s="433">
        <f t="shared" si="0"/>
        <v>2029</v>
      </c>
      <c r="P21" s="433">
        <f t="shared" si="0"/>
        <v>2030</v>
      </c>
      <c r="Q21" s="433">
        <f t="shared" si="0"/>
        <v>2031</v>
      </c>
      <c r="R21" s="433">
        <f t="shared" si="0"/>
        <v>2032</v>
      </c>
      <c r="S21" s="433">
        <f t="shared" si="0"/>
        <v>2033</v>
      </c>
      <c r="T21" s="433">
        <f t="shared" si="0"/>
        <v>2034</v>
      </c>
      <c r="U21" s="433">
        <f t="shared" si="0"/>
        <v>2035</v>
      </c>
      <c r="V21" s="433">
        <f t="shared" si="0"/>
        <v>2036</v>
      </c>
      <c r="W21" s="433">
        <f t="shared" si="0"/>
        <v>2037</v>
      </c>
      <c r="X21" s="433">
        <f t="shared" si="0"/>
        <v>2038</v>
      </c>
      <c r="Y21" s="433">
        <f t="shared" si="0"/>
        <v>2039</v>
      </c>
      <c r="Z21" s="433">
        <f t="shared" si="0"/>
        <v>2040</v>
      </c>
      <c r="AA21" s="433">
        <f t="shared" si="0"/>
        <v>2041</v>
      </c>
      <c r="AB21" s="433">
        <f t="shared" si="0"/>
        <v>2042</v>
      </c>
      <c r="AC21" s="433">
        <f t="shared" si="0"/>
        <v>2043</v>
      </c>
      <c r="AD21" s="433">
        <f t="shared" si="0"/>
        <v>2044</v>
      </c>
      <c r="AE21" s="433">
        <f t="shared" si="0"/>
        <v>2045</v>
      </c>
      <c r="AF21" s="433">
        <f t="shared" si="0"/>
        <v>2046</v>
      </c>
      <c r="AG21" s="433">
        <f t="shared" si="0"/>
        <v>2047</v>
      </c>
      <c r="AH21" s="433">
        <f t="shared" si="0"/>
        <v>2048</v>
      </c>
      <c r="AI21" s="433">
        <f t="shared" si="0"/>
        <v>2049</v>
      </c>
      <c r="AJ21" s="433">
        <f t="shared" si="0"/>
        <v>2050</v>
      </c>
      <c r="AK21" s="433">
        <f t="shared" si="0"/>
        <v>2051</v>
      </c>
      <c r="AL21" s="433">
        <f t="shared" si="0"/>
        <v>2052</v>
      </c>
      <c r="AM21" s="433">
        <f t="shared" si="0"/>
        <v>2053</v>
      </c>
      <c r="AN21" s="433">
        <f t="shared" si="0"/>
        <v>2054</v>
      </c>
      <c r="AO21" s="433">
        <f t="shared" si="0"/>
        <v>2055</v>
      </c>
      <c r="AP21" s="433">
        <f t="shared" si="0"/>
        <v>2056</v>
      </c>
      <c r="AQ21" s="433">
        <f t="shared" si="0"/>
        <v>2057</v>
      </c>
      <c r="AR21" s="433">
        <f t="shared" si="0"/>
        <v>2058</v>
      </c>
      <c r="AS21" s="433">
        <f t="shared" si="0"/>
        <v>2059</v>
      </c>
      <c r="AT21" s="433">
        <f t="shared" si="0"/>
        <v>2060</v>
      </c>
      <c r="AU21" s="433">
        <f t="shared" si="0"/>
        <v>2061</v>
      </c>
      <c r="AV21" s="433">
        <f t="shared" si="0"/>
        <v>2062</v>
      </c>
      <c r="AW21" s="433">
        <f t="shared" si="0"/>
        <v>2063</v>
      </c>
      <c r="AX21" s="433">
        <f t="shared" si="0"/>
        <v>2064</v>
      </c>
      <c r="AY21" s="433">
        <f t="shared" si="0"/>
        <v>2065</v>
      </c>
      <c r="AZ21" s="433">
        <f t="shared" si="0"/>
        <v>2066</v>
      </c>
      <c r="BA21" s="433">
        <f t="shared" si="0"/>
        <v>2067</v>
      </c>
      <c r="BB21" s="433">
        <f t="shared" si="0"/>
        <v>2068</v>
      </c>
      <c r="BC21" s="433">
        <f t="shared" si="0"/>
        <v>2069</v>
      </c>
      <c r="BD21" s="433">
        <f t="shared" si="0"/>
        <v>2070</v>
      </c>
      <c r="BE21" s="433">
        <f t="shared" si="0"/>
        <v>2071</v>
      </c>
      <c r="BF21" s="433">
        <f t="shared" si="0"/>
        <v>2072</v>
      </c>
      <c r="BG21" s="433">
        <f t="shared" si="0"/>
        <v>2073</v>
      </c>
      <c r="BH21" s="433">
        <f t="shared" si="0"/>
        <v>2074</v>
      </c>
      <c r="BI21" s="433">
        <f t="shared" si="0"/>
        <v>2075</v>
      </c>
      <c r="BJ21" s="433">
        <f t="shared" si="0"/>
        <v>2076</v>
      </c>
      <c r="BK21" s="433">
        <f t="shared" si="0"/>
        <v>2077</v>
      </c>
      <c r="BL21" s="433">
        <f t="shared" si="0"/>
        <v>2078</v>
      </c>
      <c r="BM21" s="433">
        <f t="shared" si="0"/>
        <v>2079</v>
      </c>
      <c r="BN21" s="434" t="s">
        <v>791</v>
      </c>
      <c r="BO21" s="745" t="s">
        <v>17</v>
      </c>
      <c r="BP21" s="747" t="s">
        <v>18</v>
      </c>
      <c r="BQ21" s="744" t="s">
        <v>19</v>
      </c>
    </row>
    <row r="22" spans="1:69" ht="13.5" thickBot="1">
      <c r="A22" s="307"/>
      <c r="B22" s="435" t="s">
        <v>20</v>
      </c>
      <c r="C22" s="435"/>
      <c r="D22" s="435"/>
      <c r="E22" s="435"/>
      <c r="F22" s="436">
        <f>E22+1</f>
        <v>1</v>
      </c>
      <c r="G22" s="436">
        <f t="shared" ref="G22:BN22" si="1">F22+1</f>
        <v>2</v>
      </c>
      <c r="H22" s="436">
        <f t="shared" si="1"/>
        <v>3</v>
      </c>
      <c r="I22" s="436">
        <f t="shared" si="1"/>
        <v>4</v>
      </c>
      <c r="J22" s="436">
        <f t="shared" si="1"/>
        <v>5</v>
      </c>
      <c r="K22" s="436">
        <f t="shared" si="1"/>
        <v>6</v>
      </c>
      <c r="L22" s="436">
        <f t="shared" si="1"/>
        <v>7</v>
      </c>
      <c r="M22" s="436">
        <f t="shared" si="1"/>
        <v>8</v>
      </c>
      <c r="N22" s="436">
        <f t="shared" si="1"/>
        <v>9</v>
      </c>
      <c r="O22" s="436">
        <f t="shared" si="1"/>
        <v>10</v>
      </c>
      <c r="P22" s="436">
        <f t="shared" si="1"/>
        <v>11</v>
      </c>
      <c r="Q22" s="436">
        <f t="shared" si="1"/>
        <v>12</v>
      </c>
      <c r="R22" s="436">
        <f t="shared" si="1"/>
        <v>13</v>
      </c>
      <c r="S22" s="436">
        <f t="shared" si="1"/>
        <v>14</v>
      </c>
      <c r="T22" s="436">
        <f t="shared" si="1"/>
        <v>15</v>
      </c>
      <c r="U22" s="436">
        <f t="shared" si="1"/>
        <v>16</v>
      </c>
      <c r="V22" s="436">
        <f t="shared" si="1"/>
        <v>17</v>
      </c>
      <c r="W22" s="436">
        <f t="shared" si="1"/>
        <v>18</v>
      </c>
      <c r="X22" s="436">
        <f t="shared" si="1"/>
        <v>19</v>
      </c>
      <c r="Y22" s="436">
        <f t="shared" si="1"/>
        <v>20</v>
      </c>
      <c r="Z22" s="436">
        <f t="shared" si="1"/>
        <v>21</v>
      </c>
      <c r="AA22" s="436">
        <f t="shared" si="1"/>
        <v>22</v>
      </c>
      <c r="AB22" s="436">
        <f t="shared" si="1"/>
        <v>23</v>
      </c>
      <c r="AC22" s="436">
        <f t="shared" si="1"/>
        <v>24</v>
      </c>
      <c r="AD22" s="436">
        <f t="shared" si="1"/>
        <v>25</v>
      </c>
      <c r="AE22" s="436">
        <f t="shared" si="1"/>
        <v>26</v>
      </c>
      <c r="AF22" s="436">
        <f t="shared" si="1"/>
        <v>27</v>
      </c>
      <c r="AG22" s="436">
        <f t="shared" si="1"/>
        <v>28</v>
      </c>
      <c r="AH22" s="436">
        <f t="shared" si="1"/>
        <v>29</v>
      </c>
      <c r="AI22" s="436">
        <f t="shared" si="1"/>
        <v>30</v>
      </c>
      <c r="AJ22" s="436">
        <f t="shared" si="1"/>
        <v>31</v>
      </c>
      <c r="AK22" s="436">
        <f t="shared" si="1"/>
        <v>32</v>
      </c>
      <c r="AL22" s="436">
        <f t="shared" si="1"/>
        <v>33</v>
      </c>
      <c r="AM22" s="436">
        <f t="shared" si="1"/>
        <v>34</v>
      </c>
      <c r="AN22" s="436">
        <f t="shared" si="1"/>
        <v>35</v>
      </c>
      <c r="AO22" s="436">
        <f t="shared" si="1"/>
        <v>36</v>
      </c>
      <c r="AP22" s="436">
        <f t="shared" si="1"/>
        <v>37</v>
      </c>
      <c r="AQ22" s="436">
        <f t="shared" si="1"/>
        <v>38</v>
      </c>
      <c r="AR22" s="436">
        <f t="shared" si="1"/>
        <v>39</v>
      </c>
      <c r="AS22" s="436">
        <f t="shared" si="1"/>
        <v>40</v>
      </c>
      <c r="AT22" s="436">
        <f t="shared" si="1"/>
        <v>41</v>
      </c>
      <c r="AU22" s="436">
        <f t="shared" si="1"/>
        <v>42</v>
      </c>
      <c r="AV22" s="436">
        <f t="shared" si="1"/>
        <v>43</v>
      </c>
      <c r="AW22" s="436">
        <f t="shared" si="1"/>
        <v>44</v>
      </c>
      <c r="AX22" s="436">
        <f t="shared" si="1"/>
        <v>45</v>
      </c>
      <c r="AY22" s="436">
        <f t="shared" si="1"/>
        <v>46</v>
      </c>
      <c r="AZ22" s="436">
        <f t="shared" si="1"/>
        <v>47</v>
      </c>
      <c r="BA22" s="436">
        <f t="shared" si="1"/>
        <v>48</v>
      </c>
      <c r="BB22" s="436">
        <f t="shared" si="1"/>
        <v>49</v>
      </c>
      <c r="BC22" s="436">
        <f t="shared" si="1"/>
        <v>50</v>
      </c>
      <c r="BD22" s="436">
        <f t="shared" si="1"/>
        <v>51</v>
      </c>
      <c r="BE22" s="436">
        <f t="shared" si="1"/>
        <v>52</v>
      </c>
      <c r="BF22" s="436">
        <f t="shared" si="1"/>
        <v>53</v>
      </c>
      <c r="BG22" s="436">
        <f t="shared" si="1"/>
        <v>54</v>
      </c>
      <c r="BH22" s="436">
        <f t="shared" si="1"/>
        <v>55</v>
      </c>
      <c r="BI22" s="436">
        <f t="shared" si="1"/>
        <v>56</v>
      </c>
      <c r="BJ22" s="436">
        <f t="shared" si="1"/>
        <v>57</v>
      </c>
      <c r="BK22" s="436">
        <f t="shared" si="1"/>
        <v>58</v>
      </c>
      <c r="BL22" s="436">
        <f t="shared" si="1"/>
        <v>59</v>
      </c>
      <c r="BM22" s="436">
        <f t="shared" si="1"/>
        <v>60</v>
      </c>
      <c r="BN22" s="436">
        <f t="shared" si="1"/>
        <v>61</v>
      </c>
      <c r="BO22" s="746"/>
      <c r="BP22" s="748"/>
      <c r="BQ22" s="744"/>
    </row>
    <row r="23" spans="1:69" ht="13.5" outlineLevel="1" thickTop="1">
      <c r="A23" s="307"/>
      <c r="B23" s="437" t="s">
        <v>33</v>
      </c>
      <c r="C23" s="307"/>
      <c r="D23" s="511"/>
      <c r="E23" s="511"/>
      <c r="F23" s="512">
        <f>(1/(1+$C$7))^(F22)</f>
        <v>0.96618357487922713</v>
      </c>
      <c r="G23" s="512">
        <f t="shared" ref="G23:BN23" si="2">(1/(1+$C$7))^(G22)</f>
        <v>0.93351070036640305</v>
      </c>
      <c r="H23" s="512">
        <f t="shared" si="2"/>
        <v>0.90194270566802237</v>
      </c>
      <c r="I23" s="512">
        <f t="shared" si="2"/>
        <v>0.87144222769857238</v>
      </c>
      <c r="J23" s="512">
        <f t="shared" si="2"/>
        <v>0.84197316685852408</v>
      </c>
      <c r="K23" s="512">
        <f t="shared" si="2"/>
        <v>0.81350064430775282</v>
      </c>
      <c r="L23" s="512">
        <f t="shared" si="2"/>
        <v>0.78599096068381924</v>
      </c>
      <c r="M23" s="512">
        <f t="shared" si="2"/>
        <v>0.75941155621625045</v>
      </c>
      <c r="N23" s="512">
        <f t="shared" si="2"/>
        <v>0.73373097218961403</v>
      </c>
      <c r="O23" s="512">
        <f t="shared" si="2"/>
        <v>0.70891881370977206</v>
      </c>
      <c r="P23" s="512">
        <f t="shared" si="2"/>
        <v>0.6849457137292484</v>
      </c>
      <c r="Q23" s="512">
        <f t="shared" si="2"/>
        <v>0.66178329828912896</v>
      </c>
      <c r="R23" s="512">
        <f t="shared" si="2"/>
        <v>0.63940415293635644</v>
      </c>
      <c r="S23" s="512">
        <f t="shared" si="2"/>
        <v>0.61778179027667302</v>
      </c>
      <c r="T23" s="512">
        <f t="shared" si="2"/>
        <v>0.59689061862480486</v>
      </c>
      <c r="U23" s="512">
        <f t="shared" si="2"/>
        <v>0.57670591171478736</v>
      </c>
      <c r="V23" s="512">
        <f t="shared" si="2"/>
        <v>0.55720377943457722</v>
      </c>
      <c r="W23" s="512">
        <f t="shared" si="2"/>
        <v>0.53836113955031617</v>
      </c>
      <c r="X23" s="512">
        <f t="shared" si="2"/>
        <v>0.520155690386779</v>
      </c>
      <c r="Y23" s="512">
        <f t="shared" si="2"/>
        <v>0.5025658844316705</v>
      </c>
      <c r="Z23" s="512">
        <f t="shared" si="2"/>
        <v>0.4855709028325319</v>
      </c>
      <c r="AA23" s="512">
        <f t="shared" si="2"/>
        <v>0.46915063075606955</v>
      </c>
      <c r="AB23" s="512">
        <f t="shared" si="2"/>
        <v>0.45328563358074359</v>
      </c>
      <c r="AC23" s="512">
        <f t="shared" si="2"/>
        <v>0.43795713389443819</v>
      </c>
      <c r="AD23" s="512">
        <f t="shared" si="2"/>
        <v>0.42314698926998867</v>
      </c>
      <c r="AE23" s="512">
        <f t="shared" si="2"/>
        <v>0.40883767079225958</v>
      </c>
      <c r="AF23" s="512">
        <f t="shared" si="2"/>
        <v>0.39501224231136195</v>
      </c>
      <c r="AG23" s="512">
        <f t="shared" si="2"/>
        <v>0.38165434039745122</v>
      </c>
      <c r="AH23" s="512">
        <f t="shared" si="2"/>
        <v>0.36874815497338276</v>
      </c>
      <c r="AI23" s="512">
        <f t="shared" si="2"/>
        <v>0.35627841060230225</v>
      </c>
      <c r="AJ23" s="512">
        <f t="shared" si="2"/>
        <v>0.34423034840802152</v>
      </c>
      <c r="AK23" s="512">
        <f t="shared" si="2"/>
        <v>0.33258970860678411</v>
      </c>
      <c r="AL23" s="512">
        <f t="shared" si="2"/>
        <v>0.32134271362974315</v>
      </c>
      <c r="AM23" s="512">
        <f t="shared" si="2"/>
        <v>0.31047605181617693</v>
      </c>
      <c r="AN23" s="512">
        <f t="shared" si="2"/>
        <v>0.29997686165814202</v>
      </c>
      <c r="AO23" s="512">
        <f t="shared" si="2"/>
        <v>0.28983271657791498</v>
      </c>
      <c r="AP23" s="512">
        <f t="shared" si="2"/>
        <v>0.28003161022020773</v>
      </c>
      <c r="AQ23" s="512">
        <f t="shared" si="2"/>
        <v>0.27056194224174662</v>
      </c>
      <c r="AR23" s="512">
        <f t="shared" si="2"/>
        <v>0.26141250458139775</v>
      </c>
      <c r="AS23" s="512">
        <f t="shared" si="2"/>
        <v>0.25257246819458717</v>
      </c>
      <c r="AT23" s="512">
        <f t="shared" si="2"/>
        <v>0.24403137023631613</v>
      </c>
      <c r="AU23" s="512">
        <f t="shared" si="2"/>
        <v>0.23577910167760016</v>
      </c>
      <c r="AV23" s="512">
        <f t="shared" si="2"/>
        <v>0.2278058953406765</v>
      </c>
      <c r="AW23" s="512">
        <f t="shared" si="2"/>
        <v>0.22010231433881788</v>
      </c>
      <c r="AX23" s="512">
        <f t="shared" si="2"/>
        <v>0.21265924090707042</v>
      </c>
      <c r="AY23" s="512">
        <f t="shared" si="2"/>
        <v>0.20546786561069608</v>
      </c>
      <c r="AZ23" s="512">
        <f t="shared" si="2"/>
        <v>0.19851967691854694</v>
      </c>
      <c r="BA23" s="512">
        <f t="shared" si="2"/>
        <v>0.19180645112903089</v>
      </c>
      <c r="BB23" s="512">
        <f t="shared" si="2"/>
        <v>0.18532024263674485</v>
      </c>
      <c r="BC23" s="512">
        <f t="shared" si="2"/>
        <v>0.1790533745282559</v>
      </c>
      <c r="BD23" s="512">
        <f t="shared" si="2"/>
        <v>0.17299842949589944</v>
      </c>
      <c r="BE23" s="512">
        <f t="shared" si="2"/>
        <v>0.16714824105884002</v>
      </c>
      <c r="BF23" s="512">
        <f t="shared" si="2"/>
        <v>0.16149588508100488</v>
      </c>
      <c r="BG23" s="512">
        <f t="shared" si="2"/>
        <v>0.15603467157585013</v>
      </c>
      <c r="BH23" s="512">
        <f t="shared" si="2"/>
        <v>0.15075813678826103</v>
      </c>
      <c r="BI23" s="512">
        <f t="shared" si="2"/>
        <v>0.14566003554421353</v>
      </c>
      <c r="BJ23" s="512">
        <f t="shared" si="2"/>
        <v>0.14073433385914352</v>
      </c>
      <c r="BK23" s="512">
        <f>(1/(1+$C$7))^(BK22)</f>
        <v>0.13597520179627395</v>
      </c>
      <c r="BL23" s="512">
        <f>(1/(1+$C$7))^(BL22)</f>
        <v>0.13137700656644827</v>
      </c>
      <c r="BM23" s="512">
        <f>(1/(1+$C$7))^(BM22)</f>
        <v>0.12693430586130269</v>
      </c>
      <c r="BN23" s="512">
        <f t="shared" si="2"/>
        <v>0.12264184141188664</v>
      </c>
      <c r="BO23" s="513"/>
      <c r="BP23" s="514"/>
      <c r="BQ23" s="307"/>
    </row>
    <row r="24" spans="1:69">
      <c r="A24" s="385" t="s">
        <v>756</v>
      </c>
      <c r="B24" s="386"/>
      <c r="C24" s="387"/>
      <c r="D24" s="387"/>
      <c r="E24" s="387"/>
      <c r="F24" s="387"/>
      <c r="G24" s="387"/>
      <c r="H24" s="387"/>
      <c r="I24" s="387"/>
      <c r="J24" s="387"/>
      <c r="K24" s="387"/>
      <c r="L24" s="387"/>
      <c r="M24" s="387"/>
      <c r="N24" s="387"/>
      <c r="O24" s="387"/>
      <c r="P24" s="387"/>
      <c r="Q24" s="387"/>
      <c r="R24" s="387"/>
      <c r="S24" s="387"/>
      <c r="T24" s="387"/>
      <c r="U24" s="387"/>
      <c r="V24" s="387"/>
      <c r="W24" s="387"/>
      <c r="X24" s="387"/>
      <c r="Y24" s="387"/>
      <c r="Z24" s="387"/>
      <c r="AA24" s="387"/>
      <c r="AB24" s="387"/>
      <c r="AC24" s="387"/>
      <c r="AD24" s="387"/>
      <c r="AE24" s="387"/>
      <c r="AF24" s="387"/>
      <c r="AG24" s="387"/>
      <c r="AH24" s="387"/>
      <c r="AI24" s="387"/>
      <c r="AJ24" s="387"/>
      <c r="AK24" s="387"/>
      <c r="AL24" s="387"/>
      <c r="AM24" s="387"/>
      <c r="AN24" s="387"/>
      <c r="AO24" s="387"/>
      <c r="AP24" s="387"/>
      <c r="AQ24" s="387"/>
      <c r="AR24" s="387"/>
      <c r="AS24" s="387"/>
      <c r="AT24" s="387"/>
      <c r="AU24" s="387"/>
      <c r="AV24" s="387"/>
      <c r="AW24" s="387"/>
      <c r="AX24" s="387"/>
      <c r="AY24" s="387"/>
      <c r="AZ24" s="387"/>
      <c r="BA24" s="387"/>
      <c r="BB24" s="387"/>
      <c r="BC24" s="387"/>
      <c r="BD24" s="387"/>
      <c r="BE24" s="387"/>
      <c r="BF24" s="387"/>
      <c r="BG24" s="387"/>
      <c r="BH24" s="387"/>
      <c r="BI24" s="387"/>
      <c r="BJ24" s="387"/>
      <c r="BK24" s="387"/>
      <c r="BL24" s="387"/>
      <c r="BM24" s="387"/>
      <c r="BN24" s="387"/>
      <c r="BO24" s="387"/>
      <c r="BP24" s="387"/>
      <c r="BQ24" s="388"/>
    </row>
    <row r="25" spans="1:69" ht="12.75" customHeight="1" outlineLevel="2">
      <c r="A25" s="755" t="s">
        <v>755</v>
      </c>
      <c r="B25" s="315" t="s">
        <v>21</v>
      </c>
      <c r="C25" s="315"/>
      <c r="D25" s="308">
        <f t="shared" ref="D25:D55" si="3">SUM(F25:L25)</f>
        <v>0</v>
      </c>
      <c r="E25" s="308">
        <f t="shared" ref="E25:E71" si="4">NPV($C$7,F25:BN25)</f>
        <v>0</v>
      </c>
      <c r="F25" s="140">
        <f>Options!G15/2</f>
        <v>0</v>
      </c>
      <c r="G25" s="140">
        <f t="shared" ref="G25:G30" si="5">F25</f>
        <v>0</v>
      </c>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326"/>
      <c r="BP25" s="326"/>
      <c r="BQ25" s="5"/>
    </row>
    <row r="26" spans="1:69" outlineLevel="2">
      <c r="A26" s="756"/>
      <c r="B26" s="315" t="s">
        <v>22</v>
      </c>
      <c r="C26" s="315"/>
      <c r="D26" s="308">
        <f t="shared" si="3"/>
        <v>1943.9231907620269</v>
      </c>
      <c r="E26" s="308">
        <f t="shared" si="4"/>
        <v>1846.4298785039209</v>
      </c>
      <c r="F26" s="140">
        <f>Options!G16/2</f>
        <v>971.96159538101347</v>
      </c>
      <c r="G26" s="140">
        <f t="shared" si="5"/>
        <v>971.96159538101347</v>
      </c>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324"/>
      <c r="BP26" s="324"/>
      <c r="BQ26" s="5"/>
    </row>
    <row r="27" spans="1:69" outlineLevel="2">
      <c r="A27" s="756"/>
      <c r="B27" s="315" t="s">
        <v>23</v>
      </c>
      <c r="C27" s="315"/>
      <c r="D27" s="308">
        <f t="shared" si="3"/>
        <v>5139.9346879203631</v>
      </c>
      <c r="E27" s="308">
        <f t="shared" si="4"/>
        <v>4882.152250889375</v>
      </c>
      <c r="F27" s="140">
        <f>Options!G17/2</f>
        <v>2569.9673439601816</v>
      </c>
      <c r="G27" s="140">
        <f t="shared" si="5"/>
        <v>2569.9673439601816</v>
      </c>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324"/>
      <c r="BP27" s="324"/>
      <c r="BQ27" s="5"/>
    </row>
    <row r="28" spans="1:69" outlineLevel="2">
      <c r="A28" s="756"/>
      <c r="B28" s="315" t="s">
        <v>24</v>
      </c>
      <c r="C28" s="315"/>
      <c r="D28" s="308">
        <f t="shared" si="3"/>
        <v>2982.6984503636399</v>
      </c>
      <c r="E28" s="308">
        <f t="shared" si="4"/>
        <v>2833.1075854699097</v>
      </c>
      <c r="F28" s="140">
        <f>Options!G18/2</f>
        <v>1491.34922518182</v>
      </c>
      <c r="G28" s="140">
        <f t="shared" si="5"/>
        <v>1491.34922518182</v>
      </c>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324"/>
      <c r="BP28" s="324"/>
      <c r="BQ28" s="5"/>
    </row>
    <row r="29" spans="1:69" outlineLevel="2">
      <c r="A29" s="756"/>
      <c r="B29" s="315" t="s">
        <v>25</v>
      </c>
      <c r="C29" s="315"/>
      <c r="D29" s="308">
        <f t="shared" si="3"/>
        <v>2604.3860709539726</v>
      </c>
      <c r="E29" s="308">
        <f t="shared" si="4"/>
        <v>2473.7686547603607</v>
      </c>
      <c r="F29" s="140">
        <f>Options!G19/2</f>
        <v>1302.1930354769863</v>
      </c>
      <c r="G29" s="140">
        <f t="shared" si="5"/>
        <v>1302.1930354769863</v>
      </c>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324"/>
      <c r="BP29" s="324"/>
      <c r="BQ29" s="5"/>
    </row>
    <row r="30" spans="1:69" outlineLevel="2">
      <c r="A30" s="756"/>
      <c r="B30" s="315" t="s">
        <v>26</v>
      </c>
      <c r="C30" s="315"/>
      <c r="D30" s="308">
        <f t="shared" si="3"/>
        <v>91.470179999999999</v>
      </c>
      <c r="E30" s="308">
        <f t="shared" si="4"/>
        <v>86.882688650843676</v>
      </c>
      <c r="F30" s="140">
        <f>Options!G20/2</f>
        <v>45.73509</v>
      </c>
      <c r="G30" s="140">
        <f t="shared" si="5"/>
        <v>45.73509</v>
      </c>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325"/>
      <c r="BP30" s="325"/>
      <c r="BQ30" s="129"/>
    </row>
    <row r="31" spans="1:69" outlineLevel="1">
      <c r="A31" s="757"/>
      <c r="B31" s="320" t="s">
        <v>748</v>
      </c>
      <c r="C31" s="320"/>
      <c r="D31" s="311">
        <f t="shared" si="3"/>
        <v>12762.412580000004</v>
      </c>
      <c r="E31" s="311">
        <f t="shared" si="4"/>
        <v>12122.341058274411</v>
      </c>
      <c r="F31" s="145">
        <f t="shared" ref="F31:AK31" si="6">SUM(F25:F30)</f>
        <v>6381.2062900000019</v>
      </c>
      <c r="G31" s="145">
        <f t="shared" si="6"/>
        <v>6381.2062900000019</v>
      </c>
      <c r="H31" s="145">
        <f t="shared" si="6"/>
        <v>0</v>
      </c>
      <c r="I31" s="145">
        <f t="shared" si="6"/>
        <v>0</v>
      </c>
      <c r="J31" s="145">
        <f t="shared" si="6"/>
        <v>0</v>
      </c>
      <c r="K31" s="145">
        <f t="shared" si="6"/>
        <v>0</v>
      </c>
      <c r="L31" s="145">
        <f t="shared" si="6"/>
        <v>0</v>
      </c>
      <c r="M31" s="145">
        <f t="shared" si="6"/>
        <v>0</v>
      </c>
      <c r="N31" s="145">
        <f t="shared" si="6"/>
        <v>0</v>
      </c>
      <c r="O31" s="145">
        <f t="shared" si="6"/>
        <v>0</v>
      </c>
      <c r="P31" s="145">
        <f t="shared" si="6"/>
        <v>0</v>
      </c>
      <c r="Q31" s="145">
        <f t="shared" si="6"/>
        <v>0</v>
      </c>
      <c r="R31" s="145">
        <f t="shared" si="6"/>
        <v>0</v>
      </c>
      <c r="S31" s="145">
        <f t="shared" si="6"/>
        <v>0</v>
      </c>
      <c r="T31" s="145">
        <f t="shared" si="6"/>
        <v>0</v>
      </c>
      <c r="U31" s="145">
        <f t="shared" si="6"/>
        <v>0</v>
      </c>
      <c r="V31" s="145">
        <f t="shared" si="6"/>
        <v>0</v>
      </c>
      <c r="W31" s="145">
        <f t="shared" si="6"/>
        <v>0</v>
      </c>
      <c r="X31" s="145">
        <f t="shared" si="6"/>
        <v>0</v>
      </c>
      <c r="Y31" s="145">
        <f t="shared" si="6"/>
        <v>0</v>
      </c>
      <c r="Z31" s="145">
        <f t="shared" si="6"/>
        <v>0</v>
      </c>
      <c r="AA31" s="145">
        <f t="shared" si="6"/>
        <v>0</v>
      </c>
      <c r="AB31" s="145">
        <f t="shared" si="6"/>
        <v>0</v>
      </c>
      <c r="AC31" s="145">
        <f t="shared" si="6"/>
        <v>0</v>
      </c>
      <c r="AD31" s="145">
        <f t="shared" si="6"/>
        <v>0</v>
      </c>
      <c r="AE31" s="145">
        <f t="shared" si="6"/>
        <v>0</v>
      </c>
      <c r="AF31" s="145">
        <f t="shared" si="6"/>
        <v>0</v>
      </c>
      <c r="AG31" s="145">
        <f t="shared" si="6"/>
        <v>0</v>
      </c>
      <c r="AH31" s="145">
        <f t="shared" si="6"/>
        <v>0</v>
      </c>
      <c r="AI31" s="145">
        <f t="shared" si="6"/>
        <v>0</v>
      </c>
      <c r="AJ31" s="145">
        <f t="shared" si="6"/>
        <v>0</v>
      </c>
      <c r="AK31" s="145">
        <f t="shared" si="6"/>
        <v>0</v>
      </c>
      <c r="AL31" s="145">
        <f t="shared" ref="AL31:BN31" si="7">SUM(AL25:AL30)</f>
        <v>0</v>
      </c>
      <c r="AM31" s="145">
        <f t="shared" si="7"/>
        <v>0</v>
      </c>
      <c r="AN31" s="145">
        <f t="shared" si="7"/>
        <v>0</v>
      </c>
      <c r="AO31" s="145">
        <f t="shared" si="7"/>
        <v>0</v>
      </c>
      <c r="AP31" s="145">
        <f t="shared" si="7"/>
        <v>0</v>
      </c>
      <c r="AQ31" s="145">
        <f t="shared" si="7"/>
        <v>0</v>
      </c>
      <c r="AR31" s="145">
        <f t="shared" si="7"/>
        <v>0</v>
      </c>
      <c r="AS31" s="145">
        <f t="shared" si="7"/>
        <v>0</v>
      </c>
      <c r="AT31" s="145">
        <f t="shared" si="7"/>
        <v>0</v>
      </c>
      <c r="AU31" s="145">
        <f t="shared" si="7"/>
        <v>0</v>
      </c>
      <c r="AV31" s="145">
        <f t="shared" si="7"/>
        <v>0</v>
      </c>
      <c r="AW31" s="145">
        <f t="shared" si="7"/>
        <v>0</v>
      </c>
      <c r="AX31" s="145">
        <f t="shared" si="7"/>
        <v>0</v>
      </c>
      <c r="AY31" s="145">
        <f t="shared" si="7"/>
        <v>0</v>
      </c>
      <c r="AZ31" s="145">
        <f t="shared" si="7"/>
        <v>0</v>
      </c>
      <c r="BA31" s="145">
        <f t="shared" si="7"/>
        <v>0</v>
      </c>
      <c r="BB31" s="145">
        <f t="shared" si="7"/>
        <v>0</v>
      </c>
      <c r="BC31" s="145">
        <f t="shared" si="7"/>
        <v>0</v>
      </c>
      <c r="BD31" s="145">
        <f t="shared" si="7"/>
        <v>0</v>
      </c>
      <c r="BE31" s="145">
        <f t="shared" si="7"/>
        <v>0</v>
      </c>
      <c r="BF31" s="145">
        <f t="shared" si="7"/>
        <v>0</v>
      </c>
      <c r="BG31" s="145">
        <f t="shared" si="7"/>
        <v>0</v>
      </c>
      <c r="BH31" s="145">
        <f t="shared" si="7"/>
        <v>0</v>
      </c>
      <c r="BI31" s="145">
        <f t="shared" si="7"/>
        <v>0</v>
      </c>
      <c r="BJ31" s="145">
        <f t="shared" si="7"/>
        <v>0</v>
      </c>
      <c r="BK31" s="145">
        <f>SUM(BK25:BK30)</f>
        <v>0</v>
      </c>
      <c r="BL31" s="145">
        <f>SUM(BL25:BL30)</f>
        <v>0</v>
      </c>
      <c r="BM31" s="145">
        <f>SUM(BM25:BM30)</f>
        <v>0</v>
      </c>
      <c r="BN31" s="145">
        <f t="shared" si="7"/>
        <v>0</v>
      </c>
      <c r="BO31" s="341"/>
      <c r="BP31" s="341"/>
      <c r="BQ31" s="155"/>
    </row>
    <row r="32" spans="1:69" ht="12.75" customHeight="1" outlineLevel="2">
      <c r="A32" s="755" t="s">
        <v>755</v>
      </c>
      <c r="B32" s="165" t="s">
        <v>21</v>
      </c>
      <c r="C32" s="315"/>
      <c r="D32" s="336">
        <f t="shared" si="3"/>
        <v>0</v>
      </c>
      <c r="E32" s="336">
        <f t="shared" si="4"/>
        <v>0</v>
      </c>
      <c r="F32" s="127">
        <f>+IF(OR(F$22=Options!$F$13,F$22=Options!$F$13+1),Options!$K15/2,0)</f>
        <v>0</v>
      </c>
      <c r="G32" s="127">
        <f>+IF(OR(G$22=Options!$F$13,G$22=Options!$F$13+1),Options!$K15/2,0)</f>
        <v>0</v>
      </c>
      <c r="H32" s="127">
        <f>+IF(OR(H$22=Options!$F$13,H$22=Options!$F$13+1),Options!$K15/2,0)</f>
        <v>0</v>
      </c>
      <c r="I32" s="127">
        <f>+IF(OR(I$22=Options!$F$13,I$22=Options!$F$13+1),Options!$K15/2,0)</f>
        <v>0</v>
      </c>
      <c r="J32" s="127">
        <f>+IF(OR(J$22=Options!$F$13,J$22=Options!$F$13+1),Options!$K15/2,0)</f>
        <v>0</v>
      </c>
      <c r="K32" s="127">
        <f>+IF(OR(K$22=Options!$F$13,K$22=Options!$F$13+1),Options!$K15/2,0)</f>
        <v>0</v>
      </c>
      <c r="L32" s="127">
        <f>+IF(OR(L$22=Options!$F$13,L$22=Options!$F$13+1),Options!$K15/2,0)</f>
        <v>0</v>
      </c>
      <c r="M32" s="127">
        <f>+IF(OR(M$22=Options!$F$13,M$22=Options!$F$13+1),Options!$K15/2,0)</f>
        <v>0</v>
      </c>
      <c r="N32" s="127">
        <f>+IF(OR(N$22=Options!$F$13,N$22=Options!$F$13+1),Options!$K15/2,0)</f>
        <v>0</v>
      </c>
      <c r="O32" s="127">
        <f>+IF(OR(O$22=Options!$F$13,O$22=Options!$F$13+1),Options!$K15/2,0)</f>
        <v>0</v>
      </c>
      <c r="P32" s="127">
        <f>+IF(OR(P$22=Options!$F$13,P$22=Options!$F$13+1),Options!$K15/2,0)</f>
        <v>0</v>
      </c>
      <c r="Q32" s="127">
        <f>+IF(OR(Q$22=Options!$F$13,Q$22=Options!$F$13+1),Options!$K15/2,0)</f>
        <v>0</v>
      </c>
      <c r="R32" s="127">
        <f>+IF(OR(R$22=Options!$F$13,R$22=Options!$F$13+1),Options!$K15/2,0)</f>
        <v>0</v>
      </c>
      <c r="S32" s="127">
        <f>+IF(OR(S$22=Options!$F$13,S$22=Options!$F$13+1),Options!$K15/2,0)</f>
        <v>0</v>
      </c>
      <c r="T32" s="127">
        <f>+IF(OR(T$22=Options!$F$13,T$22=Options!$F$13+1),Options!$K15/2,0)</f>
        <v>0</v>
      </c>
      <c r="U32" s="127">
        <f>+IF(OR(U$22=Options!$F$13,U$22=Options!$F$13+1),Options!$K15/2,0)</f>
        <v>0</v>
      </c>
      <c r="V32" s="127">
        <f>+IF(OR(V$22=Options!$F$13,V$22=Options!$F$13+1),Options!$K15/2,0)</f>
        <v>0</v>
      </c>
      <c r="W32" s="127">
        <f>+IF(OR(W$22=Options!$F$13,W$22=Options!$F$13+1),Options!$K15/2,0)</f>
        <v>0</v>
      </c>
      <c r="X32" s="127">
        <f>+IF(OR(X$22=Options!$F$13,X$22=Options!$F$13+1),Options!$K15/2,0)</f>
        <v>0</v>
      </c>
      <c r="Y32" s="127">
        <f>+IF(OR(Y$22=Options!$F$13,Y$22=Options!$F$13+1),Options!$K15/2,0)</f>
        <v>0</v>
      </c>
      <c r="Z32" s="127">
        <f>+IF(OR(Z$22=Options!$F$13,Z$22=Options!$F$13+1),Options!$K15/2,0)</f>
        <v>0</v>
      </c>
      <c r="AA32" s="127">
        <f>+IF(OR(AA$22=Options!$F$13,AA$22=Options!$F$13+1),Options!$K15/2,0)</f>
        <v>0</v>
      </c>
      <c r="AB32" s="127">
        <f>+IF(OR(AB$22=Options!$F$13,AB$22=Options!$F$13+1),Options!$K15/2,0)</f>
        <v>0</v>
      </c>
      <c r="AC32" s="127">
        <f>+IF(OR(AC$22=Options!$F$13,AC$22=Options!$F$13+1),Options!$K15/2,0)</f>
        <v>0</v>
      </c>
      <c r="AD32" s="127">
        <f>+IF(OR(AD$22=Options!$F$13,AD$22=Options!$F$13+1),Options!$K15/2,0)</f>
        <v>0</v>
      </c>
      <c r="AE32" s="127">
        <f>+IF(OR(AE$22=Options!$F$13,AE$22=Options!$F$13+1),Options!$K15/2,0)</f>
        <v>0</v>
      </c>
      <c r="AF32" s="127">
        <f>+IF(OR(AF$22=Options!$F$13,AF$22=Options!$F$13+1),Options!$K15/2,0)</f>
        <v>0</v>
      </c>
      <c r="AG32" s="127">
        <f>+IF(OR(AG$22=Options!$F$13,AG$22=Options!$F$13+1),Options!$K15/2,0)</f>
        <v>0</v>
      </c>
      <c r="AH32" s="127">
        <f>+IF(OR(AH$22=Options!$F$13,AH$22=Options!$F$13+1),Options!$K15/2,0)</f>
        <v>0</v>
      </c>
      <c r="AI32" s="127">
        <f>+IF(OR(AI$22=Options!$F$13,AI$22=Options!$F$13+1),Options!$K15/2,0)</f>
        <v>0</v>
      </c>
      <c r="AJ32" s="127">
        <f>+IF(OR(AJ$22=Options!$F$13,AJ$22=Options!$F$13+1),Options!$K15/2,0)</f>
        <v>0</v>
      </c>
      <c r="AK32" s="127">
        <f>+IF(OR(AK$22=Options!$F$13,AK$22=Options!$F$13+1),Options!$K15/2,0)</f>
        <v>0</v>
      </c>
      <c r="AL32" s="127">
        <f>+IF(OR(AL$22=Options!$F$13,AL$22=Options!$F$13+1),Options!$K15/2,0)</f>
        <v>0</v>
      </c>
      <c r="AM32" s="127">
        <f>+IF(OR(AM$22=Options!$F$13,AM$22=Options!$F$13+1),Options!$K15/2,0)</f>
        <v>0</v>
      </c>
      <c r="AN32" s="127">
        <f>+IF(OR(AN$22=Options!$F$13,AN$22=Options!$F$13+1),Options!$K15/2,0)</f>
        <v>0</v>
      </c>
      <c r="AO32" s="127">
        <f>+IF(OR(AO$22=Options!$F$13,AO$22=Options!$F$13+1),Options!$K15/2,0)</f>
        <v>0</v>
      </c>
      <c r="AP32" s="127">
        <f>+IF(OR(AP$22=Options!$F$13,AP$22=Options!$F$13+1),Options!$K15/2,0)</f>
        <v>0</v>
      </c>
      <c r="AQ32" s="127">
        <f>+IF(OR(AQ$22=Options!$F$13,AQ$22=Options!$F$13+1),Options!$K15/2,0)</f>
        <v>0</v>
      </c>
      <c r="AR32" s="127">
        <f>+IF(OR(AR$22=Options!$F$13,AR$22=Options!$F$13+1),Options!$K15/2,0)</f>
        <v>0</v>
      </c>
      <c r="AS32" s="127">
        <f>+IF(OR(AS$22=Options!$F$13,AS$22=Options!$F$13+1),Options!$K15/2,0)</f>
        <v>0</v>
      </c>
      <c r="AT32" s="127">
        <f>+IF(OR(AT$22=Options!$F$13,AT$22=Options!$F$13+1),Options!$K15/2,0)</f>
        <v>0</v>
      </c>
      <c r="AU32" s="127">
        <f>+IF(OR(AU$22=Options!$F$13,AU$22=Options!$F$13+1),Options!$K15/2,0)</f>
        <v>0</v>
      </c>
      <c r="AV32" s="127">
        <f>+IF(OR(AV$22=Options!$F$13,AV$22=Options!$F$13+1),Options!$K15/2,0)</f>
        <v>0</v>
      </c>
      <c r="AW32" s="127">
        <f>+IF(OR(AW$22=Options!$F$13,AW$22=Options!$F$13+1),Options!$K15/2,0)</f>
        <v>0</v>
      </c>
      <c r="AX32" s="127">
        <f>+IF(OR(AX$22=Options!$F$13,AX$22=Options!$F$13+1),Options!$K15/2,0)</f>
        <v>0</v>
      </c>
      <c r="AY32" s="127">
        <f>+IF(OR(AY$22=Options!$F$13,AY$22=Options!$F$13+1),Options!$K15/2,0)</f>
        <v>0</v>
      </c>
      <c r="AZ32" s="127">
        <f>+IF(OR(AZ$22=Options!$F$13,AZ$22=Options!$F$13+1),Options!$K15/2,0)</f>
        <v>0</v>
      </c>
      <c r="BA32" s="127">
        <f>+IF(OR(BA$22=Options!$F$13,BA$22=Options!$F$13+1),Options!$K15/2,0)</f>
        <v>0</v>
      </c>
      <c r="BB32" s="9">
        <f>+IF(OR('Calc Base'!BB$22=Options!$D$13,'Calc Base'!BB$22=Options!$D$13+1),Options!$E$15/2,0)</f>
        <v>0</v>
      </c>
      <c r="BC32" s="9">
        <f>+IF(OR('Calc Base'!BC$22=Options!$D$13,'Calc Base'!BC$22=Options!$D$13+1),Options!$E$15/2,0)</f>
        <v>0</v>
      </c>
      <c r="BD32" s="9">
        <f>+IF(OR('Calc Base'!BD$22=Options!$D$13,'Calc Base'!BD$22=Options!$D$13+1),Options!$E$15/2,0)</f>
        <v>0</v>
      </c>
      <c r="BE32" s="9">
        <f>+IF(OR('Calc Base'!BE$22=Options!$D$13,'Calc Base'!BE$22=Options!$D$13+1),Options!$E$15/2,0)</f>
        <v>0</v>
      </c>
      <c r="BF32" s="9">
        <f>+IF(OR('Calc Base'!BF$22=Options!$D$13,'Calc Base'!BF$22=Options!$D$13+1),Options!$E$15/2,0)</f>
        <v>0</v>
      </c>
      <c r="BG32" s="9">
        <f>+IF(OR('Calc Base'!BG$22=Options!$D$13,'Calc Base'!BG$22=Options!$D$13+1),Options!$E$15/2,0)</f>
        <v>0</v>
      </c>
      <c r="BH32" s="9">
        <f>+IF(OR('Calc Base'!BH$22=Options!$D$13,'Calc Base'!BH$22=Options!$D$13+1),Options!$E$15/2,0)</f>
        <v>0</v>
      </c>
      <c r="BI32" s="9">
        <f>+IF(OR('Calc Base'!BI$22=Options!$D$13,'Calc Base'!BI$22=Options!$D$13+1),Options!$E$15/2,0)</f>
        <v>0</v>
      </c>
      <c r="BJ32" s="9">
        <f>+IF(OR('Calc Base'!BJ$22=Options!$D$13,'Calc Base'!BJ$22=Options!$D$13+1),Options!$E$15/2,0)</f>
        <v>0</v>
      </c>
      <c r="BK32" s="9">
        <f>+IF(OR('Calc Base'!BK$22=Options!$D$13,'Calc Base'!BK$22=Options!$D$13+1),Options!$E$15/2,0)</f>
        <v>0</v>
      </c>
      <c r="BL32" s="9">
        <f>+IF(OR('Calc Base'!BL$22=Options!$D$13,'Calc Base'!BL$22=Options!$D$13+1),Options!$E$15/2,0)</f>
        <v>0</v>
      </c>
      <c r="BM32" s="9">
        <f>+IF(OR('Calc Base'!BM$22=Options!$D$13,'Calc Base'!BM$22=Options!$D$13+1),Options!$E$15/2,0)</f>
        <v>0</v>
      </c>
      <c r="BN32" s="9">
        <f>+IF(OR('Calc Base'!BN$22=Options!$D$13,'Calc Base'!BN$22=Options!$D$13+1),Options!$E$15/2,0)</f>
        <v>0</v>
      </c>
      <c r="BO32" s="326"/>
      <c r="BP32" s="326"/>
      <c r="BQ32" s="130"/>
    </row>
    <row r="33" spans="1:69" outlineLevel="2">
      <c r="A33" s="756"/>
      <c r="B33" s="315" t="s">
        <v>22</v>
      </c>
      <c r="C33" s="315"/>
      <c r="D33" s="308">
        <f t="shared" si="3"/>
        <v>0</v>
      </c>
      <c r="E33" s="308">
        <f t="shared" si="4"/>
        <v>390.94526249239078</v>
      </c>
      <c r="F33" s="127">
        <f>+IF(OR(F$22=Options!$F$13,F$22=Options!$F$13+1),Options!$K16/2,0)</f>
        <v>0</v>
      </c>
      <c r="G33" s="127">
        <f>+IF(OR(G$22=Options!$F$13,G$22=Options!$F$13+1),Options!$K16/2,0)</f>
        <v>0</v>
      </c>
      <c r="H33" s="127">
        <f>+IF(OR(H$22=Options!$F$13,H$22=Options!$F$13+1),Options!$K16/2,0)</f>
        <v>0</v>
      </c>
      <c r="I33" s="127">
        <f>+IF(OR(I$22=Options!$F$13,I$22=Options!$F$13+1),Options!$K16/2,0)</f>
        <v>0</v>
      </c>
      <c r="J33" s="127">
        <f>+IF(OR(J$22=Options!$F$13,J$22=Options!$F$13+1),Options!$K16/2,0)</f>
        <v>0</v>
      </c>
      <c r="K33" s="127">
        <f>+IF(OR(K$22=Options!$F$13,K$22=Options!$F$13+1),Options!$K16/2,0)</f>
        <v>0</v>
      </c>
      <c r="L33" s="127">
        <f>+IF(OR(L$22=Options!$F$13,L$22=Options!$F$13+1),Options!$K16/2,0)</f>
        <v>0</v>
      </c>
      <c r="M33" s="127">
        <f>+IF(OR(M$22=Options!$F$13,M$22=Options!$F$13+1),Options!$K16/2,0)</f>
        <v>0</v>
      </c>
      <c r="N33" s="127">
        <f>+IF(OR(N$22=Options!$F$13,N$22=Options!$F$13+1),Options!$K16/2,0)</f>
        <v>0</v>
      </c>
      <c r="O33" s="127">
        <f>+IF(OR(O$22=Options!$F$13,O$22=Options!$F$13+1),Options!$K16/2,0)</f>
        <v>0</v>
      </c>
      <c r="P33" s="127">
        <f>+IF(OR(P$22=Options!$F$13,P$22=Options!$F$13+1),Options!$K16/2,0)</f>
        <v>0</v>
      </c>
      <c r="Q33" s="127">
        <f>+IF(OR(Q$22=Options!$F$13,Q$22=Options!$F$13+1),Options!$K16/2,0)</f>
        <v>0</v>
      </c>
      <c r="R33" s="127">
        <f>+IF(OR(R$22=Options!$F$13,R$22=Options!$F$13+1),Options!$K16/2,0)</f>
        <v>0</v>
      </c>
      <c r="S33" s="127">
        <f>+IF(OR(S$22=Options!$F$13,S$22=Options!$F$13+1),Options!$K16/2,0)</f>
        <v>0</v>
      </c>
      <c r="T33" s="127">
        <f>+IF(OR(T$22=Options!$F$13,T$22=Options!$F$13+1),Options!$K16/2,0)</f>
        <v>0</v>
      </c>
      <c r="U33" s="127">
        <f>+IF(OR(U$22=Options!$F$13,U$22=Options!$F$13+1),Options!$K16/2,0)</f>
        <v>0</v>
      </c>
      <c r="V33" s="127">
        <f>+IF(OR(V$22=Options!$F$13,V$22=Options!$F$13+1),Options!$K16/2,0)</f>
        <v>0</v>
      </c>
      <c r="W33" s="127">
        <f>+IF(OR(W$22=Options!$F$13,W$22=Options!$F$13+1),Options!$K16/2,0)</f>
        <v>0</v>
      </c>
      <c r="X33" s="127">
        <f>+IF(OR(X$22=Options!$F$13,X$22=Options!$F$13+1),Options!$K16/2,0)</f>
        <v>0</v>
      </c>
      <c r="Y33" s="127">
        <f>+IF(OR(Y$22=Options!$F$13,Y$22=Options!$F$13+1),Options!$K16/2,0)</f>
        <v>0</v>
      </c>
      <c r="Z33" s="127">
        <f>+IF(OR(Z$22=Options!$F$13,Z$22=Options!$F$13+1),Options!$K16/2,0)</f>
        <v>0</v>
      </c>
      <c r="AA33" s="127">
        <f>+IF(OR(AA$22=Options!$F$13,AA$22=Options!$F$13+1),Options!$K16/2,0)</f>
        <v>0</v>
      </c>
      <c r="AB33" s="127">
        <f>+IF(OR(AB$22=Options!$F$13,AB$22=Options!$F$13+1),Options!$K16/2,0)</f>
        <v>0</v>
      </c>
      <c r="AC33" s="127">
        <f>+IF(OR(AC$22=Options!$F$13,AC$22=Options!$F$13+1),Options!$K16/2,0)</f>
        <v>0</v>
      </c>
      <c r="AD33" s="127">
        <f>+IF(OR(AD$22=Options!$F$13,AD$22=Options!$F$13+1),Options!$K16/2,0)</f>
        <v>0</v>
      </c>
      <c r="AE33" s="127">
        <f>+IF(OR(AE$22=Options!$F$13,AE$22=Options!$F$13+1),Options!$K16/2,0)</f>
        <v>0</v>
      </c>
      <c r="AF33" s="127">
        <f>+IF(OR(AF$22=Options!$F$13,AF$22=Options!$F$13+1),Options!$K16/2,0)</f>
        <v>0</v>
      </c>
      <c r="AG33" s="127">
        <f>+IF(OR(AG$22=Options!$F$13,AG$22=Options!$F$13+1),Options!$K16/2,0)</f>
        <v>0</v>
      </c>
      <c r="AH33" s="127">
        <f>+IF(OR(AH$22=Options!$F$13,AH$22=Options!$F$13+1),Options!$K16/2,0)</f>
        <v>0</v>
      </c>
      <c r="AI33" s="127">
        <f>+IF(OR(AI$22=Options!$F$13,AI$22=Options!$F$13+1),Options!$K16/2,0)</f>
        <v>0</v>
      </c>
      <c r="AJ33" s="127">
        <f>+IF(OR(AJ$22=Options!$F$13,AJ$22=Options!$F$13+1),Options!$K16/2,0)</f>
        <v>0</v>
      </c>
      <c r="AK33" s="127">
        <f>+IF(OR(AK$22=Options!$F$13,AK$22=Options!$F$13+1),Options!$K16/2,0)</f>
        <v>0</v>
      </c>
      <c r="AL33" s="127">
        <f>+IF(OR(AL$22=Options!$F$13,AL$22=Options!$F$13+1),Options!$K16/2,0)</f>
        <v>0</v>
      </c>
      <c r="AM33" s="127">
        <f>+IF(OR(AM$22=Options!$F$13,AM$22=Options!$F$13+1),Options!$K16/2,0)</f>
        <v>0</v>
      </c>
      <c r="AN33" s="127">
        <f>+IF(OR(AN$22=Options!$F$13,AN$22=Options!$F$13+1),Options!$K16/2,0)</f>
        <v>0</v>
      </c>
      <c r="AO33" s="127">
        <f>+IF(OR(AO$22=Options!$F$13,AO$22=Options!$F$13+1),Options!$K16/2,0)</f>
        <v>0</v>
      </c>
      <c r="AP33" s="127">
        <f>+IF(OR(AP$22=Options!$F$13,AP$22=Options!$F$13+1),Options!$K16/2,0)</f>
        <v>0</v>
      </c>
      <c r="AQ33" s="127">
        <f>+IF(OR(AQ$22=Options!$F$13,AQ$22=Options!$F$13+1),Options!$K16/2,0)</f>
        <v>0</v>
      </c>
      <c r="AR33" s="127">
        <f>+IF(OR(AR$22=Options!$F$13,AR$22=Options!$F$13+1),Options!$K16/2,0)</f>
        <v>0</v>
      </c>
      <c r="AS33" s="127">
        <f>+IF(OR(AS$22=Options!$F$13,AS$22=Options!$F$13+1),Options!$K16/2,0)</f>
        <v>0</v>
      </c>
      <c r="AT33" s="127">
        <f>+IF(OR(AT$22=Options!$F$13,AT$22=Options!$F$13+1),Options!$K16/2,0)</f>
        <v>0</v>
      </c>
      <c r="AU33" s="127">
        <f>+IF(OR(AU$22=Options!$F$13,AU$22=Options!$F$13+1),Options!$K16/2,0)</f>
        <v>0</v>
      </c>
      <c r="AV33" s="127">
        <f>+IF(OR(AV$22=Options!$F$13,AV$22=Options!$F$13+1),Options!$K16/2,0)</f>
        <v>0</v>
      </c>
      <c r="AW33" s="127">
        <f>+IF(OR(AW$22=Options!$F$13,AW$22=Options!$F$13+1),Options!$K16/2,0)</f>
        <v>0</v>
      </c>
      <c r="AX33" s="127">
        <f>+IF(OR(AX$22=Options!$F$13,AX$22=Options!$F$13+1),Options!$K16/2,0)</f>
        <v>0</v>
      </c>
      <c r="AY33" s="127">
        <f>+IF(OR(AY$22=Options!$F$13,AY$22=Options!$F$13+1),Options!$K16/2,0)</f>
        <v>0</v>
      </c>
      <c r="AZ33" s="127">
        <f>+IF(OR(AZ$22=Options!$F$13,AZ$22=Options!$F$13+1),Options!$K16/2,0)</f>
        <v>0</v>
      </c>
      <c r="BA33" s="127">
        <f>+IF(OR(BA$22=Options!$F$13,BA$22=Options!$F$13+1),Options!$K16/2,0)</f>
        <v>1036.6417147209345</v>
      </c>
      <c r="BB33" s="127">
        <f>+IF(OR(BB$22=Options!$F$13,BB$22=Options!$F$13+1),Options!$K16/2,0)</f>
        <v>1036.6417147209345</v>
      </c>
      <c r="BC33" s="127">
        <f>+IF(OR(BC$22=Options!$F$13,BC$22=Options!$F$13+1),Options!$K16/2,0)</f>
        <v>0</v>
      </c>
      <c r="BD33" s="127">
        <f>+IF(OR(BD$22=Options!$F$13,BD$22=Options!$F$13+1),Options!$K16/2,0)</f>
        <v>0</v>
      </c>
      <c r="BE33" s="127">
        <f>+IF(OR(BE$22=Options!$F$13,BE$22=Options!$F$13+1),Options!$K16/2,0)</f>
        <v>0</v>
      </c>
      <c r="BF33" s="127">
        <f>+IF(OR(BF$22=Options!$F$13,BF$22=Options!$F$13+1),Options!$K16/2,0)</f>
        <v>0</v>
      </c>
      <c r="BG33" s="127">
        <f>+IF(OR(BG$22=Options!$F$13,BG$22=Options!$F$13+1),Options!$K16/2,0)</f>
        <v>0</v>
      </c>
      <c r="BH33" s="127">
        <f>+IF(OR(BH$22=Options!$F$13,BH$22=Options!$F$13+1),Options!$K16/2,0)</f>
        <v>0</v>
      </c>
      <c r="BI33" s="127">
        <f>+IF(OR(BI$22=Options!$F$13,BI$22=Options!$F$13+1),Options!$K16/2,0)</f>
        <v>0</v>
      </c>
      <c r="BJ33" s="127">
        <f>+IF(OR(BJ$22=Options!$F$13,BJ$22=Options!$F$13+1),Options!$K16/2,0)</f>
        <v>0</v>
      </c>
      <c r="BK33" s="127">
        <f>+IF(OR(BK$22=Options!$F$13,BK$22=Options!$F$13+1),Options!$K16/2,0)</f>
        <v>0</v>
      </c>
      <c r="BL33" s="127">
        <f>+IF(OR(BL$22=Options!$F$13,BL$22=Options!$F$13+1),Options!$K16/2,0)</f>
        <v>0</v>
      </c>
      <c r="BM33" s="127">
        <f>+IF(OR(BM$22=Options!$F$13,BM$22=Options!$F$13+1),Options!$K16/2,0)</f>
        <v>0</v>
      </c>
      <c r="BN33" s="127">
        <f>+IF(OR(BN$22=Options!$F$13,BN$22=Options!$F$13+1),Options!$K16/2,0)</f>
        <v>0</v>
      </c>
      <c r="BO33" s="324"/>
      <c r="BP33" s="324"/>
      <c r="BQ33" s="5"/>
    </row>
    <row r="34" spans="1:69" outlineLevel="2">
      <c r="A34" s="756"/>
      <c r="B34" s="315" t="s">
        <v>23</v>
      </c>
      <c r="C34" s="315"/>
      <c r="D34" s="308">
        <f t="shared" si="3"/>
        <v>0</v>
      </c>
      <c r="E34" s="308">
        <f t="shared" si="4"/>
        <v>1629.6904210557539</v>
      </c>
      <c r="F34" s="127">
        <f>+IF(OR(F$22=Options!$F$13,F$22=Options!$F$13+1),Options!$K17/2,0)</f>
        <v>0</v>
      </c>
      <c r="G34" s="127">
        <f>+IF(OR(G$22=Options!$F$13,G$22=Options!$F$13+1),Options!$K17/2,0)</f>
        <v>0</v>
      </c>
      <c r="H34" s="127">
        <f>+IF(OR(H$22=Options!$F$13,H$22=Options!$F$13+1),Options!$K17/2,0)</f>
        <v>0</v>
      </c>
      <c r="I34" s="127">
        <f>+IF(OR(I$22=Options!$F$13,I$22=Options!$F$13+1),Options!$K17/2,0)</f>
        <v>0</v>
      </c>
      <c r="J34" s="127">
        <f>+IF(OR(J$22=Options!$F$13,J$22=Options!$F$13+1),Options!$K17/2,0)</f>
        <v>0</v>
      </c>
      <c r="K34" s="127">
        <f>+IF(OR(K$22=Options!$F$13,K$22=Options!$F$13+1),Options!$K17/2,0)</f>
        <v>0</v>
      </c>
      <c r="L34" s="127">
        <f>+IF(OR(L$22=Options!$F$13,L$22=Options!$F$13+1),Options!$K17/2,0)</f>
        <v>0</v>
      </c>
      <c r="M34" s="127">
        <f>+IF(OR(M$22=Options!$F$13,M$22=Options!$F$13+1),Options!$K17/2,0)</f>
        <v>0</v>
      </c>
      <c r="N34" s="127">
        <f>+IF(OR(N$22=Options!$F$13,N$22=Options!$F$13+1),Options!$K17/2,0)</f>
        <v>0</v>
      </c>
      <c r="O34" s="127">
        <f>+IF(OR(O$22=Options!$F$13,O$22=Options!$F$13+1),Options!$K17/2,0)</f>
        <v>0</v>
      </c>
      <c r="P34" s="127">
        <f>+IF(OR(P$22=Options!$F$13,P$22=Options!$F$13+1),Options!$K17/2,0)</f>
        <v>0</v>
      </c>
      <c r="Q34" s="127">
        <f>+IF(OR(Q$22=Options!$F$13,Q$22=Options!$F$13+1),Options!$K17/2,0)</f>
        <v>0</v>
      </c>
      <c r="R34" s="127">
        <f>+IF(OR(R$22=Options!$F$13,R$22=Options!$F$13+1),Options!$K17/2,0)</f>
        <v>0</v>
      </c>
      <c r="S34" s="127">
        <f>+IF(OR(S$22=Options!$F$13,S$22=Options!$F$13+1),Options!$K17/2,0)</f>
        <v>0</v>
      </c>
      <c r="T34" s="127">
        <f>+IF(OR(T$22=Options!$F$13,T$22=Options!$F$13+1),Options!$K17/2,0)</f>
        <v>0</v>
      </c>
      <c r="U34" s="127">
        <f>+IF(OR(U$22=Options!$F$13,U$22=Options!$F$13+1),Options!$K17/2,0)</f>
        <v>0</v>
      </c>
      <c r="V34" s="127">
        <f>+IF(OR(V$22=Options!$F$13,V$22=Options!$F$13+1),Options!$K17/2,0)</f>
        <v>0</v>
      </c>
      <c r="W34" s="127">
        <f>+IF(OR(W$22=Options!$F$13,W$22=Options!$F$13+1),Options!$K17/2,0)</f>
        <v>0</v>
      </c>
      <c r="X34" s="127">
        <f>+IF(OR(X$22=Options!$F$13,X$22=Options!$F$13+1),Options!$K17/2,0)</f>
        <v>0</v>
      </c>
      <c r="Y34" s="127">
        <f>+IF(OR(Y$22=Options!$F$13,Y$22=Options!$F$13+1),Options!$K17/2,0)</f>
        <v>0</v>
      </c>
      <c r="Z34" s="127">
        <f>+IF(OR(Z$22=Options!$F$13,Z$22=Options!$F$13+1),Options!$K17/2,0)</f>
        <v>0</v>
      </c>
      <c r="AA34" s="127">
        <f>+IF(OR(AA$22=Options!$F$13,AA$22=Options!$F$13+1),Options!$K17/2,0)</f>
        <v>0</v>
      </c>
      <c r="AB34" s="127">
        <f>+IF(OR(AB$22=Options!$F$13,AB$22=Options!$F$13+1),Options!$K17/2,0)</f>
        <v>0</v>
      </c>
      <c r="AC34" s="127">
        <f>+IF(OR(AC$22=Options!$F$13,AC$22=Options!$F$13+1),Options!$K17/2,0)</f>
        <v>0</v>
      </c>
      <c r="AD34" s="127">
        <f>+IF(OR(AD$22=Options!$F$13,AD$22=Options!$F$13+1),Options!$K17/2,0)</f>
        <v>0</v>
      </c>
      <c r="AE34" s="127">
        <f>+IF(OR(AE$22=Options!$F$13,AE$22=Options!$F$13+1),Options!$K17/2,0)</f>
        <v>0</v>
      </c>
      <c r="AF34" s="127">
        <f>+IF(OR(AF$22=Options!$F$13,AF$22=Options!$F$13+1),Options!$K17/2,0)</f>
        <v>0</v>
      </c>
      <c r="AG34" s="127">
        <f>+IF(OR(AG$22=Options!$F$13,AG$22=Options!$F$13+1),Options!$K17/2,0)</f>
        <v>0</v>
      </c>
      <c r="AH34" s="127">
        <f>+IF(OR(AH$22=Options!$F$13,AH$22=Options!$F$13+1),Options!$K17/2,0)</f>
        <v>0</v>
      </c>
      <c r="AI34" s="127">
        <f>+IF(OR(AI$22=Options!$F$13,AI$22=Options!$F$13+1),Options!$K17/2,0)</f>
        <v>0</v>
      </c>
      <c r="AJ34" s="127">
        <f>+IF(OR(AJ$22=Options!$F$13,AJ$22=Options!$F$13+1),Options!$K17/2,0)</f>
        <v>0</v>
      </c>
      <c r="AK34" s="127">
        <f>+IF(OR(AK$22=Options!$F$13,AK$22=Options!$F$13+1),Options!$K17/2,0)</f>
        <v>0</v>
      </c>
      <c r="AL34" s="127">
        <f>+IF(OR(AL$22=Options!$F$13,AL$22=Options!$F$13+1),Options!$K17/2,0)</f>
        <v>0</v>
      </c>
      <c r="AM34" s="127">
        <f>+IF(OR(AM$22=Options!$F$13,AM$22=Options!$F$13+1),Options!$K17/2,0)</f>
        <v>0</v>
      </c>
      <c r="AN34" s="127">
        <f>+IF(OR(AN$22=Options!$F$13,AN$22=Options!$F$13+1),Options!$K17/2,0)</f>
        <v>0</v>
      </c>
      <c r="AO34" s="127">
        <f>+IF(OR(AO$22=Options!$F$13,AO$22=Options!$F$13+1),Options!$K17/2,0)</f>
        <v>0</v>
      </c>
      <c r="AP34" s="127">
        <f>+IF(OR(AP$22=Options!$F$13,AP$22=Options!$F$13+1),Options!$K17/2,0)</f>
        <v>0</v>
      </c>
      <c r="AQ34" s="127">
        <f>+IF(OR(AQ$22=Options!$F$13,AQ$22=Options!$F$13+1),Options!$K17/2,0)</f>
        <v>0</v>
      </c>
      <c r="AR34" s="127">
        <f>+IF(OR(AR$22=Options!$F$13,AR$22=Options!$F$13+1),Options!$K17/2,0)</f>
        <v>0</v>
      </c>
      <c r="AS34" s="127">
        <f>+IF(OR(AS$22=Options!$F$13,AS$22=Options!$F$13+1),Options!$K17/2,0)</f>
        <v>0</v>
      </c>
      <c r="AT34" s="127">
        <f>+IF(OR(AT$22=Options!$F$13,AT$22=Options!$F$13+1),Options!$K17/2,0)</f>
        <v>0</v>
      </c>
      <c r="AU34" s="127">
        <f>+IF(OR(AU$22=Options!$F$13,AU$22=Options!$F$13+1),Options!$K17/2,0)</f>
        <v>0</v>
      </c>
      <c r="AV34" s="127">
        <f>+IF(OR(AV$22=Options!$F$13,AV$22=Options!$F$13+1),Options!$K17/2,0)</f>
        <v>0</v>
      </c>
      <c r="AW34" s="127">
        <f>+IF(OR(AW$22=Options!$F$13,AW$22=Options!$F$13+1),Options!$K17/2,0)</f>
        <v>0</v>
      </c>
      <c r="AX34" s="127">
        <f>+IF(OR(AX$22=Options!$F$13,AX$22=Options!$F$13+1),Options!$K17/2,0)</f>
        <v>0</v>
      </c>
      <c r="AY34" s="127">
        <f>+IF(OR(AY$22=Options!$F$13,AY$22=Options!$F$13+1),Options!$K17/2,0)</f>
        <v>0</v>
      </c>
      <c r="AZ34" s="127">
        <f>+IF(OR(AZ$22=Options!$F$13,AZ$22=Options!$F$13+1),Options!$K17/2,0)</f>
        <v>0</v>
      </c>
      <c r="BA34" s="127">
        <f>+IF(OR(BA$22=Options!$F$13,BA$22=Options!$F$13+1),Options!$K17/2,0)</f>
        <v>4321.3340450196665</v>
      </c>
      <c r="BB34" s="127">
        <f>+IF(OR(BB$22=Options!$F$13,BB$22=Options!$F$13+1),Options!$K17/2,0)</f>
        <v>4321.3340450196665</v>
      </c>
      <c r="BC34" s="127">
        <f>+IF(OR(BC$22=Options!$F$13,BC$22=Options!$F$13+1),Options!$K17/2,0)</f>
        <v>0</v>
      </c>
      <c r="BD34" s="127">
        <f>+IF(OR(BD$22=Options!$F$13,BD$22=Options!$F$13+1),Options!$K17/2,0)</f>
        <v>0</v>
      </c>
      <c r="BE34" s="127">
        <f>+IF(OR(BE$22=Options!$F$13,BE$22=Options!$F$13+1),Options!$K17/2,0)</f>
        <v>0</v>
      </c>
      <c r="BF34" s="127">
        <f>+IF(OR(BF$22=Options!$F$13,BF$22=Options!$F$13+1),Options!$K17/2,0)</f>
        <v>0</v>
      </c>
      <c r="BG34" s="127">
        <f>+IF(OR(BG$22=Options!$F$13,BG$22=Options!$F$13+1),Options!$K17/2,0)</f>
        <v>0</v>
      </c>
      <c r="BH34" s="127">
        <f>+IF(OR(BH$22=Options!$F$13,BH$22=Options!$F$13+1),Options!$K17/2,0)</f>
        <v>0</v>
      </c>
      <c r="BI34" s="127">
        <f>+IF(OR(BI$22=Options!$F$13,BI$22=Options!$F$13+1),Options!$K17/2,0)</f>
        <v>0</v>
      </c>
      <c r="BJ34" s="127">
        <f>+IF(OR(BJ$22=Options!$F$13,BJ$22=Options!$F$13+1),Options!$K17/2,0)</f>
        <v>0</v>
      </c>
      <c r="BK34" s="127">
        <f>+IF(OR(BK$22=Options!$F$13,BK$22=Options!$F$13+1),Options!$K17/2,0)</f>
        <v>0</v>
      </c>
      <c r="BL34" s="127">
        <f>+IF(OR(BL$22=Options!$F$13,BL$22=Options!$F$13+1),Options!$K17/2,0)</f>
        <v>0</v>
      </c>
      <c r="BM34" s="127">
        <f>+IF(OR(BM$22=Options!$F$13,BM$22=Options!$F$13+1),Options!$K17/2,0)</f>
        <v>0</v>
      </c>
      <c r="BN34" s="127">
        <f>+IF(OR(BN$22=Options!$F$13,BN$22=Options!$F$13+1),Options!$K17/2,0)</f>
        <v>0</v>
      </c>
      <c r="BO34" s="324"/>
      <c r="BP34" s="324"/>
      <c r="BQ34" s="5"/>
    </row>
    <row r="35" spans="1:69" outlineLevel="2">
      <c r="A35" s="756"/>
      <c r="B35" s="315" t="s">
        <v>24</v>
      </c>
      <c r="C35" s="315"/>
      <c r="D35" s="308">
        <f t="shared" si="3"/>
        <v>0</v>
      </c>
      <c r="E35" s="308">
        <f t="shared" si="4"/>
        <v>651.63687862568611</v>
      </c>
      <c r="F35" s="127">
        <f>+IF(OR(F$22=Options!$F$13,F$22=Options!$F$13+1),Options!$K18/2,0)</f>
        <v>0</v>
      </c>
      <c r="G35" s="127">
        <f>+IF(OR(G$22=Options!$F$13,G$22=Options!$F$13+1),Options!$K18/2,0)</f>
        <v>0</v>
      </c>
      <c r="H35" s="127">
        <f>+IF(OR(H$22=Options!$F$13,H$22=Options!$F$13+1),Options!$K18/2,0)</f>
        <v>0</v>
      </c>
      <c r="I35" s="127">
        <f>+IF(OR(I$22=Options!$F$13,I$22=Options!$F$13+1),Options!$K18/2,0)</f>
        <v>0</v>
      </c>
      <c r="J35" s="127">
        <f>+IF(OR(J$22=Options!$F$13,J$22=Options!$F$13+1),Options!$K18/2,0)</f>
        <v>0</v>
      </c>
      <c r="K35" s="127">
        <f>+IF(OR(K$22=Options!$F$13,K$22=Options!$F$13+1),Options!$K18/2,0)</f>
        <v>0</v>
      </c>
      <c r="L35" s="127">
        <f>+IF(OR(L$22=Options!$F$13,L$22=Options!$F$13+1),Options!$K18/2,0)</f>
        <v>0</v>
      </c>
      <c r="M35" s="127">
        <f>+IF(OR(M$22=Options!$F$13,M$22=Options!$F$13+1),Options!$K18/2,0)</f>
        <v>0</v>
      </c>
      <c r="N35" s="127">
        <f>+IF(OR(N$22=Options!$F$13,N$22=Options!$F$13+1),Options!$K18/2,0)</f>
        <v>0</v>
      </c>
      <c r="O35" s="127">
        <f>+IF(OR(O$22=Options!$F$13,O$22=Options!$F$13+1),Options!$K18/2,0)</f>
        <v>0</v>
      </c>
      <c r="P35" s="127">
        <f>+IF(OR(P$22=Options!$F$13,P$22=Options!$F$13+1),Options!$K18/2,0)</f>
        <v>0</v>
      </c>
      <c r="Q35" s="127">
        <f>+IF(OR(Q$22=Options!$F$13,Q$22=Options!$F$13+1),Options!$K18/2,0)</f>
        <v>0</v>
      </c>
      <c r="R35" s="127">
        <f>+IF(OR(R$22=Options!$F$13,R$22=Options!$F$13+1),Options!$K18/2,0)</f>
        <v>0</v>
      </c>
      <c r="S35" s="127">
        <f>+IF(OR(S$22=Options!$F$13,S$22=Options!$F$13+1),Options!$K18/2,0)</f>
        <v>0</v>
      </c>
      <c r="T35" s="127">
        <f>+IF(OR(T$22=Options!$F$13,T$22=Options!$F$13+1),Options!$K18/2,0)</f>
        <v>0</v>
      </c>
      <c r="U35" s="127">
        <f>+IF(OR(U$22=Options!$F$13,U$22=Options!$F$13+1),Options!$K18/2,0)</f>
        <v>0</v>
      </c>
      <c r="V35" s="127">
        <f>+IF(OR(V$22=Options!$F$13,V$22=Options!$F$13+1),Options!$K18/2,0)</f>
        <v>0</v>
      </c>
      <c r="W35" s="127">
        <f>+IF(OR(W$22=Options!$F$13,W$22=Options!$F$13+1),Options!$K18/2,0)</f>
        <v>0</v>
      </c>
      <c r="X35" s="127">
        <f>+IF(OR(X$22=Options!$F$13,X$22=Options!$F$13+1),Options!$K18/2,0)</f>
        <v>0</v>
      </c>
      <c r="Y35" s="127">
        <f>+IF(OR(Y$22=Options!$F$13,Y$22=Options!$F$13+1),Options!$K18/2,0)</f>
        <v>0</v>
      </c>
      <c r="Z35" s="127">
        <f>+IF(OR(Z$22=Options!$F$13,Z$22=Options!$F$13+1),Options!$K18/2,0)</f>
        <v>0</v>
      </c>
      <c r="AA35" s="127">
        <f>+IF(OR(AA$22=Options!$F$13,AA$22=Options!$F$13+1),Options!$K18/2,0)</f>
        <v>0</v>
      </c>
      <c r="AB35" s="127">
        <f>+IF(OR(AB$22=Options!$F$13,AB$22=Options!$F$13+1),Options!$K18/2,0)</f>
        <v>0</v>
      </c>
      <c r="AC35" s="127">
        <f>+IF(OR(AC$22=Options!$F$13,AC$22=Options!$F$13+1),Options!$K18/2,0)</f>
        <v>0</v>
      </c>
      <c r="AD35" s="127">
        <f>+IF(OR(AD$22=Options!$F$13,AD$22=Options!$F$13+1),Options!$K18/2,0)</f>
        <v>0</v>
      </c>
      <c r="AE35" s="127">
        <f>+IF(OR(AE$22=Options!$F$13,AE$22=Options!$F$13+1),Options!$K18/2,0)</f>
        <v>0</v>
      </c>
      <c r="AF35" s="127">
        <f>+IF(OR(AF$22=Options!$F$13,AF$22=Options!$F$13+1),Options!$K18/2,0)</f>
        <v>0</v>
      </c>
      <c r="AG35" s="127">
        <f>+IF(OR(AG$22=Options!$F$13,AG$22=Options!$F$13+1),Options!$K18/2,0)</f>
        <v>0</v>
      </c>
      <c r="AH35" s="127">
        <f>+IF(OR(AH$22=Options!$F$13,AH$22=Options!$F$13+1),Options!$K18/2,0)</f>
        <v>0</v>
      </c>
      <c r="AI35" s="127">
        <f>+IF(OR(AI$22=Options!$F$13,AI$22=Options!$F$13+1),Options!$K18/2,0)</f>
        <v>0</v>
      </c>
      <c r="AJ35" s="127">
        <f>+IF(OR(AJ$22=Options!$F$13,AJ$22=Options!$F$13+1),Options!$K18/2,0)</f>
        <v>0</v>
      </c>
      <c r="AK35" s="127">
        <f>+IF(OR(AK$22=Options!$F$13,AK$22=Options!$F$13+1),Options!$K18/2,0)</f>
        <v>0</v>
      </c>
      <c r="AL35" s="127">
        <f>+IF(OR(AL$22=Options!$F$13,AL$22=Options!$F$13+1),Options!$K18/2,0)</f>
        <v>0</v>
      </c>
      <c r="AM35" s="127">
        <f>+IF(OR(AM$22=Options!$F$13,AM$22=Options!$F$13+1),Options!$K18/2,0)</f>
        <v>0</v>
      </c>
      <c r="AN35" s="127">
        <f>+IF(OR(AN$22=Options!$F$13,AN$22=Options!$F$13+1),Options!$K18/2,0)</f>
        <v>0</v>
      </c>
      <c r="AO35" s="127">
        <f>+IF(OR(AO$22=Options!$F$13,AO$22=Options!$F$13+1),Options!$K18/2,0)</f>
        <v>0</v>
      </c>
      <c r="AP35" s="127">
        <f>+IF(OR(AP$22=Options!$F$13,AP$22=Options!$F$13+1),Options!$K18/2,0)</f>
        <v>0</v>
      </c>
      <c r="AQ35" s="127">
        <f>+IF(OR(AQ$22=Options!$F$13,AQ$22=Options!$F$13+1),Options!$K18/2,0)</f>
        <v>0</v>
      </c>
      <c r="AR35" s="127">
        <f>+IF(OR(AR$22=Options!$F$13,AR$22=Options!$F$13+1),Options!$K18/2,0)</f>
        <v>0</v>
      </c>
      <c r="AS35" s="127">
        <f>+IF(OR(AS$22=Options!$F$13,AS$22=Options!$F$13+1),Options!$K18/2,0)</f>
        <v>0</v>
      </c>
      <c r="AT35" s="127">
        <f>+IF(OR(AT$22=Options!$F$13,AT$22=Options!$F$13+1),Options!$K18/2,0)</f>
        <v>0</v>
      </c>
      <c r="AU35" s="127">
        <f>+IF(OR(AU$22=Options!$F$13,AU$22=Options!$F$13+1),Options!$K18/2,0)</f>
        <v>0</v>
      </c>
      <c r="AV35" s="127">
        <f>+IF(OR(AV$22=Options!$F$13,AV$22=Options!$F$13+1),Options!$K18/2,0)</f>
        <v>0</v>
      </c>
      <c r="AW35" s="127">
        <f>+IF(OR(AW$22=Options!$F$13,AW$22=Options!$F$13+1),Options!$K18/2,0)</f>
        <v>0</v>
      </c>
      <c r="AX35" s="127">
        <f>+IF(OR(AX$22=Options!$F$13,AX$22=Options!$F$13+1),Options!$K18/2,0)</f>
        <v>0</v>
      </c>
      <c r="AY35" s="127">
        <f>+IF(OR(AY$22=Options!$F$13,AY$22=Options!$F$13+1),Options!$K18/2,0)</f>
        <v>0</v>
      </c>
      <c r="AZ35" s="127">
        <f>+IF(OR(AZ$22=Options!$F$13,AZ$22=Options!$F$13+1),Options!$K18/2,0)</f>
        <v>0</v>
      </c>
      <c r="BA35" s="127">
        <f>+IF(OR(BA$22=Options!$F$13,BA$22=Options!$F$13+1),Options!$K18/2,0)</f>
        <v>1727.8991102931616</v>
      </c>
      <c r="BB35" s="127">
        <f>+IF(OR(BB$22=Options!$F$13,BB$22=Options!$F$13+1),Options!$K18/2,0)</f>
        <v>1727.8991102931616</v>
      </c>
      <c r="BC35" s="127">
        <f>+IF(OR(BC$22=Options!$F$13,BC$22=Options!$F$13+1),Options!$K18/2,0)</f>
        <v>0</v>
      </c>
      <c r="BD35" s="127">
        <f>+IF(OR(BD$22=Options!$F$13,BD$22=Options!$F$13+1),Options!$K18/2,0)</f>
        <v>0</v>
      </c>
      <c r="BE35" s="127">
        <f>+IF(OR(BE$22=Options!$F$13,BE$22=Options!$F$13+1),Options!$K18/2,0)</f>
        <v>0</v>
      </c>
      <c r="BF35" s="127">
        <f>+IF(OR(BF$22=Options!$F$13,BF$22=Options!$F$13+1),Options!$K18/2,0)</f>
        <v>0</v>
      </c>
      <c r="BG35" s="127">
        <f>+IF(OR(BG$22=Options!$F$13,BG$22=Options!$F$13+1),Options!$K18/2,0)</f>
        <v>0</v>
      </c>
      <c r="BH35" s="127">
        <f>+IF(OR(BH$22=Options!$F$13,BH$22=Options!$F$13+1),Options!$K18/2,0)</f>
        <v>0</v>
      </c>
      <c r="BI35" s="127">
        <f>+IF(OR(BI$22=Options!$F$13,BI$22=Options!$F$13+1),Options!$K18/2,0)</f>
        <v>0</v>
      </c>
      <c r="BJ35" s="127">
        <f>+IF(OR(BJ$22=Options!$F$13,BJ$22=Options!$F$13+1),Options!$K18/2,0)</f>
        <v>0</v>
      </c>
      <c r="BK35" s="127">
        <f>+IF(OR(BK$22=Options!$F$13,BK$22=Options!$F$13+1),Options!$K18/2,0)</f>
        <v>0</v>
      </c>
      <c r="BL35" s="127">
        <f>+IF(OR(BL$22=Options!$F$13,BL$22=Options!$F$13+1),Options!$K18/2,0)</f>
        <v>0</v>
      </c>
      <c r="BM35" s="127">
        <f>+IF(OR(BM$22=Options!$F$13,BM$22=Options!$F$13+1),Options!$K18/2,0)</f>
        <v>0</v>
      </c>
      <c r="BN35" s="127">
        <f>+IF(OR(BN$22=Options!$F$13,BN$22=Options!$F$13+1),Options!$K18/2,0)</f>
        <v>0</v>
      </c>
      <c r="BO35" s="324"/>
      <c r="BP35" s="324"/>
      <c r="BQ35" s="5"/>
    </row>
    <row r="36" spans="1:69" outlineLevel="2">
      <c r="A36" s="756"/>
      <c r="B36" s="315" t="s">
        <v>25</v>
      </c>
      <c r="C36" s="315"/>
      <c r="D36" s="308">
        <f t="shared" si="3"/>
        <v>0</v>
      </c>
      <c r="E36" s="308">
        <f t="shared" si="4"/>
        <v>996.64774190860408</v>
      </c>
      <c r="F36" s="127">
        <f>+IF(OR(F$22=Options!$F$13,F$22=Options!$F$13+1),Options!$K19/2,0)</f>
        <v>0</v>
      </c>
      <c r="G36" s="127">
        <f>+IF(OR(G$22=Options!$F$13,G$22=Options!$F$13+1),Options!$K19/2,0)</f>
        <v>0</v>
      </c>
      <c r="H36" s="127">
        <f>+IF(OR(H$22=Options!$F$13,H$22=Options!$F$13+1),Options!$K19/2,0)</f>
        <v>0</v>
      </c>
      <c r="I36" s="127">
        <f>+IF(OR(I$22=Options!$F$13,I$22=Options!$F$13+1),Options!$K19/2,0)</f>
        <v>0</v>
      </c>
      <c r="J36" s="127">
        <f>+IF(OR(J$22=Options!$F$13,J$22=Options!$F$13+1),Options!$K19/2,0)</f>
        <v>0</v>
      </c>
      <c r="K36" s="127">
        <f>+IF(OR(K$22=Options!$F$13,K$22=Options!$F$13+1),Options!$K19/2,0)</f>
        <v>0</v>
      </c>
      <c r="L36" s="127">
        <f>+IF(OR(L$22=Options!$F$13,L$22=Options!$F$13+1),Options!$K19/2,0)</f>
        <v>0</v>
      </c>
      <c r="M36" s="127">
        <f>+IF(OR(M$22=Options!$F$13,M$22=Options!$F$13+1),Options!$K19/2,0)</f>
        <v>0</v>
      </c>
      <c r="N36" s="127">
        <f>+IF(OR(N$22=Options!$F$13,N$22=Options!$F$13+1),Options!$K19/2,0)</f>
        <v>0</v>
      </c>
      <c r="O36" s="127">
        <f>+IF(OR(O$22=Options!$F$13,O$22=Options!$F$13+1),Options!$K19/2,0)</f>
        <v>0</v>
      </c>
      <c r="P36" s="127">
        <f>+IF(OR(P$22=Options!$F$13,P$22=Options!$F$13+1),Options!$K19/2,0)</f>
        <v>0</v>
      </c>
      <c r="Q36" s="127">
        <f>+IF(OR(Q$22=Options!$F$13,Q$22=Options!$F$13+1),Options!$K19/2,0)</f>
        <v>0</v>
      </c>
      <c r="R36" s="127">
        <f>+IF(OR(R$22=Options!$F$13,R$22=Options!$F$13+1),Options!$K19/2,0)</f>
        <v>0</v>
      </c>
      <c r="S36" s="127">
        <f>+IF(OR(S$22=Options!$F$13,S$22=Options!$F$13+1),Options!$K19/2,0)</f>
        <v>0</v>
      </c>
      <c r="T36" s="127">
        <f>+IF(OR(T$22=Options!$F$13,T$22=Options!$F$13+1),Options!$K19/2,0)</f>
        <v>0</v>
      </c>
      <c r="U36" s="127">
        <f>+IF(OR(U$22=Options!$F$13,U$22=Options!$F$13+1),Options!$K19/2,0)</f>
        <v>0</v>
      </c>
      <c r="V36" s="127">
        <f>+IF(OR(V$22=Options!$F$13,V$22=Options!$F$13+1),Options!$K19/2,0)</f>
        <v>0</v>
      </c>
      <c r="W36" s="127">
        <f>+IF(OR(W$22=Options!$F$13,W$22=Options!$F$13+1),Options!$K19/2,0)</f>
        <v>0</v>
      </c>
      <c r="X36" s="127">
        <f>+IF(OR(X$22=Options!$F$13,X$22=Options!$F$13+1),Options!$K19/2,0)</f>
        <v>0</v>
      </c>
      <c r="Y36" s="127">
        <f>+IF(OR(Y$22=Options!$F$13,Y$22=Options!$F$13+1),Options!$K19/2,0)</f>
        <v>0</v>
      </c>
      <c r="Z36" s="127">
        <f>+IF(OR(Z$22=Options!$F$13,Z$22=Options!$F$13+1),Options!$K19/2,0)</f>
        <v>0</v>
      </c>
      <c r="AA36" s="127">
        <f>+IF(OR(AA$22=Options!$F$13,AA$22=Options!$F$13+1),Options!$K19/2,0)</f>
        <v>0</v>
      </c>
      <c r="AB36" s="127">
        <f>+IF(OR(AB$22=Options!$F$13,AB$22=Options!$F$13+1),Options!$K19/2,0)</f>
        <v>0</v>
      </c>
      <c r="AC36" s="127">
        <f>+IF(OR(AC$22=Options!$F$13,AC$22=Options!$F$13+1),Options!$K19/2,0)</f>
        <v>0</v>
      </c>
      <c r="AD36" s="127">
        <f>+IF(OR(AD$22=Options!$F$13,AD$22=Options!$F$13+1),Options!$K19/2,0)</f>
        <v>0</v>
      </c>
      <c r="AE36" s="127">
        <f>+IF(OR(AE$22=Options!$F$13,AE$22=Options!$F$13+1),Options!$K19/2,0)</f>
        <v>0</v>
      </c>
      <c r="AF36" s="127">
        <f>+IF(OR(AF$22=Options!$F$13,AF$22=Options!$F$13+1),Options!$K19/2,0)</f>
        <v>0</v>
      </c>
      <c r="AG36" s="127">
        <f>+IF(OR(AG$22=Options!$F$13,AG$22=Options!$F$13+1),Options!$K19/2,0)</f>
        <v>0</v>
      </c>
      <c r="AH36" s="127">
        <f>+IF(OR(AH$22=Options!$F$13,AH$22=Options!$F$13+1),Options!$K19/2,0)</f>
        <v>0</v>
      </c>
      <c r="AI36" s="127">
        <f>+IF(OR(AI$22=Options!$F$13,AI$22=Options!$F$13+1),Options!$K19/2,0)</f>
        <v>0</v>
      </c>
      <c r="AJ36" s="127">
        <f>+IF(OR(AJ$22=Options!$F$13,AJ$22=Options!$F$13+1),Options!$K19/2,0)</f>
        <v>0</v>
      </c>
      <c r="AK36" s="127">
        <f>+IF(OR(AK$22=Options!$F$13,AK$22=Options!$F$13+1),Options!$K19/2,0)</f>
        <v>0</v>
      </c>
      <c r="AL36" s="127">
        <f>+IF(OR(AL$22=Options!$F$13,AL$22=Options!$F$13+1),Options!$K19/2,0)</f>
        <v>0</v>
      </c>
      <c r="AM36" s="127">
        <f>+IF(OR(AM$22=Options!$F$13,AM$22=Options!$F$13+1),Options!$K19/2,0)</f>
        <v>0</v>
      </c>
      <c r="AN36" s="127">
        <f>+IF(OR(AN$22=Options!$F$13,AN$22=Options!$F$13+1),Options!$K19/2,0)</f>
        <v>0</v>
      </c>
      <c r="AO36" s="127">
        <f>+IF(OR(AO$22=Options!$F$13,AO$22=Options!$F$13+1),Options!$K19/2,0)</f>
        <v>0</v>
      </c>
      <c r="AP36" s="127">
        <f>+IF(OR(AP$22=Options!$F$13,AP$22=Options!$F$13+1),Options!$K19/2,0)</f>
        <v>0</v>
      </c>
      <c r="AQ36" s="127">
        <f>+IF(OR(AQ$22=Options!$F$13,AQ$22=Options!$F$13+1),Options!$K19/2,0)</f>
        <v>0</v>
      </c>
      <c r="AR36" s="127">
        <f>+IF(OR(AR$22=Options!$F$13,AR$22=Options!$F$13+1),Options!$K19/2,0)</f>
        <v>0</v>
      </c>
      <c r="AS36" s="127">
        <f>+IF(OR(AS$22=Options!$F$13,AS$22=Options!$F$13+1),Options!$K19/2,0)</f>
        <v>0</v>
      </c>
      <c r="AT36" s="127">
        <f>+IF(OR(AT$22=Options!$F$13,AT$22=Options!$F$13+1),Options!$K19/2,0)</f>
        <v>0</v>
      </c>
      <c r="AU36" s="127">
        <f>+IF(OR(AU$22=Options!$F$13,AU$22=Options!$F$13+1),Options!$K19/2,0)</f>
        <v>0</v>
      </c>
      <c r="AV36" s="127">
        <f>+IF(OR(AV$22=Options!$F$13,AV$22=Options!$F$13+1),Options!$K19/2,0)</f>
        <v>0</v>
      </c>
      <c r="AW36" s="127">
        <f>+IF(OR(AW$22=Options!$F$13,AW$22=Options!$F$13+1),Options!$K19/2,0)</f>
        <v>0</v>
      </c>
      <c r="AX36" s="127">
        <f>+IF(OR(AX$22=Options!$F$13,AX$22=Options!$F$13+1),Options!$K19/2,0)</f>
        <v>0</v>
      </c>
      <c r="AY36" s="127">
        <f>+IF(OR(AY$22=Options!$F$13,AY$22=Options!$F$13+1),Options!$K19/2,0)</f>
        <v>0</v>
      </c>
      <c r="AZ36" s="127">
        <f>+IF(OR(AZ$22=Options!$F$13,AZ$22=Options!$F$13+1),Options!$K19/2,0)</f>
        <v>0</v>
      </c>
      <c r="BA36" s="127">
        <f>+IF(OR(BA$22=Options!$F$13,BA$22=Options!$F$13+1),Options!$K19/2,0)</f>
        <v>2642.739849456525</v>
      </c>
      <c r="BB36" s="127">
        <f>+IF(OR(BB$22=Options!$F$13,BB$22=Options!$F$13+1),Options!$K19/2,0)</f>
        <v>2642.739849456525</v>
      </c>
      <c r="BC36" s="127">
        <f>+IF(OR(BC$22=Options!$F$13,BC$22=Options!$F$13+1),Options!$K19/2,0)</f>
        <v>0</v>
      </c>
      <c r="BD36" s="127">
        <f>+IF(OR(BD$22=Options!$F$13,BD$22=Options!$F$13+1),Options!$K19/2,0)</f>
        <v>0</v>
      </c>
      <c r="BE36" s="127">
        <f>+IF(OR(BE$22=Options!$F$13,BE$22=Options!$F$13+1),Options!$K19/2,0)</f>
        <v>0</v>
      </c>
      <c r="BF36" s="127">
        <f>+IF(OR(BF$22=Options!$F$13,BF$22=Options!$F$13+1),Options!$K19/2,0)</f>
        <v>0</v>
      </c>
      <c r="BG36" s="127">
        <f>+IF(OR(BG$22=Options!$F$13,BG$22=Options!$F$13+1),Options!$K19/2,0)</f>
        <v>0</v>
      </c>
      <c r="BH36" s="127">
        <f>+IF(OR(BH$22=Options!$F$13,BH$22=Options!$F$13+1),Options!$K19/2,0)</f>
        <v>0</v>
      </c>
      <c r="BI36" s="127">
        <f>+IF(OR(BI$22=Options!$F$13,BI$22=Options!$F$13+1),Options!$K19/2,0)</f>
        <v>0</v>
      </c>
      <c r="BJ36" s="127">
        <f>+IF(OR(BJ$22=Options!$F$13,BJ$22=Options!$F$13+1),Options!$K19/2,0)</f>
        <v>0</v>
      </c>
      <c r="BK36" s="127">
        <f>+IF(OR(BK$22=Options!$F$13,BK$22=Options!$F$13+1),Options!$K19/2,0)</f>
        <v>0</v>
      </c>
      <c r="BL36" s="127">
        <f>+IF(OR(BL$22=Options!$F$13,BL$22=Options!$F$13+1),Options!$K19/2,0)</f>
        <v>0</v>
      </c>
      <c r="BM36" s="127">
        <f>+IF(OR(BM$22=Options!$F$13,BM$22=Options!$F$13+1),Options!$K19/2,0)</f>
        <v>0</v>
      </c>
      <c r="BN36" s="127">
        <f>+IF(OR(BN$22=Options!$F$13,BN$22=Options!$F$13+1),Options!$K19/2,0)</f>
        <v>0</v>
      </c>
      <c r="BO36" s="324"/>
      <c r="BP36" s="324"/>
      <c r="BQ36" s="5"/>
    </row>
    <row r="37" spans="1:69" outlineLevel="2">
      <c r="A37" s="756"/>
      <c r="B37" s="315" t="s">
        <v>26</v>
      </c>
      <c r="C37" s="315"/>
      <c r="D37" s="308">
        <f t="shared" si="3"/>
        <v>0</v>
      </c>
      <c r="E37" s="308">
        <f t="shared" si="4"/>
        <v>54.231855661926453</v>
      </c>
      <c r="F37" s="127">
        <f>+IF(OR(F$22=Options!$F$13,F$22=Options!$F$13+1),Options!$K20/2,0)</f>
        <v>0</v>
      </c>
      <c r="G37" s="127">
        <f>+IF(OR(G$22=Options!$F$13,G$22=Options!$F$13+1),Options!$K20/2,0)</f>
        <v>0</v>
      </c>
      <c r="H37" s="127">
        <f>+IF(OR(H$22=Options!$F$13,H$22=Options!$F$13+1),Options!$K20/2,0)</f>
        <v>0</v>
      </c>
      <c r="I37" s="127">
        <f>+IF(OR(I$22=Options!$F$13,I$22=Options!$F$13+1),Options!$K20/2,0)</f>
        <v>0</v>
      </c>
      <c r="J37" s="127">
        <f>+IF(OR(J$22=Options!$F$13,J$22=Options!$F$13+1),Options!$K20/2,0)</f>
        <v>0</v>
      </c>
      <c r="K37" s="127">
        <f>+IF(OR(K$22=Options!$F$13,K$22=Options!$F$13+1),Options!$K20/2,0)</f>
        <v>0</v>
      </c>
      <c r="L37" s="127">
        <f>+IF(OR(L$22=Options!$F$13,L$22=Options!$F$13+1),Options!$K20/2,0)</f>
        <v>0</v>
      </c>
      <c r="M37" s="127">
        <f>+IF(OR(M$22=Options!$F$13,M$22=Options!$F$13+1),Options!$K20/2,0)</f>
        <v>0</v>
      </c>
      <c r="N37" s="127">
        <f>+IF(OR(N$22=Options!$F$13,N$22=Options!$F$13+1),Options!$K20/2,0)</f>
        <v>0</v>
      </c>
      <c r="O37" s="127">
        <f>+IF(OR(O$22=Options!$F$13,O$22=Options!$F$13+1),Options!$K20/2,0)</f>
        <v>0</v>
      </c>
      <c r="P37" s="127">
        <f>+IF(OR(P$22=Options!$F$13,P$22=Options!$F$13+1),Options!$K20/2,0)</f>
        <v>0</v>
      </c>
      <c r="Q37" s="127">
        <f>+IF(OR(Q$22=Options!$F$13,Q$22=Options!$F$13+1),Options!$K20/2,0)</f>
        <v>0</v>
      </c>
      <c r="R37" s="127">
        <f>+IF(OR(R$22=Options!$F$13,R$22=Options!$F$13+1),Options!$K20/2,0)</f>
        <v>0</v>
      </c>
      <c r="S37" s="127">
        <f>+IF(OR(S$22=Options!$F$13,S$22=Options!$F$13+1),Options!$K20/2,0)</f>
        <v>0</v>
      </c>
      <c r="T37" s="127">
        <f>+IF(OR(T$22=Options!$F$13,T$22=Options!$F$13+1),Options!$K20/2,0)</f>
        <v>0</v>
      </c>
      <c r="U37" s="127">
        <f>+IF(OR(U$22=Options!$F$13,U$22=Options!$F$13+1),Options!$K20/2,0)</f>
        <v>0</v>
      </c>
      <c r="V37" s="127">
        <f>+IF(OR(V$22=Options!$F$13,V$22=Options!$F$13+1),Options!$K20/2,0)</f>
        <v>0</v>
      </c>
      <c r="W37" s="127">
        <f>+IF(OR(W$22=Options!$F$13,W$22=Options!$F$13+1),Options!$K20/2,0)</f>
        <v>0</v>
      </c>
      <c r="X37" s="127">
        <f>+IF(OR(X$22=Options!$F$13,X$22=Options!$F$13+1),Options!$K20/2,0)</f>
        <v>0</v>
      </c>
      <c r="Y37" s="127">
        <f>+IF(OR(Y$22=Options!$F$13,Y$22=Options!$F$13+1),Options!$K20/2,0)</f>
        <v>0</v>
      </c>
      <c r="Z37" s="127">
        <f>+IF(OR(Z$22=Options!$F$13,Z$22=Options!$F$13+1),Options!$K20/2,0)</f>
        <v>0</v>
      </c>
      <c r="AA37" s="127">
        <f>+IF(OR(AA$22=Options!$F$13,AA$22=Options!$F$13+1),Options!$K20/2,0)</f>
        <v>0</v>
      </c>
      <c r="AB37" s="127">
        <f>+IF(OR(AB$22=Options!$F$13,AB$22=Options!$F$13+1),Options!$K20/2,0)</f>
        <v>0</v>
      </c>
      <c r="AC37" s="127">
        <f>+IF(OR(AC$22=Options!$F$13,AC$22=Options!$F$13+1),Options!$K20/2,0)</f>
        <v>0</v>
      </c>
      <c r="AD37" s="127">
        <f>+IF(OR(AD$22=Options!$F$13,AD$22=Options!$F$13+1),Options!$K20/2,0)</f>
        <v>0</v>
      </c>
      <c r="AE37" s="127">
        <f>+IF(OR(AE$22=Options!$F$13,AE$22=Options!$F$13+1),Options!$K20/2,0)</f>
        <v>0</v>
      </c>
      <c r="AF37" s="127">
        <f>+IF(OR(AF$22=Options!$F$13,AF$22=Options!$F$13+1),Options!$K20/2,0)</f>
        <v>0</v>
      </c>
      <c r="AG37" s="127">
        <f>+IF(OR(AG$22=Options!$F$13,AG$22=Options!$F$13+1),Options!$K20/2,0)</f>
        <v>0</v>
      </c>
      <c r="AH37" s="127">
        <f>+IF(OR(AH$22=Options!$F$13,AH$22=Options!$F$13+1),Options!$K20/2,0)</f>
        <v>0</v>
      </c>
      <c r="AI37" s="127">
        <f>+IF(OR(AI$22=Options!$F$13,AI$22=Options!$F$13+1),Options!$K20/2,0)</f>
        <v>0</v>
      </c>
      <c r="AJ37" s="127">
        <f>+IF(OR(AJ$22=Options!$F$13,AJ$22=Options!$F$13+1),Options!$K20/2,0)</f>
        <v>0</v>
      </c>
      <c r="AK37" s="127">
        <f>+IF(OR(AK$22=Options!$F$13,AK$22=Options!$F$13+1),Options!$K20/2,0)</f>
        <v>0</v>
      </c>
      <c r="AL37" s="127">
        <f>+IF(OR(AL$22=Options!$F$13,AL$22=Options!$F$13+1),Options!$K20/2,0)</f>
        <v>0</v>
      </c>
      <c r="AM37" s="127">
        <f>+IF(OR(AM$22=Options!$F$13,AM$22=Options!$F$13+1),Options!$K20/2,0)</f>
        <v>0</v>
      </c>
      <c r="AN37" s="127">
        <f>+IF(OR(AN$22=Options!$F$13,AN$22=Options!$F$13+1),Options!$K20/2,0)</f>
        <v>0</v>
      </c>
      <c r="AO37" s="127">
        <f>+IF(OR(AO$22=Options!$F$13,AO$22=Options!$F$13+1),Options!$K20/2,0)</f>
        <v>0</v>
      </c>
      <c r="AP37" s="127">
        <f>+IF(OR(AP$22=Options!$F$13,AP$22=Options!$F$13+1),Options!$K20/2,0)</f>
        <v>0</v>
      </c>
      <c r="AQ37" s="127">
        <f>+IF(OR(AQ$22=Options!$F$13,AQ$22=Options!$F$13+1),Options!$K20/2,0)</f>
        <v>0</v>
      </c>
      <c r="AR37" s="127">
        <f>+IF(OR(AR$22=Options!$F$13,AR$22=Options!$F$13+1),Options!$K20/2,0)</f>
        <v>0</v>
      </c>
      <c r="AS37" s="127">
        <f>+IF(OR(AS$22=Options!$F$13,AS$22=Options!$F$13+1),Options!$K20/2,0)</f>
        <v>0</v>
      </c>
      <c r="AT37" s="127">
        <f>+IF(OR(AT$22=Options!$F$13,AT$22=Options!$F$13+1),Options!$K20/2,0)</f>
        <v>0</v>
      </c>
      <c r="AU37" s="127">
        <f>+IF(OR(AU$22=Options!$F$13,AU$22=Options!$F$13+1),Options!$K20/2,0)</f>
        <v>0</v>
      </c>
      <c r="AV37" s="127">
        <f>+IF(OR(AV$22=Options!$F$13,AV$22=Options!$F$13+1),Options!$K20/2,0)</f>
        <v>0</v>
      </c>
      <c r="AW37" s="127">
        <f>+IF(OR(AW$22=Options!$F$13,AW$22=Options!$F$13+1),Options!$K20/2,0)</f>
        <v>0</v>
      </c>
      <c r="AX37" s="127">
        <f>+IF(OR(AX$22=Options!$F$13,AX$22=Options!$F$13+1),Options!$K20/2,0)</f>
        <v>0</v>
      </c>
      <c r="AY37" s="127">
        <f>+IF(OR(AY$22=Options!$F$13,AY$22=Options!$F$13+1),Options!$K20/2,0)</f>
        <v>0</v>
      </c>
      <c r="AZ37" s="127">
        <f>+IF(OR(AZ$22=Options!$F$13,AZ$22=Options!$F$13+1),Options!$K20/2,0)</f>
        <v>0</v>
      </c>
      <c r="BA37" s="127">
        <f>+IF(OR(BA$22=Options!$F$13,BA$22=Options!$F$13+1),Options!$K20/2,0)</f>
        <v>143.80275</v>
      </c>
      <c r="BB37" s="127">
        <f>+IF(OR(BB$22=Options!$F$13,BB$22=Options!$F$13+1),Options!$K20/2,0)</f>
        <v>143.80275</v>
      </c>
      <c r="BC37" s="127">
        <f>+IF(OR(BC$22=Options!$F$13,BC$22=Options!$F$13+1),Options!$K20/2,0)</f>
        <v>0</v>
      </c>
      <c r="BD37" s="127">
        <f>+IF(OR(BD$22=Options!$F$13,BD$22=Options!$F$13+1),Options!$K20/2,0)</f>
        <v>0</v>
      </c>
      <c r="BE37" s="127">
        <f>+IF(OR(BE$22=Options!$F$13,BE$22=Options!$F$13+1),Options!$K20/2,0)</f>
        <v>0</v>
      </c>
      <c r="BF37" s="127">
        <f>+IF(OR(BF$22=Options!$F$13,BF$22=Options!$F$13+1),Options!$K20/2,0)</f>
        <v>0</v>
      </c>
      <c r="BG37" s="127">
        <f>+IF(OR(BG$22=Options!$F$13,BG$22=Options!$F$13+1),Options!$K20/2,0)</f>
        <v>0</v>
      </c>
      <c r="BH37" s="127">
        <f>+IF(OR(BH$22=Options!$F$13,BH$22=Options!$F$13+1),Options!$K20/2,0)</f>
        <v>0</v>
      </c>
      <c r="BI37" s="127">
        <f>+IF(OR(BI$22=Options!$F$13,BI$22=Options!$F$13+1),Options!$K20/2,0)</f>
        <v>0</v>
      </c>
      <c r="BJ37" s="127">
        <f>+IF(OR(BJ$22=Options!$F$13,BJ$22=Options!$F$13+1),Options!$K20/2,0)</f>
        <v>0</v>
      </c>
      <c r="BK37" s="127">
        <f>+IF(OR(BK$22=Options!$F$13,BK$22=Options!$F$13+1),Options!$K20/2,0)</f>
        <v>0</v>
      </c>
      <c r="BL37" s="127">
        <f>+IF(OR(BL$22=Options!$F$13,BL$22=Options!$F$13+1),Options!$K20/2,0)</f>
        <v>0</v>
      </c>
      <c r="BM37" s="127">
        <f>+IF(OR(BM$22=Options!$F$13,BM$22=Options!$F$13+1),Options!$K20/2,0)</f>
        <v>0</v>
      </c>
      <c r="BN37" s="127">
        <f>+IF(OR(BN$22=Options!$F$13,BN$22=Options!$F$13+1),Options!$K20/2,0)</f>
        <v>0</v>
      </c>
      <c r="BO37" s="325"/>
      <c r="BP37" s="325"/>
      <c r="BQ37" s="129"/>
    </row>
    <row r="38" spans="1:69" outlineLevel="1">
      <c r="A38" s="756"/>
      <c r="B38" s="320" t="s">
        <v>748</v>
      </c>
      <c r="C38" s="320"/>
      <c r="D38" s="311">
        <f t="shared" si="3"/>
        <v>0</v>
      </c>
      <c r="E38" s="311">
        <f t="shared" si="4"/>
        <v>3723.1521597443616</v>
      </c>
      <c r="F38" s="145">
        <f>SUM(F32:F37)</f>
        <v>0</v>
      </c>
      <c r="G38" s="145">
        <f>SUM(G32:G37)</f>
        <v>0</v>
      </c>
      <c r="H38" s="145">
        <f t="shared" ref="H38:BB38" si="8">SUM(H32:H37)</f>
        <v>0</v>
      </c>
      <c r="I38" s="145">
        <f t="shared" si="8"/>
        <v>0</v>
      </c>
      <c r="J38" s="145">
        <f t="shared" si="8"/>
        <v>0</v>
      </c>
      <c r="K38" s="145">
        <f t="shared" si="8"/>
        <v>0</v>
      </c>
      <c r="L38" s="145">
        <f t="shared" si="8"/>
        <v>0</v>
      </c>
      <c r="M38" s="145">
        <f t="shared" si="8"/>
        <v>0</v>
      </c>
      <c r="N38" s="145">
        <f t="shared" si="8"/>
        <v>0</v>
      </c>
      <c r="O38" s="145">
        <f t="shared" si="8"/>
        <v>0</v>
      </c>
      <c r="P38" s="145">
        <f t="shared" si="8"/>
        <v>0</v>
      </c>
      <c r="Q38" s="145">
        <f t="shared" si="8"/>
        <v>0</v>
      </c>
      <c r="R38" s="145">
        <f t="shared" si="8"/>
        <v>0</v>
      </c>
      <c r="S38" s="145">
        <f t="shared" si="8"/>
        <v>0</v>
      </c>
      <c r="T38" s="145">
        <f t="shared" si="8"/>
        <v>0</v>
      </c>
      <c r="U38" s="145">
        <f t="shared" si="8"/>
        <v>0</v>
      </c>
      <c r="V38" s="145">
        <f t="shared" si="8"/>
        <v>0</v>
      </c>
      <c r="W38" s="145">
        <f t="shared" si="8"/>
        <v>0</v>
      </c>
      <c r="X38" s="145">
        <f t="shared" si="8"/>
        <v>0</v>
      </c>
      <c r="Y38" s="145">
        <f t="shared" si="8"/>
        <v>0</v>
      </c>
      <c r="Z38" s="145">
        <f t="shared" si="8"/>
        <v>0</v>
      </c>
      <c r="AA38" s="145">
        <f t="shared" si="8"/>
        <v>0</v>
      </c>
      <c r="AB38" s="145">
        <f t="shared" si="8"/>
        <v>0</v>
      </c>
      <c r="AC38" s="145">
        <f t="shared" si="8"/>
        <v>0</v>
      </c>
      <c r="AD38" s="145">
        <f t="shared" si="8"/>
        <v>0</v>
      </c>
      <c r="AE38" s="145">
        <f t="shared" si="8"/>
        <v>0</v>
      </c>
      <c r="AF38" s="145">
        <f t="shared" si="8"/>
        <v>0</v>
      </c>
      <c r="AG38" s="145">
        <f t="shared" si="8"/>
        <v>0</v>
      </c>
      <c r="AH38" s="145">
        <f t="shared" si="8"/>
        <v>0</v>
      </c>
      <c r="AI38" s="145">
        <f t="shared" si="8"/>
        <v>0</v>
      </c>
      <c r="AJ38" s="145">
        <f t="shared" si="8"/>
        <v>0</v>
      </c>
      <c r="AK38" s="145">
        <f t="shared" si="8"/>
        <v>0</v>
      </c>
      <c r="AL38" s="145">
        <f t="shared" si="8"/>
        <v>0</v>
      </c>
      <c r="AM38" s="145">
        <f t="shared" si="8"/>
        <v>0</v>
      </c>
      <c r="AN38" s="145">
        <f t="shared" si="8"/>
        <v>0</v>
      </c>
      <c r="AO38" s="145">
        <f t="shared" si="8"/>
        <v>0</v>
      </c>
      <c r="AP38" s="145">
        <f t="shared" si="8"/>
        <v>0</v>
      </c>
      <c r="AQ38" s="145">
        <f t="shared" si="8"/>
        <v>0</v>
      </c>
      <c r="AR38" s="145">
        <f t="shared" si="8"/>
        <v>0</v>
      </c>
      <c r="AS38" s="145">
        <f t="shared" si="8"/>
        <v>0</v>
      </c>
      <c r="AT38" s="145">
        <f t="shared" si="8"/>
        <v>0</v>
      </c>
      <c r="AU38" s="145">
        <f t="shared" si="8"/>
        <v>0</v>
      </c>
      <c r="AV38" s="145">
        <f t="shared" si="8"/>
        <v>0</v>
      </c>
      <c r="AW38" s="145">
        <f t="shared" si="8"/>
        <v>0</v>
      </c>
      <c r="AX38" s="145">
        <f t="shared" si="8"/>
        <v>0</v>
      </c>
      <c r="AY38" s="145">
        <f t="shared" si="8"/>
        <v>0</v>
      </c>
      <c r="AZ38" s="145">
        <f t="shared" si="8"/>
        <v>0</v>
      </c>
      <c r="BA38" s="145">
        <f t="shared" si="8"/>
        <v>9872.4174694902886</v>
      </c>
      <c r="BB38" s="145">
        <f t="shared" si="8"/>
        <v>9872.4174694902886</v>
      </c>
      <c r="BC38" s="145">
        <f t="shared" ref="BC38:BN38" si="9">SUM(BC32:BC37)</f>
        <v>0</v>
      </c>
      <c r="BD38" s="145">
        <f t="shared" si="9"/>
        <v>0</v>
      </c>
      <c r="BE38" s="145">
        <f t="shared" si="9"/>
        <v>0</v>
      </c>
      <c r="BF38" s="145">
        <f t="shared" si="9"/>
        <v>0</v>
      </c>
      <c r="BG38" s="145">
        <f t="shared" si="9"/>
        <v>0</v>
      </c>
      <c r="BH38" s="145">
        <f t="shared" si="9"/>
        <v>0</v>
      </c>
      <c r="BI38" s="145">
        <f t="shared" si="9"/>
        <v>0</v>
      </c>
      <c r="BJ38" s="145">
        <f t="shared" si="9"/>
        <v>0</v>
      </c>
      <c r="BK38" s="145">
        <f>SUM(BK32:BK37)</f>
        <v>0</v>
      </c>
      <c r="BL38" s="145">
        <f>SUM(BL32:BL37)</f>
        <v>0</v>
      </c>
      <c r="BM38" s="145">
        <f>SUM(BM32:BM37)</f>
        <v>0</v>
      </c>
      <c r="BN38" s="145">
        <f t="shared" si="9"/>
        <v>0</v>
      </c>
      <c r="BO38" s="341"/>
      <c r="BP38" s="341"/>
      <c r="BQ38" s="155"/>
    </row>
    <row r="39" spans="1:69">
      <c r="A39" s="355" t="s">
        <v>751</v>
      </c>
      <c r="B39" s="306" t="s">
        <v>763</v>
      </c>
      <c r="C39" s="139" t="s">
        <v>747</v>
      </c>
      <c r="D39" s="337">
        <f>SUM(F39:L39)</f>
        <v>12762.412580000004</v>
      </c>
      <c r="E39" s="337">
        <f t="shared" si="4"/>
        <v>15845.493218018772</v>
      </c>
      <c r="F39" s="144">
        <f t="shared" ref="F39:AK39" si="10">F38+F31</f>
        <v>6381.2062900000019</v>
      </c>
      <c r="G39" s="144">
        <f t="shared" si="10"/>
        <v>6381.2062900000019</v>
      </c>
      <c r="H39" s="144">
        <f t="shared" si="10"/>
        <v>0</v>
      </c>
      <c r="I39" s="144">
        <f t="shared" si="10"/>
        <v>0</v>
      </c>
      <c r="J39" s="144">
        <f t="shared" si="10"/>
        <v>0</v>
      </c>
      <c r="K39" s="144">
        <f t="shared" si="10"/>
        <v>0</v>
      </c>
      <c r="L39" s="144">
        <f t="shared" si="10"/>
        <v>0</v>
      </c>
      <c r="M39" s="144">
        <f t="shared" si="10"/>
        <v>0</v>
      </c>
      <c r="N39" s="144">
        <f t="shared" si="10"/>
        <v>0</v>
      </c>
      <c r="O39" s="144">
        <f t="shared" si="10"/>
        <v>0</v>
      </c>
      <c r="P39" s="144">
        <f t="shared" si="10"/>
        <v>0</v>
      </c>
      <c r="Q39" s="144">
        <f t="shared" si="10"/>
        <v>0</v>
      </c>
      <c r="R39" s="144">
        <f t="shared" si="10"/>
        <v>0</v>
      </c>
      <c r="S39" s="144">
        <f t="shared" si="10"/>
        <v>0</v>
      </c>
      <c r="T39" s="144">
        <f t="shared" si="10"/>
        <v>0</v>
      </c>
      <c r="U39" s="144">
        <f t="shared" si="10"/>
        <v>0</v>
      </c>
      <c r="V39" s="144">
        <f t="shared" si="10"/>
        <v>0</v>
      </c>
      <c r="W39" s="144">
        <f t="shared" si="10"/>
        <v>0</v>
      </c>
      <c r="X39" s="144">
        <f t="shared" si="10"/>
        <v>0</v>
      </c>
      <c r="Y39" s="144">
        <f t="shared" si="10"/>
        <v>0</v>
      </c>
      <c r="Z39" s="144">
        <f t="shared" si="10"/>
        <v>0</v>
      </c>
      <c r="AA39" s="144">
        <f t="shared" si="10"/>
        <v>0</v>
      </c>
      <c r="AB39" s="144">
        <f t="shared" si="10"/>
        <v>0</v>
      </c>
      <c r="AC39" s="144">
        <f t="shared" si="10"/>
        <v>0</v>
      </c>
      <c r="AD39" s="144">
        <f t="shared" si="10"/>
        <v>0</v>
      </c>
      <c r="AE39" s="144">
        <f t="shared" si="10"/>
        <v>0</v>
      </c>
      <c r="AF39" s="144">
        <f t="shared" si="10"/>
        <v>0</v>
      </c>
      <c r="AG39" s="144">
        <f t="shared" si="10"/>
        <v>0</v>
      </c>
      <c r="AH39" s="144">
        <f t="shared" si="10"/>
        <v>0</v>
      </c>
      <c r="AI39" s="144">
        <f t="shared" si="10"/>
        <v>0</v>
      </c>
      <c r="AJ39" s="144">
        <f t="shared" si="10"/>
        <v>0</v>
      </c>
      <c r="AK39" s="144">
        <f t="shared" si="10"/>
        <v>0</v>
      </c>
      <c r="AL39" s="144">
        <f t="shared" ref="AL39:BN39" si="11">AL38+AL31</f>
        <v>0</v>
      </c>
      <c r="AM39" s="144">
        <f t="shared" si="11"/>
        <v>0</v>
      </c>
      <c r="AN39" s="144">
        <f t="shared" si="11"/>
        <v>0</v>
      </c>
      <c r="AO39" s="144">
        <f t="shared" si="11"/>
        <v>0</v>
      </c>
      <c r="AP39" s="144">
        <f t="shared" si="11"/>
        <v>0</v>
      </c>
      <c r="AQ39" s="144">
        <f t="shared" si="11"/>
        <v>0</v>
      </c>
      <c r="AR39" s="144">
        <f t="shared" si="11"/>
        <v>0</v>
      </c>
      <c r="AS39" s="144">
        <f t="shared" si="11"/>
        <v>0</v>
      </c>
      <c r="AT39" s="144">
        <f t="shared" si="11"/>
        <v>0</v>
      </c>
      <c r="AU39" s="144">
        <f t="shared" si="11"/>
        <v>0</v>
      </c>
      <c r="AV39" s="144">
        <f t="shared" si="11"/>
        <v>0</v>
      </c>
      <c r="AW39" s="144">
        <f t="shared" si="11"/>
        <v>0</v>
      </c>
      <c r="AX39" s="144">
        <f t="shared" si="11"/>
        <v>0</v>
      </c>
      <c r="AY39" s="144">
        <f t="shared" si="11"/>
        <v>0</v>
      </c>
      <c r="AZ39" s="144">
        <f t="shared" si="11"/>
        <v>0</v>
      </c>
      <c r="BA39" s="144">
        <f t="shared" si="11"/>
        <v>9872.4174694902886</v>
      </c>
      <c r="BB39" s="144">
        <f t="shared" si="11"/>
        <v>9872.4174694902886</v>
      </c>
      <c r="BC39" s="144">
        <f t="shared" si="11"/>
        <v>0</v>
      </c>
      <c r="BD39" s="144">
        <f t="shared" si="11"/>
        <v>0</v>
      </c>
      <c r="BE39" s="144">
        <f t="shared" si="11"/>
        <v>0</v>
      </c>
      <c r="BF39" s="144">
        <f t="shared" si="11"/>
        <v>0</v>
      </c>
      <c r="BG39" s="144">
        <f t="shared" si="11"/>
        <v>0</v>
      </c>
      <c r="BH39" s="144">
        <f t="shared" si="11"/>
        <v>0</v>
      </c>
      <c r="BI39" s="144">
        <f t="shared" si="11"/>
        <v>0</v>
      </c>
      <c r="BJ39" s="144">
        <f t="shared" si="11"/>
        <v>0</v>
      </c>
      <c r="BK39" s="144">
        <f>BK38+BK31</f>
        <v>0</v>
      </c>
      <c r="BL39" s="144">
        <f>BL38+BL31</f>
        <v>0</v>
      </c>
      <c r="BM39" s="144">
        <f>BM38+BM31</f>
        <v>0</v>
      </c>
      <c r="BN39" s="144">
        <f t="shared" si="11"/>
        <v>0</v>
      </c>
      <c r="BO39" s="341"/>
      <c r="BP39" s="341"/>
      <c r="BQ39" s="153"/>
    </row>
    <row r="40" spans="1:69" outlineLevel="1">
      <c r="A40" s="343" t="s">
        <v>90</v>
      </c>
      <c r="B40" s="338" t="s">
        <v>747</v>
      </c>
      <c r="C40" s="318">
        <f>+Assumes!E27</f>
        <v>-0.2</v>
      </c>
      <c r="D40" s="349">
        <f>SUM(F40:L40)</f>
        <v>10209.930064000004</v>
      </c>
      <c r="E40" s="349">
        <f t="shared" si="4"/>
        <v>12676.394574415017</v>
      </c>
      <c r="F40" s="349">
        <f t="shared" ref="F40:AK40" si="12">$C40*F39+F39</f>
        <v>5104.9650320000019</v>
      </c>
      <c r="G40" s="349">
        <f t="shared" si="12"/>
        <v>5104.9650320000019</v>
      </c>
      <c r="H40" s="349">
        <f t="shared" si="12"/>
        <v>0</v>
      </c>
      <c r="I40" s="349">
        <f t="shared" si="12"/>
        <v>0</v>
      </c>
      <c r="J40" s="349">
        <f t="shared" si="12"/>
        <v>0</v>
      </c>
      <c r="K40" s="349">
        <f t="shared" si="12"/>
        <v>0</v>
      </c>
      <c r="L40" s="349">
        <f t="shared" si="12"/>
        <v>0</v>
      </c>
      <c r="M40" s="349">
        <f t="shared" si="12"/>
        <v>0</v>
      </c>
      <c r="N40" s="349">
        <f t="shared" si="12"/>
        <v>0</v>
      </c>
      <c r="O40" s="349">
        <f t="shared" si="12"/>
        <v>0</v>
      </c>
      <c r="P40" s="349">
        <f t="shared" si="12"/>
        <v>0</v>
      </c>
      <c r="Q40" s="349">
        <f t="shared" si="12"/>
        <v>0</v>
      </c>
      <c r="R40" s="349">
        <f t="shared" si="12"/>
        <v>0</v>
      </c>
      <c r="S40" s="349">
        <f t="shared" si="12"/>
        <v>0</v>
      </c>
      <c r="T40" s="349">
        <f t="shared" si="12"/>
        <v>0</v>
      </c>
      <c r="U40" s="349">
        <f t="shared" si="12"/>
        <v>0</v>
      </c>
      <c r="V40" s="349">
        <f t="shared" si="12"/>
        <v>0</v>
      </c>
      <c r="W40" s="349">
        <f t="shared" si="12"/>
        <v>0</v>
      </c>
      <c r="X40" s="349">
        <f t="shared" si="12"/>
        <v>0</v>
      </c>
      <c r="Y40" s="349">
        <f t="shared" si="12"/>
        <v>0</v>
      </c>
      <c r="Z40" s="349">
        <f t="shared" si="12"/>
        <v>0</v>
      </c>
      <c r="AA40" s="349">
        <f t="shared" si="12"/>
        <v>0</v>
      </c>
      <c r="AB40" s="349">
        <f t="shared" si="12"/>
        <v>0</v>
      </c>
      <c r="AC40" s="349">
        <f t="shared" si="12"/>
        <v>0</v>
      </c>
      <c r="AD40" s="349">
        <f t="shared" si="12"/>
        <v>0</v>
      </c>
      <c r="AE40" s="349">
        <f t="shared" si="12"/>
        <v>0</v>
      </c>
      <c r="AF40" s="349">
        <f t="shared" si="12"/>
        <v>0</v>
      </c>
      <c r="AG40" s="349">
        <f t="shared" si="12"/>
        <v>0</v>
      </c>
      <c r="AH40" s="349">
        <f t="shared" si="12"/>
        <v>0</v>
      </c>
      <c r="AI40" s="349">
        <f t="shared" si="12"/>
        <v>0</v>
      </c>
      <c r="AJ40" s="349">
        <f t="shared" si="12"/>
        <v>0</v>
      </c>
      <c r="AK40" s="349">
        <f t="shared" si="12"/>
        <v>0</v>
      </c>
      <c r="AL40" s="349">
        <f t="shared" ref="AL40:BN40" si="13">$C40*AL39+AL39</f>
        <v>0</v>
      </c>
      <c r="AM40" s="349">
        <f t="shared" si="13"/>
        <v>0</v>
      </c>
      <c r="AN40" s="349">
        <f t="shared" si="13"/>
        <v>0</v>
      </c>
      <c r="AO40" s="349">
        <f t="shared" si="13"/>
        <v>0</v>
      </c>
      <c r="AP40" s="349">
        <f t="shared" si="13"/>
        <v>0</v>
      </c>
      <c r="AQ40" s="349">
        <f t="shared" si="13"/>
        <v>0</v>
      </c>
      <c r="AR40" s="349">
        <f t="shared" si="13"/>
        <v>0</v>
      </c>
      <c r="AS40" s="349">
        <f t="shared" si="13"/>
        <v>0</v>
      </c>
      <c r="AT40" s="349">
        <f t="shared" si="13"/>
        <v>0</v>
      </c>
      <c r="AU40" s="349">
        <f t="shared" si="13"/>
        <v>0</v>
      </c>
      <c r="AV40" s="349">
        <f t="shared" si="13"/>
        <v>0</v>
      </c>
      <c r="AW40" s="349">
        <f t="shared" si="13"/>
        <v>0</v>
      </c>
      <c r="AX40" s="349">
        <f t="shared" si="13"/>
        <v>0</v>
      </c>
      <c r="AY40" s="349">
        <f t="shared" si="13"/>
        <v>0</v>
      </c>
      <c r="AZ40" s="349">
        <f t="shared" si="13"/>
        <v>0</v>
      </c>
      <c r="BA40" s="349">
        <f t="shared" si="13"/>
        <v>7897.933975592231</v>
      </c>
      <c r="BB40" s="349">
        <f t="shared" si="13"/>
        <v>7897.933975592231</v>
      </c>
      <c r="BC40" s="349">
        <f t="shared" si="13"/>
        <v>0</v>
      </c>
      <c r="BD40" s="349">
        <f t="shared" si="13"/>
        <v>0</v>
      </c>
      <c r="BE40" s="349">
        <f t="shared" si="13"/>
        <v>0</v>
      </c>
      <c r="BF40" s="349">
        <f t="shared" si="13"/>
        <v>0</v>
      </c>
      <c r="BG40" s="349">
        <f t="shared" si="13"/>
        <v>0</v>
      </c>
      <c r="BH40" s="349">
        <f t="shared" si="13"/>
        <v>0</v>
      </c>
      <c r="BI40" s="349">
        <f t="shared" si="13"/>
        <v>0</v>
      </c>
      <c r="BJ40" s="349">
        <f t="shared" si="13"/>
        <v>0</v>
      </c>
      <c r="BK40" s="349">
        <f>$C40*BK39+BK39</f>
        <v>0</v>
      </c>
      <c r="BL40" s="349">
        <f>$C40*BL39+BL39</f>
        <v>0</v>
      </c>
      <c r="BM40" s="349">
        <f>$C40*BM39+BM39</f>
        <v>0</v>
      </c>
      <c r="BN40" s="349">
        <f t="shared" si="13"/>
        <v>0</v>
      </c>
      <c r="BO40" s="152"/>
      <c r="BP40" s="152"/>
      <c r="BQ40" s="4"/>
    </row>
    <row r="41" spans="1:69" outlineLevel="1">
      <c r="A41" s="344" t="s">
        <v>92</v>
      </c>
      <c r="B41" s="339" t="s">
        <v>747</v>
      </c>
      <c r="C41" s="321">
        <f>+Assumes!D27</f>
        <v>0.2</v>
      </c>
      <c r="D41" s="410">
        <f>SUM(F41:L41)</f>
        <v>15314.895096000004</v>
      </c>
      <c r="E41" s="410">
        <f t="shared" si="4"/>
        <v>19014.591861622524</v>
      </c>
      <c r="F41" s="410">
        <f t="shared" ref="F41:AK41" si="14">$C41*F39+F39</f>
        <v>7657.4475480000019</v>
      </c>
      <c r="G41" s="410">
        <f t="shared" si="14"/>
        <v>7657.4475480000019</v>
      </c>
      <c r="H41" s="410">
        <f t="shared" si="14"/>
        <v>0</v>
      </c>
      <c r="I41" s="410">
        <f t="shared" si="14"/>
        <v>0</v>
      </c>
      <c r="J41" s="410">
        <f t="shared" si="14"/>
        <v>0</v>
      </c>
      <c r="K41" s="410">
        <f t="shared" si="14"/>
        <v>0</v>
      </c>
      <c r="L41" s="410">
        <f t="shared" si="14"/>
        <v>0</v>
      </c>
      <c r="M41" s="410">
        <f t="shared" si="14"/>
        <v>0</v>
      </c>
      <c r="N41" s="410">
        <f t="shared" si="14"/>
        <v>0</v>
      </c>
      <c r="O41" s="410">
        <f t="shared" si="14"/>
        <v>0</v>
      </c>
      <c r="P41" s="410">
        <f t="shared" si="14"/>
        <v>0</v>
      </c>
      <c r="Q41" s="410">
        <f t="shared" si="14"/>
        <v>0</v>
      </c>
      <c r="R41" s="410">
        <f t="shared" si="14"/>
        <v>0</v>
      </c>
      <c r="S41" s="410">
        <f t="shared" si="14"/>
        <v>0</v>
      </c>
      <c r="T41" s="410">
        <f t="shared" si="14"/>
        <v>0</v>
      </c>
      <c r="U41" s="410">
        <f t="shared" si="14"/>
        <v>0</v>
      </c>
      <c r="V41" s="410">
        <f t="shared" si="14"/>
        <v>0</v>
      </c>
      <c r="W41" s="410">
        <f t="shared" si="14"/>
        <v>0</v>
      </c>
      <c r="X41" s="410">
        <f t="shared" si="14"/>
        <v>0</v>
      </c>
      <c r="Y41" s="410">
        <f t="shared" si="14"/>
        <v>0</v>
      </c>
      <c r="Z41" s="410">
        <f t="shared" si="14"/>
        <v>0</v>
      </c>
      <c r="AA41" s="410">
        <f t="shared" si="14"/>
        <v>0</v>
      </c>
      <c r="AB41" s="410">
        <f t="shared" si="14"/>
        <v>0</v>
      </c>
      <c r="AC41" s="410">
        <f t="shared" si="14"/>
        <v>0</v>
      </c>
      <c r="AD41" s="410">
        <f t="shared" si="14"/>
        <v>0</v>
      </c>
      <c r="AE41" s="410">
        <f t="shared" si="14"/>
        <v>0</v>
      </c>
      <c r="AF41" s="410">
        <f t="shared" si="14"/>
        <v>0</v>
      </c>
      <c r="AG41" s="410">
        <f t="shared" si="14"/>
        <v>0</v>
      </c>
      <c r="AH41" s="410">
        <f t="shared" si="14"/>
        <v>0</v>
      </c>
      <c r="AI41" s="410">
        <f t="shared" si="14"/>
        <v>0</v>
      </c>
      <c r="AJ41" s="410">
        <f t="shared" si="14"/>
        <v>0</v>
      </c>
      <c r="AK41" s="410">
        <f t="shared" si="14"/>
        <v>0</v>
      </c>
      <c r="AL41" s="410">
        <f t="shared" ref="AL41:BN41" si="15">$C41*AL39+AL39</f>
        <v>0</v>
      </c>
      <c r="AM41" s="410">
        <f t="shared" si="15"/>
        <v>0</v>
      </c>
      <c r="AN41" s="410">
        <f t="shared" si="15"/>
        <v>0</v>
      </c>
      <c r="AO41" s="410">
        <f t="shared" si="15"/>
        <v>0</v>
      </c>
      <c r="AP41" s="410">
        <f t="shared" si="15"/>
        <v>0</v>
      </c>
      <c r="AQ41" s="410">
        <f t="shared" si="15"/>
        <v>0</v>
      </c>
      <c r="AR41" s="410">
        <f t="shared" si="15"/>
        <v>0</v>
      </c>
      <c r="AS41" s="410">
        <f t="shared" si="15"/>
        <v>0</v>
      </c>
      <c r="AT41" s="410">
        <f t="shared" si="15"/>
        <v>0</v>
      </c>
      <c r="AU41" s="410">
        <f t="shared" si="15"/>
        <v>0</v>
      </c>
      <c r="AV41" s="410">
        <f t="shared" si="15"/>
        <v>0</v>
      </c>
      <c r="AW41" s="410">
        <f t="shared" si="15"/>
        <v>0</v>
      </c>
      <c r="AX41" s="410">
        <f t="shared" si="15"/>
        <v>0</v>
      </c>
      <c r="AY41" s="410">
        <f t="shared" si="15"/>
        <v>0</v>
      </c>
      <c r="AZ41" s="410">
        <f t="shared" si="15"/>
        <v>0</v>
      </c>
      <c r="BA41" s="410">
        <f t="shared" si="15"/>
        <v>11846.900963388347</v>
      </c>
      <c r="BB41" s="410">
        <f t="shared" si="15"/>
        <v>11846.900963388347</v>
      </c>
      <c r="BC41" s="410">
        <f t="shared" si="15"/>
        <v>0</v>
      </c>
      <c r="BD41" s="410">
        <f t="shared" si="15"/>
        <v>0</v>
      </c>
      <c r="BE41" s="410">
        <f t="shared" si="15"/>
        <v>0</v>
      </c>
      <c r="BF41" s="410">
        <f t="shared" si="15"/>
        <v>0</v>
      </c>
      <c r="BG41" s="410">
        <f t="shared" si="15"/>
        <v>0</v>
      </c>
      <c r="BH41" s="410">
        <f t="shared" si="15"/>
        <v>0</v>
      </c>
      <c r="BI41" s="410">
        <f t="shared" si="15"/>
        <v>0</v>
      </c>
      <c r="BJ41" s="410">
        <f t="shared" si="15"/>
        <v>0</v>
      </c>
      <c r="BK41" s="410">
        <f>$C41*BK39+BK39</f>
        <v>0</v>
      </c>
      <c r="BL41" s="410">
        <f>$C41*BL39+BL39</f>
        <v>0</v>
      </c>
      <c r="BM41" s="410">
        <f>$C41*BM39+BM39</f>
        <v>0</v>
      </c>
      <c r="BN41" s="410">
        <f t="shared" si="15"/>
        <v>0</v>
      </c>
      <c r="BO41" s="147"/>
      <c r="BP41" s="147"/>
      <c r="BQ41" s="5"/>
    </row>
    <row r="42" spans="1:69" ht="12.75" customHeight="1" outlineLevel="1">
      <c r="A42" s="728" t="s">
        <v>754</v>
      </c>
      <c r="B42" s="165" t="s">
        <v>21</v>
      </c>
      <c r="C42" s="166"/>
      <c r="D42" s="310">
        <f t="shared" ref="D42:D48" si="16">SUM(F42:L42)</f>
        <v>0</v>
      </c>
      <c r="E42" s="310">
        <f t="shared" si="4"/>
        <v>0</v>
      </c>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359"/>
      <c r="BP42" s="359"/>
      <c r="BQ42" s="4"/>
    </row>
    <row r="43" spans="1:69" ht="12.75" customHeight="1" outlineLevel="1">
      <c r="A43" s="735"/>
      <c r="B43" s="315" t="s">
        <v>22</v>
      </c>
      <c r="C43" s="317"/>
      <c r="D43" s="308">
        <f t="shared" si="16"/>
        <v>0</v>
      </c>
      <c r="E43" s="308">
        <f t="shared" si="4"/>
        <v>0</v>
      </c>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360"/>
      <c r="BP43" s="360"/>
      <c r="BQ43" s="25"/>
    </row>
    <row r="44" spans="1:69" ht="12.75" customHeight="1" outlineLevel="1">
      <c r="A44" s="735"/>
      <c r="B44" s="315" t="s">
        <v>23</v>
      </c>
      <c r="C44" s="317"/>
      <c r="D44" s="308">
        <f t="shared" si="16"/>
        <v>27.870990723750694</v>
      </c>
      <c r="E44" s="308">
        <f t="shared" si="4"/>
        <v>2479.6331366327859</v>
      </c>
      <c r="F44" s="127">
        <f>IF(F$22&lt;Options!$F13,'Cost Input Base'!D12/1000,)</f>
        <v>0</v>
      </c>
      <c r="G44" s="127">
        <f>IF(G$22&lt;Options!$F13,'Cost Input Base'!E12/1000,)</f>
        <v>0</v>
      </c>
      <c r="H44" s="127">
        <f>IF(H$22&lt;Options!$F13,'Cost Input Base'!F12/1000,)</f>
        <v>0</v>
      </c>
      <c r="I44" s="127">
        <f>IF(I$22&lt;Options!$F13,'Cost Input Base'!G12/1000,)</f>
        <v>1.4990661140888999</v>
      </c>
      <c r="J44" s="127">
        <f>IF(J$22&lt;Options!$F13,'Cost Input Base'!H12/1000,)</f>
        <v>3.0566521856329398</v>
      </c>
      <c r="K44" s="127">
        <f>IF(K$22&lt;Options!$F13,'Cost Input Base'!I12/1000,)</f>
        <v>7.7586715774951509</v>
      </c>
      <c r="L44" s="127">
        <f>IF(L$22&lt;Options!$F13,'Cost Input Base'!J12/1000,)</f>
        <v>15.556600846533701</v>
      </c>
      <c r="M44" s="127">
        <f>IF(M$22&lt;Options!$F13,'Cost Input Base'!K12/1000,)</f>
        <v>26.408094372982649</v>
      </c>
      <c r="N44" s="127">
        <f>IF(N$22&lt;Options!$F13,'Cost Input Base'!L12/1000,)</f>
        <v>35.828546441341601</v>
      </c>
      <c r="O44" s="127">
        <f>IF(O$22&lt;Options!$F13,'Cost Input Base'!M12/1000,)</f>
        <v>48.6325382587926</v>
      </c>
      <c r="P44" s="127">
        <f>IF(P$22&lt;Options!$F13,'Cost Input Base'!N12/1000,)</f>
        <v>73.808025521340014</v>
      </c>
      <c r="Q44" s="127">
        <f>IF(Q$22&lt;Options!$F13,'Cost Input Base'!O12/1000,)</f>
        <v>81.95709271199749</v>
      </c>
      <c r="R44" s="127">
        <f>IF(R$22&lt;Options!$F13,'Cost Input Base'!P12/1000,)</f>
        <v>112.9665568121714</v>
      </c>
      <c r="S44" s="127">
        <f>IF(S$22&lt;Options!$F13,'Cost Input Base'!Q12/1000,)</f>
        <v>139.635099372756</v>
      </c>
      <c r="T44" s="127">
        <f>IF(T$22&lt;Options!$F13,'Cost Input Base'!R12/1000,)</f>
        <v>187.639936135765</v>
      </c>
      <c r="U44" s="127">
        <f>IF(U$22&lt;Options!$F13,'Cost Input Base'!S12/1000,)</f>
        <v>181.775417612231</v>
      </c>
      <c r="V44" s="127">
        <f>IF(V$22&lt;Options!$F13,'Cost Input Base'!T12/1000,)</f>
        <v>187.70370185554199</v>
      </c>
      <c r="W44" s="127">
        <f>IF(W$22&lt;Options!$F13,'Cost Input Base'!U12/1000,)</f>
        <v>223.419529604026</v>
      </c>
      <c r="X44" s="127">
        <f>IF(X$22&lt;Options!$F13,'Cost Input Base'!V12/1000,)</f>
        <v>169.231570112653</v>
      </c>
      <c r="Y44" s="127">
        <f>IF(Y$22&lt;Options!$F13,'Cost Input Base'!W12/1000,)</f>
        <v>164.51002023298798</v>
      </c>
      <c r="Z44" s="127">
        <f>IF(Z$22&lt;Options!$F13,'Cost Input Base'!X12/1000,)</f>
        <v>165.28833654723999</v>
      </c>
      <c r="AA44" s="127">
        <f>IF(AA$22&lt;Options!$F13,'Cost Input Base'!Y12/1000,)</f>
        <v>185.449881597981</v>
      </c>
      <c r="AB44" s="127">
        <f>IF(AB$22&lt;Options!$F13,'Cost Input Base'!Z12/1000,)</f>
        <v>183.74776564726901</v>
      </c>
      <c r="AC44" s="127">
        <f>IF(AC$22&lt;Options!$F13,'Cost Input Base'!AA12/1000,)</f>
        <v>170.51353175890202</v>
      </c>
      <c r="AD44" s="127">
        <f>IF(AD$22&lt;Options!$F13,'Cost Input Base'!AB12/1000,)</f>
        <v>171.82558827614969</v>
      </c>
      <c r="AE44" s="127">
        <f>IF(AE$22&lt;Options!$F13,'Cost Input Base'!AC12/1000,)</f>
        <v>171.82558827614969</v>
      </c>
      <c r="AF44" s="127">
        <f>IF(AF$22&lt;Options!$F13,'Cost Input Base'!AD12/1000,)</f>
        <v>171.82558827614969</v>
      </c>
      <c r="AG44" s="127">
        <f>IF(AG$22&lt;Options!$F13,'Cost Input Base'!AE12/1000,)</f>
        <v>171.82558827614969</v>
      </c>
      <c r="AH44" s="127">
        <f>IF(AH$22&lt;Options!$F13,'Cost Input Base'!AF12/1000,)</f>
        <v>171.82558827614969</v>
      </c>
      <c r="AI44" s="127">
        <f>IF(AI$22&lt;Options!$F13,'Cost Input Base'!AG12/1000,)</f>
        <v>171.82558827614969</v>
      </c>
      <c r="AJ44" s="127">
        <f>IF(AJ$22&lt;Options!$F13,'Cost Input Base'!AH12/1000,)</f>
        <v>171.82558827614969</v>
      </c>
      <c r="AK44" s="127">
        <f>IF(AK$22&lt;Options!$F13,'Cost Input Base'!AI12/1000,)</f>
        <v>171.82558827614969</v>
      </c>
      <c r="AL44" s="127">
        <f>IF(AL$22&lt;Options!$F13,'Cost Input Base'!AJ12/1000,)</f>
        <v>171.82558827614969</v>
      </c>
      <c r="AM44" s="127">
        <f>IF(AM$22&lt;Options!$F13,'Cost Input Base'!AK12/1000,)</f>
        <v>171.82558827614969</v>
      </c>
      <c r="AN44" s="127">
        <f>IF(AN$22&lt;Options!$F13,'Cost Input Base'!AL12/1000,)</f>
        <v>171.82558827614969</v>
      </c>
      <c r="AO44" s="127">
        <f>IF(AO$22&lt;Options!$F13,'Cost Input Base'!AM12/1000,)</f>
        <v>171.82558827614969</v>
      </c>
      <c r="AP44" s="127">
        <f>IF(AP$22&lt;Options!$F13,'Cost Input Base'!AN12/1000,)</f>
        <v>171.82558827614969</v>
      </c>
      <c r="AQ44" s="127">
        <f>IF(AQ$22&lt;Options!$F13,'Cost Input Base'!AO12/1000,)</f>
        <v>171.82558827614969</v>
      </c>
      <c r="AR44" s="127">
        <f>IF(AR$22&lt;Options!$F13,'Cost Input Base'!AP12/1000,)</f>
        <v>171.82558827614969</v>
      </c>
      <c r="AS44" s="127">
        <f>IF(AS$22&lt;Options!$F13,'Cost Input Base'!AQ12/1000,)</f>
        <v>171.82558827614969</v>
      </c>
      <c r="AT44" s="127">
        <f>IF(AT$22&lt;Options!$F13,'Cost Input Base'!AR12/1000,)</f>
        <v>171.82558827614969</v>
      </c>
      <c r="AU44" s="127">
        <f>IF(AU$22&lt;Options!$F13,'Cost Input Base'!AS12/1000,)</f>
        <v>171.82558827614969</v>
      </c>
      <c r="AV44" s="127">
        <f>IF(AV$22&lt;Options!$F13,'Cost Input Base'!AT12/1000,)</f>
        <v>171.82558827614969</v>
      </c>
      <c r="AW44" s="127">
        <f>IF(AW$22&lt;Options!$F13,'Cost Input Base'!AU12/1000,)</f>
        <v>171.82558827614969</v>
      </c>
      <c r="AX44" s="127">
        <f>IF(AX$22&lt;Options!$F13,'Cost Input Base'!AV12/1000,)</f>
        <v>171.82558827614969</v>
      </c>
      <c r="AY44" s="127">
        <f>IF(AY$22&lt;Options!$F13,'Cost Input Base'!AW12/1000,)</f>
        <v>171.82558827614969</v>
      </c>
      <c r="AZ44" s="127">
        <f>IF(AZ$22&lt;Options!$F13,'Cost Input Base'!AX12/1000,)</f>
        <v>171.82558827614969</v>
      </c>
      <c r="BA44" s="127">
        <f>IF(BA$22&lt;Options!$F13,'Cost Input Base'!AY12/1000,)</f>
        <v>0</v>
      </c>
      <c r="BB44" s="127">
        <f>IF(BB$22&lt;Options!$F13,'Cost Input Base'!AZ12/1000,)</f>
        <v>0</v>
      </c>
      <c r="BC44" s="127">
        <f>IF(BC$22&lt;Options!$F13,'Cost Input Base'!BA12/1000,)</f>
        <v>0</v>
      </c>
      <c r="BD44" s="127">
        <f>IF(BD$22&lt;Options!$F13,'Cost Input Base'!BB12/1000,)</f>
        <v>0</v>
      </c>
      <c r="BE44" s="127">
        <f>IF(BE$22&lt;Options!$F13,'Cost Input Base'!BC12/1000,)</f>
        <v>0</v>
      </c>
      <c r="BF44" s="127">
        <f>IF(BF$22&lt;Options!$F13,'Cost Input Base'!BD12/1000,)</f>
        <v>0</v>
      </c>
      <c r="BG44" s="127">
        <f>IF(BG$22&lt;Options!$F13,'Cost Input Base'!BE12/1000,)</f>
        <v>0</v>
      </c>
      <c r="BH44" s="127">
        <f>IF(BH$22&lt;Options!$F13,'Cost Input Base'!BF12/1000,)</f>
        <v>0</v>
      </c>
      <c r="BI44" s="127">
        <f>IF(BI$22&lt;Options!$F13,'Cost Input Base'!BG12/1000,)</f>
        <v>0</v>
      </c>
      <c r="BJ44" s="127">
        <f>IF(BJ$22&lt;Options!$F13,'Cost Input Base'!BH12/1000,)</f>
        <v>0</v>
      </c>
      <c r="BK44" s="127">
        <f>IF(BK$22&lt;Options!$F13,'Cost Input Base'!BI12/1000,)</f>
        <v>0</v>
      </c>
      <c r="BL44" s="127">
        <f>IF(BL$22&lt;Options!$F13,'Cost Input Base'!BJ12/1000,)</f>
        <v>0</v>
      </c>
      <c r="BM44" s="127">
        <f>IF(BM$22&lt;Options!$F13,'Cost Input Base'!BK12/1000,)</f>
        <v>0</v>
      </c>
      <c r="BN44" s="127"/>
      <c r="BO44" s="360"/>
      <c r="BP44" s="360"/>
      <c r="BQ44" s="25"/>
    </row>
    <row r="45" spans="1:69" ht="12.75" customHeight="1" outlineLevel="1">
      <c r="A45" s="735"/>
      <c r="B45" s="315" t="s">
        <v>24</v>
      </c>
      <c r="C45" s="317"/>
      <c r="D45" s="308">
        <f t="shared" si="16"/>
        <v>0</v>
      </c>
      <c r="E45" s="308">
        <f t="shared" si="4"/>
        <v>0</v>
      </c>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360"/>
      <c r="BP45" s="360"/>
      <c r="BQ45" s="25"/>
    </row>
    <row r="46" spans="1:69" ht="12.75" customHeight="1" outlineLevel="1">
      <c r="A46" s="735"/>
      <c r="B46" s="315" t="s">
        <v>25</v>
      </c>
      <c r="C46" s="317"/>
      <c r="D46" s="308">
        <f t="shared" si="16"/>
        <v>6.207706446041735</v>
      </c>
      <c r="E46" s="308">
        <f t="shared" si="4"/>
        <v>493.31525316109708</v>
      </c>
      <c r="F46" s="127">
        <f>IF(F$22&lt;Options!$F13,'Cost Input Base'!D13/1000,)</f>
        <v>0</v>
      </c>
      <c r="G46" s="127">
        <f>IF(G$22&lt;Options!$F13,'Cost Input Base'!E13/1000,)</f>
        <v>0</v>
      </c>
      <c r="H46" s="127">
        <f>IF(H$22&lt;Options!$F13,'Cost Input Base'!F13/1000,)</f>
        <v>0</v>
      </c>
      <c r="I46" s="127">
        <f>IF(I$22&lt;Options!$F13,'Cost Input Base'!G13/1000,)</f>
        <v>1.8936483007897201E-2</v>
      </c>
      <c r="J46" s="127">
        <f>IF(J$22&lt;Options!$F13,'Cost Input Base'!H13/1000,)</f>
        <v>3.19775826375048</v>
      </c>
      <c r="K46" s="127">
        <f>IF(K$22&lt;Options!$F13,'Cost Input Base'!I13/1000,)</f>
        <v>5.6455148087818E-2</v>
      </c>
      <c r="L46" s="127">
        <f>IF(L$22&lt;Options!$F13,'Cost Input Base'!J13/1000,)</f>
        <v>2.93455655119554</v>
      </c>
      <c r="M46" s="127">
        <f>IF(M$22&lt;Options!$F13,'Cost Input Base'!K13/1000,)</f>
        <v>2.0833823273614049</v>
      </c>
      <c r="N46" s="127">
        <f>IF(N$22&lt;Options!$F13,'Cost Input Base'!L13/1000,)</f>
        <v>3.8202201365687398</v>
      </c>
      <c r="O46" s="127">
        <f>IF(O$22&lt;Options!$F13,'Cost Input Base'!M13/1000,)</f>
        <v>5.6204994235823698</v>
      </c>
      <c r="P46" s="127">
        <f>IF(P$22&lt;Options!$F13,'Cost Input Base'!N13/1000,)</f>
        <v>8.4580027761563592</v>
      </c>
      <c r="Q46" s="127">
        <f>IF(Q$22&lt;Options!$F13,'Cost Input Base'!O13/1000,)</f>
        <v>0.80249140347956993</v>
      </c>
      <c r="R46" s="127">
        <f>IF(R$22&lt;Options!$F13,'Cost Input Base'!P13/1000,)</f>
        <v>24.569301289938405</v>
      </c>
      <c r="S46" s="127">
        <f>IF(S$22&lt;Options!$F13,'Cost Input Base'!Q13/1000,)</f>
        <v>0.21795632054168002</v>
      </c>
      <c r="T46" s="127">
        <f>IF(T$22&lt;Options!$F13,'Cost Input Base'!R13/1000,)</f>
        <v>0.41448780762729598</v>
      </c>
      <c r="U46" s="127">
        <f>IF(U$22&lt;Options!$F13,'Cost Input Base'!S13/1000,)</f>
        <v>0.42420497562473503</v>
      </c>
      <c r="V46" s="127">
        <f>IF(V$22&lt;Options!$F13,'Cost Input Base'!T13/1000,)</f>
        <v>9.3485265631073116</v>
      </c>
      <c r="W46" s="127">
        <f>IF(W$22&lt;Options!$F13,'Cost Input Base'!U13/1000,)</f>
        <v>4.2857781810185296</v>
      </c>
      <c r="X46" s="127">
        <f>IF(X$22&lt;Options!$F13,'Cost Input Base'!V13/1000,)</f>
        <v>322.65324541103604</v>
      </c>
      <c r="Y46" s="127">
        <f>IF(Y$22&lt;Options!$F13,'Cost Input Base'!W13/1000,)</f>
        <v>1.4373776670454399</v>
      </c>
      <c r="Z46" s="127">
        <f>IF(Z$22&lt;Options!$F13,'Cost Input Base'!X13/1000,)</f>
        <v>27.694211573485902</v>
      </c>
      <c r="AA46" s="127">
        <f>IF(AA$22&lt;Options!$F13,'Cost Input Base'!Y13/1000,)</f>
        <v>0.998059760285118</v>
      </c>
      <c r="AB46" s="127">
        <f>IF(AB$22&lt;Options!$F13,'Cost Input Base'!Z13/1000,)</f>
        <v>1.1852094511926601</v>
      </c>
      <c r="AC46" s="127">
        <f>IF(AC$22&lt;Options!$F13,'Cost Input Base'!AA13/1000,)</f>
        <v>97.006972551640402</v>
      </c>
      <c r="AD46" s="127">
        <f>IF(AD$22&lt;Options!$F13,'Cost Input Base'!AB13/1000,)</f>
        <v>32.775129776599933</v>
      </c>
      <c r="AE46" s="127">
        <f>IF(AE$22&lt;Options!$F13,'Cost Input Base'!AC13/1000,)</f>
        <v>32.775129776599933</v>
      </c>
      <c r="AF46" s="127">
        <f>IF(AF$22&lt;Options!$F13,'Cost Input Base'!AD13/1000,)</f>
        <v>32.775129776599933</v>
      </c>
      <c r="AG46" s="127">
        <f>IF(AG$22&lt;Options!$F13,'Cost Input Base'!AE13/1000,)</f>
        <v>32.775129776599933</v>
      </c>
      <c r="AH46" s="127">
        <f>IF(AH$22&lt;Options!$F13,'Cost Input Base'!AF13/1000,)</f>
        <v>32.775129776599933</v>
      </c>
      <c r="AI46" s="127">
        <f>IF(AI$22&lt;Options!$F13,'Cost Input Base'!AG13/1000,)</f>
        <v>32.775129776599933</v>
      </c>
      <c r="AJ46" s="127">
        <f>IF(AJ$22&lt;Options!$F13,'Cost Input Base'!AH13/1000,)</f>
        <v>32.775129776599933</v>
      </c>
      <c r="AK46" s="127">
        <f>IF(AK$22&lt;Options!$F13,'Cost Input Base'!AI13/1000,)</f>
        <v>32.775129776599933</v>
      </c>
      <c r="AL46" s="127">
        <f>IF(AL$22&lt;Options!$F13,'Cost Input Base'!AJ13/1000,)</f>
        <v>32.775129776599933</v>
      </c>
      <c r="AM46" s="127">
        <f>IF(AM$22&lt;Options!$F13,'Cost Input Base'!AK13/1000,)</f>
        <v>32.775129776599933</v>
      </c>
      <c r="AN46" s="127">
        <f>IF(AN$22&lt;Options!$F13,'Cost Input Base'!AL13/1000,)</f>
        <v>32.775129776599933</v>
      </c>
      <c r="AO46" s="127">
        <f>IF(AO$22&lt;Options!$F13,'Cost Input Base'!AM13/1000,)</f>
        <v>32.775129776599933</v>
      </c>
      <c r="AP46" s="127">
        <f>IF(AP$22&lt;Options!$F13,'Cost Input Base'!AN13/1000,)</f>
        <v>32.775129776599933</v>
      </c>
      <c r="AQ46" s="127">
        <f>IF(AQ$22&lt;Options!$F13,'Cost Input Base'!AO13/1000,)</f>
        <v>32.775129776599933</v>
      </c>
      <c r="AR46" s="127">
        <f>IF(AR$22&lt;Options!$F13,'Cost Input Base'!AP13/1000,)</f>
        <v>32.775129776599933</v>
      </c>
      <c r="AS46" s="127">
        <f>IF(AS$22&lt;Options!$F13,'Cost Input Base'!AQ13/1000,)</f>
        <v>32.775129776599933</v>
      </c>
      <c r="AT46" s="127">
        <f>IF(AT$22&lt;Options!$F13,'Cost Input Base'!AR13/1000,)</f>
        <v>32.775129776599933</v>
      </c>
      <c r="AU46" s="127">
        <f>IF(AU$22&lt;Options!$F13,'Cost Input Base'!AS13/1000,)</f>
        <v>32.775129776599933</v>
      </c>
      <c r="AV46" s="127">
        <f>IF(AV$22&lt;Options!$F13,'Cost Input Base'!AT13/1000,)</f>
        <v>32.775129776599933</v>
      </c>
      <c r="AW46" s="127">
        <f>IF(AW$22&lt;Options!$F13,'Cost Input Base'!AU13/1000,)</f>
        <v>32.775129776599933</v>
      </c>
      <c r="AX46" s="127">
        <f>IF(AX$22&lt;Options!$F13,'Cost Input Base'!AV13/1000,)</f>
        <v>32.775129776599933</v>
      </c>
      <c r="AY46" s="127">
        <f>IF(AY$22&lt;Options!$F13,'Cost Input Base'!AW13/1000,)</f>
        <v>32.775129776599933</v>
      </c>
      <c r="AZ46" s="127">
        <f>IF(AZ$22&lt;Options!$F13,'Cost Input Base'!AX13/1000,)</f>
        <v>32.775129776599933</v>
      </c>
      <c r="BA46" s="127">
        <f>IF(BA$22&lt;Options!$F13,'Cost Input Base'!AY13/1000,)</f>
        <v>0</v>
      </c>
      <c r="BB46" s="127">
        <f>IF(BB$22&lt;Options!$F13,'Cost Input Base'!AZ13/1000,)</f>
        <v>0</v>
      </c>
      <c r="BC46" s="127">
        <f>IF(BC$22&lt;Options!$F13,'Cost Input Base'!BA13/1000,)</f>
        <v>0</v>
      </c>
      <c r="BD46" s="127">
        <f>IF(BD$22&lt;Options!$F13,'Cost Input Base'!BB13/1000,)</f>
        <v>0</v>
      </c>
      <c r="BE46" s="127">
        <f>IF(BE$22&lt;Options!$F13,'Cost Input Base'!BC13/1000,)</f>
        <v>0</v>
      </c>
      <c r="BF46" s="127">
        <f>IF(BF$22&lt;Options!$F13,'Cost Input Base'!BD13/1000,)</f>
        <v>0</v>
      </c>
      <c r="BG46" s="127">
        <f>IF(BG$22&lt;Options!$F13,'Cost Input Base'!BE13/1000,)</f>
        <v>0</v>
      </c>
      <c r="BH46" s="127">
        <f>IF(BH$22&lt;Options!$F13,'Cost Input Base'!BF13/1000,)</f>
        <v>0</v>
      </c>
      <c r="BI46" s="127">
        <f>IF(BI$22&lt;Options!$F13,'Cost Input Base'!BG13/1000,)</f>
        <v>0</v>
      </c>
      <c r="BJ46" s="127">
        <f>IF(BJ$22&lt;Options!$F13,'Cost Input Base'!BH13/1000,)</f>
        <v>0</v>
      </c>
      <c r="BK46" s="127">
        <f>IF(BK$22&lt;Options!$F13,'Cost Input Base'!BI13/1000,)</f>
        <v>0</v>
      </c>
      <c r="BL46" s="127">
        <f>IF(BL$22&lt;Options!$F13,'Cost Input Base'!BJ13/1000,)</f>
        <v>0</v>
      </c>
      <c r="BM46" s="127">
        <f>IF(BM$22&lt;Options!$F13,'Cost Input Base'!BK13/1000,)</f>
        <v>0</v>
      </c>
      <c r="BN46" s="127"/>
      <c r="BO46" s="360"/>
      <c r="BP46" s="360"/>
      <c r="BQ46" s="25"/>
    </row>
    <row r="47" spans="1:69" ht="12.75" customHeight="1" outlineLevel="1">
      <c r="A47" s="735"/>
      <c r="B47" s="315" t="s">
        <v>26</v>
      </c>
      <c r="C47" s="317"/>
      <c r="D47" s="334">
        <f t="shared" si="16"/>
        <v>0</v>
      </c>
      <c r="E47" s="334">
        <f t="shared" si="4"/>
        <v>0</v>
      </c>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361"/>
      <c r="BP47" s="362"/>
      <c r="BQ47" s="136"/>
    </row>
    <row r="48" spans="1:69">
      <c r="A48" s="736"/>
      <c r="B48" s="320" t="s">
        <v>750</v>
      </c>
      <c r="C48" s="139"/>
      <c r="D48" s="342">
        <f t="shared" si="16"/>
        <v>34.078697169792427</v>
      </c>
      <c r="E48" s="342">
        <f t="shared" si="4"/>
        <v>2972.9483897938831</v>
      </c>
      <c r="F48" s="328">
        <f>SUM(F42:F47)</f>
        <v>0</v>
      </c>
      <c r="G48" s="328">
        <f t="shared" ref="G48:BN48" si="17">SUM(G42:G47)</f>
        <v>0</v>
      </c>
      <c r="H48" s="328">
        <f t="shared" si="17"/>
        <v>0</v>
      </c>
      <c r="I48" s="328">
        <f t="shared" si="17"/>
        <v>1.5180025970967972</v>
      </c>
      <c r="J48" s="328">
        <f t="shared" si="17"/>
        <v>6.2544104493834194</v>
      </c>
      <c r="K48" s="328">
        <f t="shared" si="17"/>
        <v>7.8151267255829691</v>
      </c>
      <c r="L48" s="328">
        <f t="shared" si="17"/>
        <v>18.491157397729243</v>
      </c>
      <c r="M48" s="328">
        <f t="shared" si="17"/>
        <v>28.491476700344055</v>
      </c>
      <c r="N48" s="328">
        <f t="shared" si="17"/>
        <v>39.648766577910344</v>
      </c>
      <c r="O48" s="328">
        <f t="shared" si="17"/>
        <v>54.253037682374966</v>
      </c>
      <c r="P48" s="328">
        <f t="shared" si="17"/>
        <v>82.266028297496376</v>
      </c>
      <c r="Q48" s="328">
        <f t="shared" si="17"/>
        <v>82.759584115477054</v>
      </c>
      <c r="R48" s="328">
        <f t="shared" si="17"/>
        <v>137.53585810210981</v>
      </c>
      <c r="S48" s="328">
        <f t="shared" si="17"/>
        <v>139.85305569329768</v>
      </c>
      <c r="T48" s="328">
        <f t="shared" si="17"/>
        <v>188.05442394339229</v>
      </c>
      <c r="U48" s="328">
        <f t="shared" si="17"/>
        <v>182.19962258785574</v>
      </c>
      <c r="V48" s="328">
        <f t="shared" si="17"/>
        <v>197.05222841864929</v>
      </c>
      <c r="W48" s="328">
        <f t="shared" si="17"/>
        <v>227.70530778504454</v>
      </c>
      <c r="X48" s="328">
        <f t="shared" si="17"/>
        <v>491.88481552368904</v>
      </c>
      <c r="Y48" s="328">
        <f t="shared" si="17"/>
        <v>165.94739790003342</v>
      </c>
      <c r="Z48" s="328">
        <f t="shared" si="17"/>
        <v>192.98254812072588</v>
      </c>
      <c r="AA48" s="328">
        <f t="shared" si="17"/>
        <v>186.44794135826612</v>
      </c>
      <c r="AB48" s="328">
        <f t="shared" si="17"/>
        <v>184.93297509846167</v>
      </c>
      <c r="AC48" s="328">
        <f t="shared" si="17"/>
        <v>267.52050431054244</v>
      </c>
      <c r="AD48" s="328">
        <f t="shared" si="17"/>
        <v>204.60071805274961</v>
      </c>
      <c r="AE48" s="328">
        <f t="shared" si="17"/>
        <v>204.60071805274961</v>
      </c>
      <c r="AF48" s="328">
        <f t="shared" si="17"/>
        <v>204.60071805274961</v>
      </c>
      <c r="AG48" s="328">
        <f t="shared" si="17"/>
        <v>204.60071805274961</v>
      </c>
      <c r="AH48" s="328">
        <f t="shared" si="17"/>
        <v>204.60071805274961</v>
      </c>
      <c r="AI48" s="328">
        <f t="shared" si="17"/>
        <v>204.60071805274961</v>
      </c>
      <c r="AJ48" s="328">
        <f t="shared" si="17"/>
        <v>204.60071805274961</v>
      </c>
      <c r="AK48" s="328">
        <f t="shared" si="17"/>
        <v>204.60071805274961</v>
      </c>
      <c r="AL48" s="328">
        <f t="shared" si="17"/>
        <v>204.60071805274961</v>
      </c>
      <c r="AM48" s="328">
        <f t="shared" si="17"/>
        <v>204.60071805274961</v>
      </c>
      <c r="AN48" s="328">
        <f t="shared" si="17"/>
        <v>204.60071805274961</v>
      </c>
      <c r="AO48" s="328">
        <f t="shared" si="17"/>
        <v>204.60071805274961</v>
      </c>
      <c r="AP48" s="328">
        <f t="shared" si="17"/>
        <v>204.60071805274961</v>
      </c>
      <c r="AQ48" s="328">
        <f t="shared" si="17"/>
        <v>204.60071805274961</v>
      </c>
      <c r="AR48" s="328">
        <f t="shared" si="17"/>
        <v>204.60071805274961</v>
      </c>
      <c r="AS48" s="328">
        <f t="shared" si="17"/>
        <v>204.60071805274961</v>
      </c>
      <c r="AT48" s="328">
        <f t="shared" si="17"/>
        <v>204.60071805274961</v>
      </c>
      <c r="AU48" s="328">
        <f t="shared" si="17"/>
        <v>204.60071805274961</v>
      </c>
      <c r="AV48" s="328">
        <f t="shared" si="17"/>
        <v>204.60071805274961</v>
      </c>
      <c r="AW48" s="328">
        <f t="shared" si="17"/>
        <v>204.60071805274961</v>
      </c>
      <c r="AX48" s="328">
        <f t="shared" si="17"/>
        <v>204.60071805274961</v>
      </c>
      <c r="AY48" s="328">
        <f t="shared" si="17"/>
        <v>204.60071805274961</v>
      </c>
      <c r="AZ48" s="328">
        <f t="shared" si="17"/>
        <v>204.60071805274961</v>
      </c>
      <c r="BA48" s="328">
        <f t="shared" si="17"/>
        <v>0</v>
      </c>
      <c r="BB48" s="328">
        <f t="shared" si="17"/>
        <v>0</v>
      </c>
      <c r="BC48" s="328">
        <f t="shared" si="17"/>
        <v>0</v>
      </c>
      <c r="BD48" s="328">
        <f t="shared" si="17"/>
        <v>0</v>
      </c>
      <c r="BE48" s="328">
        <f t="shared" si="17"/>
        <v>0</v>
      </c>
      <c r="BF48" s="328">
        <f t="shared" si="17"/>
        <v>0</v>
      </c>
      <c r="BG48" s="328">
        <f t="shared" si="17"/>
        <v>0</v>
      </c>
      <c r="BH48" s="328">
        <f t="shared" si="17"/>
        <v>0</v>
      </c>
      <c r="BI48" s="328">
        <f t="shared" si="17"/>
        <v>0</v>
      </c>
      <c r="BJ48" s="328">
        <f t="shared" si="17"/>
        <v>0</v>
      </c>
      <c r="BK48" s="328">
        <f>SUM(BK42:BK47)</f>
        <v>0</v>
      </c>
      <c r="BL48" s="328">
        <f>SUM(BL42:BL47)</f>
        <v>0</v>
      </c>
      <c r="BM48" s="328">
        <f>SUM(BM42:BM47)</f>
        <v>0</v>
      </c>
      <c r="BN48" s="328">
        <f t="shared" si="17"/>
        <v>0</v>
      </c>
      <c r="BO48" s="363"/>
      <c r="BP48" s="362"/>
      <c r="BQ48" s="138"/>
    </row>
    <row r="49" spans="1:69" ht="12.75" customHeight="1" outlineLevel="2">
      <c r="A49" s="728" t="s">
        <v>753</v>
      </c>
      <c r="B49" s="165" t="s">
        <v>21</v>
      </c>
      <c r="C49" s="166"/>
      <c r="D49" s="308">
        <f t="shared" si="3"/>
        <v>0</v>
      </c>
      <c r="E49" s="308">
        <f t="shared" si="4"/>
        <v>0</v>
      </c>
      <c r="F49" s="127"/>
      <c r="G49" s="127"/>
      <c r="H49" s="552">
        <f>+IF(H$22&lt;Options!$F$13,IF(MOD(H$22-$G$22,Options!$C15)=0,Options!$G15,),)</f>
        <v>0</v>
      </c>
      <c r="I49" s="552">
        <f>+IF(I$22&lt;Options!$F$13,IF(MOD(I$22-$G$22,Options!$C15)=0,Options!$G15,),)</f>
        <v>0</v>
      </c>
      <c r="J49" s="552">
        <f>+IF(J$22&lt;Options!$F$13,IF(MOD(J$22-$G$22,Options!$C15)=0,Options!$G15,),)</f>
        <v>0</v>
      </c>
      <c r="K49" s="552">
        <f>+IF(K$22&lt;Options!$F$13,IF(MOD(K$22-$G$22,Options!$C15)=0,Options!$G15,),)</f>
        <v>0</v>
      </c>
      <c r="L49" s="552">
        <f>+IF(L$22&lt;Options!$F$13,IF(MOD(L$22-$G$22,Options!$C15)=0,Options!$G15,),)</f>
        <v>0</v>
      </c>
      <c r="M49" s="552">
        <f>+IF(M$22&lt;Options!$F$13,IF(MOD(M$22-$G$22,Options!$C15)=0,Options!$G15,),)</f>
        <v>0</v>
      </c>
      <c r="N49" s="552">
        <f>+IF(N$22&lt;Options!$F$13,IF(MOD(N$22-$G$22,Options!$C15)=0,Options!$G15,),)</f>
        <v>0</v>
      </c>
      <c r="O49" s="552">
        <f>+IF(O$22&lt;Options!$F$13,IF(MOD(O$22-$G$22,Options!$C15)=0,Options!$G15,),)</f>
        <v>0</v>
      </c>
      <c r="P49" s="552">
        <f>+IF(P$22&lt;Options!$F$13,IF(MOD(P$22-$G$22,Options!$C15)=0,Options!$G15,),)</f>
        <v>0</v>
      </c>
      <c r="Q49" s="552">
        <f>+IF(Q$22&lt;Options!$F$13,IF(MOD(Q$22-$G$22,Options!$C15)=0,Options!$G15,),)</f>
        <v>0</v>
      </c>
      <c r="R49" s="552">
        <f>+IF(R$22&lt;Options!$F$13,IF(MOD(R$22-$G$22,Options!$C15)=0,Options!$G15,),)</f>
        <v>0</v>
      </c>
      <c r="S49" s="552">
        <f>+IF(S$22&lt;Options!$F$13,IF(MOD(S$22-$G$22,Options!$C15)=0,Options!$G15,),)</f>
        <v>0</v>
      </c>
      <c r="T49" s="552">
        <f>+IF(T$22&lt;Options!$F$13,IF(MOD(T$22-$G$22,Options!$C15)=0,Options!$G15,),)</f>
        <v>0</v>
      </c>
      <c r="U49" s="552">
        <f>+IF(U$22&lt;Options!$F$13,IF(MOD(U$22-$G$22,Options!$C15)=0,Options!$G15,),)</f>
        <v>0</v>
      </c>
      <c r="V49" s="552">
        <f>+IF(V$22&lt;Options!$F$13,IF(MOD(V$22-$G$22,Options!$C15)=0,Options!$G15,),)</f>
        <v>0</v>
      </c>
      <c r="W49" s="552">
        <f>+IF(W$22&lt;Options!$F$13,IF(MOD(W$22-$G$22,Options!$C15)=0,Options!$G15,),)</f>
        <v>0</v>
      </c>
      <c r="X49" s="552">
        <f>+IF(X$22&lt;Options!$F$13,IF(MOD(X$22-$G$22,Options!$C15)=0,Options!$G15,),)</f>
        <v>0</v>
      </c>
      <c r="Y49" s="552">
        <f>+IF(Y$22&lt;Options!$F$13,IF(MOD(Y$22-$G$22,Options!$C15)=0,Options!$G15,),)</f>
        <v>0</v>
      </c>
      <c r="Z49" s="552">
        <f>+IF(Z$22&lt;Options!$F$13,IF(MOD(Z$22-$G$22,Options!$C15)=0,Options!$G15,),)</f>
        <v>0</v>
      </c>
      <c r="AA49" s="552">
        <f>+IF(AA$22&lt;Options!$F$13,IF(MOD(AA$22-$G$22,Options!$C15)=0,Options!$G15,),)</f>
        <v>0</v>
      </c>
      <c r="AB49" s="552">
        <f>+IF(AB$22&lt;Options!$F$13,IF(MOD(AB$22-$G$22,Options!$C15)=0,Options!$G15,),)</f>
        <v>0</v>
      </c>
      <c r="AC49" s="552">
        <f>+IF(AC$22&lt;Options!$F$13,IF(MOD(AC$22-$G$22,Options!$C15)=0,Options!$G15,),)</f>
        <v>0</v>
      </c>
      <c r="AD49" s="552">
        <f>+IF(AD$22&lt;Options!$F$13,IF(MOD(AD$22-$G$22,Options!$C15)=0,Options!$G15,),)</f>
        <v>0</v>
      </c>
      <c r="AE49" s="552">
        <f>+IF(AE$22&lt;Options!$F$13,IF(MOD(AE$22-$G$22,Options!$C15)=0,Options!$G15,),)</f>
        <v>0</v>
      </c>
      <c r="AF49" s="552">
        <f>+IF(AF$22&lt;Options!$F$13,IF(MOD(AF$22-$G$22,Options!$C15)=0,Options!$G15,),)</f>
        <v>0</v>
      </c>
      <c r="AG49" s="552">
        <f>+IF(AG$22&lt;Options!$F$13,IF(MOD(AG$22-$G$22,Options!$C15)=0,Options!$G15,),)</f>
        <v>0</v>
      </c>
      <c r="AH49" s="552">
        <f>+IF(AH$22&lt;Options!$F$13,IF(MOD(AH$22-$G$22,Options!$C15)=0,Options!$G15,),)</f>
        <v>0</v>
      </c>
      <c r="AI49" s="552">
        <f>+IF(AI$22&lt;Options!$F$13,IF(MOD(AI$22-$G$22,Options!$C15)=0,Options!$G15,),)</f>
        <v>0</v>
      </c>
      <c r="AJ49" s="552">
        <f>+IF(AJ$22&lt;Options!$F$13,IF(MOD(AJ$22-$G$22,Options!$C15)=0,Options!$G15,),)</f>
        <v>0</v>
      </c>
      <c r="AK49" s="552">
        <f>+IF(AK$22&lt;Options!$F$13,IF(MOD(AK$22-$G$22,Options!$C15)=0,Options!$G15,),)</f>
        <v>0</v>
      </c>
      <c r="AL49" s="552">
        <f>+IF(AL$22&lt;Options!$F$13,IF(MOD(AL$22-$G$22,Options!$C15)=0,Options!$G15,),)</f>
        <v>0</v>
      </c>
      <c r="AM49" s="552">
        <f>+IF(AM$22&lt;Options!$F$13,IF(MOD(AM$22-$G$22,Options!$C15)=0,Options!$G15,),)</f>
        <v>0</v>
      </c>
      <c r="AN49" s="552">
        <f>+IF(AN$22&lt;Options!$F$13,IF(MOD(AN$22-$G$22,Options!$C15)=0,Options!$G15,),)</f>
        <v>0</v>
      </c>
      <c r="AO49" s="552">
        <f>+IF(AO$22&lt;Options!$F$13,IF(MOD(AO$22-$G$22,Options!$C15)=0,Options!$G15,),)</f>
        <v>0</v>
      </c>
      <c r="AP49" s="552">
        <f>+IF(AP$22&lt;Options!$F$13,IF(MOD(AP$22-$G$22,Options!$C15)=0,Options!$G15,),)</f>
        <v>0</v>
      </c>
      <c r="AQ49" s="552">
        <f>+IF(AQ$22&lt;Options!$F$13,IF(MOD(AQ$22-$G$22,Options!$C15)=0,Options!$G15,),)</f>
        <v>0</v>
      </c>
      <c r="AR49" s="552">
        <f>+IF(AR$22&lt;Options!$F$13,IF(MOD(AR$22-$G$22,Options!$C15)=0,Options!$G15,),)</f>
        <v>0</v>
      </c>
      <c r="AS49" s="552">
        <f>+IF(AS$22&lt;Options!$F$13,IF(MOD(AS$22-$G$22,Options!$C15)=0,Options!$G15,),)</f>
        <v>0</v>
      </c>
      <c r="AT49" s="552">
        <f>+IF(AT$22&lt;Options!$F$13,IF(MOD(AT$22-$G$22,Options!$C15)=0,Options!$G15,),)</f>
        <v>0</v>
      </c>
      <c r="AU49" s="552">
        <f>+IF(AU$22&lt;Options!$F$13,IF(MOD(AU$22-$G$22,Options!$C15)=0,Options!$G15,),)</f>
        <v>0</v>
      </c>
      <c r="AV49" s="552">
        <f>+IF(AV$22&lt;Options!$F$13,IF(MOD(AV$22-$G$22,Options!$C15)=0,Options!$G15,),)</f>
        <v>0</v>
      </c>
      <c r="AW49" s="552">
        <f>+IF(AW$22&lt;Options!$F$13,IF(MOD(AW$22-$G$22,Options!$C15)=0,Options!$G15,),)</f>
        <v>0</v>
      </c>
      <c r="AX49" s="552">
        <f>+IF(AX$22&lt;Options!$F$13,IF(MOD(AX$22-$G$22,Options!$C15)=0,Options!$G15,),)</f>
        <v>0</v>
      </c>
      <c r="AY49" s="552">
        <f>+IF(AY$22&lt;Options!$F$13,IF(MOD(AY$22-$G$22,Options!$C15)=0,Options!$G15,),)</f>
        <v>0</v>
      </c>
      <c r="AZ49" s="552">
        <f>+IF(AZ$22&lt;Options!$F$13,IF(MOD(AZ$22-$G$22,Options!$C15)=0,Options!$G15,),)</f>
        <v>0</v>
      </c>
      <c r="BA49" s="552">
        <f>+IF(BA$22&lt;Options!$F$13,IF(MOD(BA$22-$G$22,Options!$C15)=0,Options!$G15,),)</f>
        <v>0</v>
      </c>
      <c r="BB49" s="552">
        <f>+IF(BB$22&lt;Options!$F$13,IF(MOD(BB$22-$G$22,Options!$C15)=0,Options!$G15,),)</f>
        <v>0</v>
      </c>
      <c r="BC49" s="552">
        <f>+IF(BC$22&lt;Options!$F$13,IF(MOD(BC$22-$G$22,Options!$C15)=0,Options!$G15,),)</f>
        <v>0</v>
      </c>
      <c r="BD49" s="552">
        <f>+IF(BD$22&lt;Options!$F$13,IF(MOD(BD$22-$G$22,Options!$C15)=0,Options!$G15,),)</f>
        <v>0</v>
      </c>
      <c r="BE49" s="552">
        <f>+IF(BE$22&lt;Options!$F$13,IF(MOD(BE$22-$G$22,Options!$C15)=0,Options!$G15,),)</f>
        <v>0</v>
      </c>
      <c r="BF49" s="552">
        <f>+IF(BF$22&lt;Options!$F$13,IF(MOD(BF$22-$G$22,Options!$C15)=0,Options!$G15,),)</f>
        <v>0</v>
      </c>
      <c r="BG49" s="552">
        <f>+IF(BG$22&lt;Options!$F$13,IF(MOD(BG$22-$G$22,Options!$C15)=0,Options!$G15,),)</f>
        <v>0</v>
      </c>
      <c r="BH49" s="552">
        <f>+IF(BH$22&lt;Options!$F$13,IF(MOD(BH$22-$G$22,Options!$C15)=0,Options!$G15,),)</f>
        <v>0</v>
      </c>
      <c r="BI49" s="552">
        <f>+IF(BI$22&lt;Options!$F$13,IF(MOD(BI$22-$G$22,Options!$C15)=0,Options!$G15,),)</f>
        <v>0</v>
      </c>
      <c r="BJ49" s="552">
        <f>+IF(BJ$22&lt;Options!$F$13,IF(MOD(BJ$22-$G$22,Options!$C15)=0,Options!$G15,),)</f>
        <v>0</v>
      </c>
      <c r="BK49" s="552">
        <f>+IF(BK$22&lt;Options!$F$13,IF(MOD(BK$22-$G$22,Options!$C15)=0,Options!$G15,),)</f>
        <v>0</v>
      </c>
      <c r="BL49" s="552">
        <f>+IF(BL$22&lt;Options!$F$13,IF(MOD(BL$22-$G$22,Options!$C15)=0,Options!$G15,),)</f>
        <v>0</v>
      </c>
      <c r="BM49" s="552">
        <f>+IF(BM$22&lt;Options!$F$13,IF(MOD(BM$22-$G$22,Options!$C15)=0,Options!$G15,),)</f>
        <v>0</v>
      </c>
      <c r="BN49" s="9"/>
      <c r="BO49" s="323"/>
      <c r="BP49" s="360"/>
      <c r="BQ49" s="5"/>
    </row>
    <row r="50" spans="1:69" outlineLevel="2">
      <c r="A50" s="735"/>
      <c r="B50" s="315" t="s">
        <v>22</v>
      </c>
      <c r="C50" s="317"/>
      <c r="D50" s="308">
        <f t="shared" si="3"/>
        <v>0</v>
      </c>
      <c r="E50" s="308">
        <f t="shared" si="4"/>
        <v>3538.5925429795989</v>
      </c>
      <c r="F50" s="127"/>
      <c r="G50" s="127"/>
      <c r="H50" s="552">
        <f>+IF(H$22&lt;Options!$F$13,IF(MOD(H$22-$G$22,Options!$C16)=0,Options!$G16,),)</f>
        <v>0</v>
      </c>
      <c r="I50" s="552">
        <f>+IF(I$22&lt;Options!$F$13,IF(MOD(I$22-$G$22,Options!$C16)=0,Options!$G16,),)</f>
        <v>0</v>
      </c>
      <c r="J50" s="552">
        <f>+IF(J$22&lt;Options!$F$13,IF(MOD(J$22-$G$22,Options!$C16)=0,Options!$G16,),)</f>
        <v>0</v>
      </c>
      <c r="K50" s="552">
        <f>+IF(K$22&lt;Options!$F$13,IF(MOD(K$22-$G$22,Options!$C16)=0,Options!$G16,),)</f>
        <v>0</v>
      </c>
      <c r="L50" s="552">
        <f>+IF(L$22&lt;Options!$F$13,IF(MOD(L$22-$G$22,Options!$C16)=0,Options!$G16,),)</f>
        <v>0</v>
      </c>
      <c r="M50" s="552">
        <f>+IF(M$22&lt;Options!$F$13,IF(MOD(M$22-$G$22,Options!$C16)=0,Options!$G16,),)</f>
        <v>0</v>
      </c>
      <c r="N50" s="552">
        <f>+IF(N$22&lt;Options!$F$13,IF(MOD(N$22-$G$22,Options!$C16)=0,Options!$G16,),)</f>
        <v>0</v>
      </c>
      <c r="O50" s="552">
        <f>+IF(O$22&lt;Options!$F$13,IF(MOD(O$22-$G$22,Options!$C16)=0,Options!$G16,),)</f>
        <v>0</v>
      </c>
      <c r="P50" s="552">
        <f>+IF(P$22&lt;Options!$F$13,IF(MOD(P$22-$G$22,Options!$C16)=0,Options!$G16,),)</f>
        <v>0</v>
      </c>
      <c r="Q50" s="552">
        <f>+IF(Q$22&lt;Options!$F$13,IF(MOD(Q$22-$G$22,Options!$C16)=0,Options!$G16,),)</f>
        <v>1943.9231907620269</v>
      </c>
      <c r="R50" s="552">
        <f>+IF(R$22&lt;Options!$F$13,IF(MOD(R$22-$G$22,Options!$C16)=0,Options!$G16,),)</f>
        <v>0</v>
      </c>
      <c r="S50" s="552">
        <f>+IF(S$22&lt;Options!$F$13,IF(MOD(S$22-$G$22,Options!$C16)=0,Options!$G16,),)</f>
        <v>0</v>
      </c>
      <c r="T50" s="552">
        <f>+IF(T$22&lt;Options!$F$13,IF(MOD(T$22-$G$22,Options!$C16)=0,Options!$G16,),)</f>
        <v>0</v>
      </c>
      <c r="U50" s="552">
        <f>+IF(U$22&lt;Options!$F$13,IF(MOD(U$22-$G$22,Options!$C16)=0,Options!$G16,),)</f>
        <v>0</v>
      </c>
      <c r="V50" s="552">
        <f>+IF(V$22&lt;Options!$F$13,IF(MOD(V$22-$G$22,Options!$C16)=0,Options!$G16,),)</f>
        <v>0</v>
      </c>
      <c r="W50" s="552">
        <f>+IF(W$22&lt;Options!$F$13,IF(MOD(W$22-$G$22,Options!$C16)=0,Options!$G16,),)</f>
        <v>0</v>
      </c>
      <c r="X50" s="552">
        <f>+IF(X$22&lt;Options!$F$13,IF(MOD(X$22-$G$22,Options!$C16)=0,Options!$G16,),)</f>
        <v>0</v>
      </c>
      <c r="Y50" s="552">
        <f>+IF(Y$22&lt;Options!$F$13,IF(MOD(Y$22-$G$22,Options!$C16)=0,Options!$G16,),)</f>
        <v>0</v>
      </c>
      <c r="Z50" s="552">
        <f>+IF(Z$22&lt;Options!$F$13,IF(MOD(Z$22-$G$22,Options!$C16)=0,Options!$G16,),)</f>
        <v>0</v>
      </c>
      <c r="AA50" s="552">
        <f>+IF(AA$22&lt;Options!$F$13,IF(MOD(AA$22-$G$22,Options!$C16)=0,Options!$G16,),)</f>
        <v>1943.9231907620269</v>
      </c>
      <c r="AB50" s="552">
        <f>+IF(AB$22&lt;Options!$F$13,IF(MOD(AB$22-$G$22,Options!$C16)=0,Options!$G16,),)</f>
        <v>0</v>
      </c>
      <c r="AC50" s="552">
        <f>+IF(AC$22&lt;Options!$F$13,IF(MOD(AC$22-$G$22,Options!$C16)=0,Options!$G16,),)</f>
        <v>0</v>
      </c>
      <c r="AD50" s="552">
        <f>+IF(AD$22&lt;Options!$F$13,IF(MOD(AD$22-$G$22,Options!$C16)=0,Options!$G16,),)</f>
        <v>0</v>
      </c>
      <c r="AE50" s="552">
        <f>+IF(AE$22&lt;Options!$F$13,IF(MOD(AE$22-$G$22,Options!$C16)=0,Options!$G16,),)</f>
        <v>0</v>
      </c>
      <c r="AF50" s="552">
        <f>+IF(AF$22&lt;Options!$F$13,IF(MOD(AF$22-$G$22,Options!$C16)=0,Options!$G16,),)</f>
        <v>0</v>
      </c>
      <c r="AG50" s="552">
        <f>+IF(AG$22&lt;Options!$F$13,IF(MOD(AG$22-$G$22,Options!$C16)=0,Options!$G16,),)</f>
        <v>0</v>
      </c>
      <c r="AH50" s="552">
        <f>+IF(AH$22&lt;Options!$F$13,IF(MOD(AH$22-$G$22,Options!$C16)=0,Options!$G16,),)</f>
        <v>0</v>
      </c>
      <c r="AI50" s="552">
        <f>+IF(AI$22&lt;Options!$F$13,IF(MOD(AI$22-$G$22,Options!$C16)=0,Options!$G16,),)</f>
        <v>0</v>
      </c>
      <c r="AJ50" s="552">
        <f>+IF(AJ$22&lt;Options!$F$13,IF(MOD(AJ$22-$G$22,Options!$C16)=0,Options!$G16,),)</f>
        <v>0</v>
      </c>
      <c r="AK50" s="552">
        <f>+IF(AK$22&lt;Options!$F$13,IF(MOD(AK$22-$G$22,Options!$C16)=0,Options!$G16,),)</f>
        <v>1943.9231907620269</v>
      </c>
      <c r="AL50" s="552">
        <f>+IF(AL$22&lt;Options!$F$13,IF(MOD(AL$22-$G$22,Options!$C16)=0,Options!$G16,),)</f>
        <v>0</v>
      </c>
      <c r="AM50" s="552">
        <f>+IF(AM$22&lt;Options!$F$13,IF(MOD(AM$22-$G$22,Options!$C16)=0,Options!$G16,),)</f>
        <v>0</v>
      </c>
      <c r="AN50" s="552">
        <f>+IF(AN$22&lt;Options!$F$13,IF(MOD(AN$22-$G$22,Options!$C16)=0,Options!$G16,),)</f>
        <v>0</v>
      </c>
      <c r="AO50" s="552">
        <f>+IF(AO$22&lt;Options!$F$13,IF(MOD(AO$22-$G$22,Options!$C16)=0,Options!$G16,),)</f>
        <v>0</v>
      </c>
      <c r="AP50" s="552">
        <f>+IF(AP$22&lt;Options!$F$13,IF(MOD(AP$22-$G$22,Options!$C16)=0,Options!$G16,),)</f>
        <v>0</v>
      </c>
      <c r="AQ50" s="552">
        <f>+IF(AQ$22&lt;Options!$F$13,IF(MOD(AQ$22-$G$22,Options!$C16)=0,Options!$G16,),)</f>
        <v>0</v>
      </c>
      <c r="AR50" s="552">
        <f>+IF(AR$22&lt;Options!$F$13,IF(MOD(AR$22-$G$22,Options!$C16)=0,Options!$G16,),)</f>
        <v>0</v>
      </c>
      <c r="AS50" s="552">
        <f>+IF(AS$22&lt;Options!$F$13,IF(MOD(AS$22-$G$22,Options!$C16)=0,Options!$G16,),)</f>
        <v>0</v>
      </c>
      <c r="AT50" s="552">
        <f>+IF(AT$22&lt;Options!$F$13,IF(MOD(AT$22-$G$22,Options!$C16)=0,Options!$G16,),)</f>
        <v>0</v>
      </c>
      <c r="AU50" s="552">
        <f>+IF(AU$22&lt;Options!$F$13,IF(MOD(AU$22-$G$22,Options!$C16)=0,Options!$G16,),)</f>
        <v>1943.9231907620269</v>
      </c>
      <c r="AV50" s="552">
        <f>+IF(AV$22&lt;Options!$F$13,IF(MOD(AV$22-$G$22,Options!$C16)=0,Options!$G16,),)</f>
        <v>0</v>
      </c>
      <c r="AW50" s="552">
        <f>+IF(AW$22&lt;Options!$F$13,IF(MOD(AW$22-$G$22,Options!$C16)=0,Options!$G16,),)</f>
        <v>0</v>
      </c>
      <c r="AX50" s="552">
        <f>+IF(AX$22&lt;Options!$F$13,IF(MOD(AX$22-$G$22,Options!$C16)=0,Options!$G16,),)</f>
        <v>0</v>
      </c>
      <c r="AY50" s="552">
        <f>+IF(AY$22&lt;Options!$F$13,IF(MOD(AY$22-$G$22,Options!$C16)=0,Options!$G16,),)</f>
        <v>0</v>
      </c>
      <c r="AZ50" s="552">
        <f>+IF(AZ$22&lt;Options!$F$13,IF(MOD(AZ$22-$G$22,Options!$C16)=0,Options!$G16,),)</f>
        <v>0</v>
      </c>
      <c r="BA50" s="552">
        <f>+IF(BA$22&lt;Options!$F$13,IF(MOD(BA$22-$G$22,Options!$C16)=0,Options!$G16,),)</f>
        <v>0</v>
      </c>
      <c r="BB50" s="552">
        <f>+IF(BB$22&lt;Options!$F$13,IF(MOD(BB$22-$G$22,Options!$C16)=0,Options!$G16,),)</f>
        <v>0</v>
      </c>
      <c r="BC50" s="552">
        <f>+IF(BC$22&lt;Options!$F$13,IF(MOD(BC$22-$G$22,Options!$C16)=0,Options!$G16,),)</f>
        <v>0</v>
      </c>
      <c r="BD50" s="552">
        <f>+IF(BD$22&lt;Options!$F$13,IF(MOD(BD$22-$G$22,Options!$C16)=0,Options!$G16,),)</f>
        <v>0</v>
      </c>
      <c r="BE50" s="552">
        <f>+IF(BE$22&lt;Options!$F$13,IF(MOD(BE$22-$G$22,Options!$C16)=0,Options!$G16,),)</f>
        <v>0</v>
      </c>
      <c r="BF50" s="552">
        <f>+IF(BF$22&lt;Options!$F$13,IF(MOD(BF$22-$G$22,Options!$C16)=0,Options!$G16,),)</f>
        <v>0</v>
      </c>
      <c r="BG50" s="552">
        <f>+IF(BG$22&lt;Options!$F$13,IF(MOD(BG$22-$G$22,Options!$C16)=0,Options!$G16,),)</f>
        <v>0</v>
      </c>
      <c r="BH50" s="552">
        <f>+IF(BH$22&lt;Options!$F$13,IF(MOD(BH$22-$G$22,Options!$C16)=0,Options!$G16,),)</f>
        <v>0</v>
      </c>
      <c r="BI50" s="552">
        <f>+IF(BI$22&lt;Options!$F$13,IF(MOD(BI$22-$G$22,Options!$C16)=0,Options!$G16,),)</f>
        <v>0</v>
      </c>
      <c r="BJ50" s="552">
        <f>+IF(BJ$22&lt;Options!$F$13,IF(MOD(BJ$22-$G$22,Options!$C16)=0,Options!$G16,),)</f>
        <v>0</v>
      </c>
      <c r="BK50" s="552">
        <f>+IF(BK$22&lt;Options!$F$13,IF(MOD(BK$22-$G$22,Options!$C16)=0,Options!$G16,),)</f>
        <v>0</v>
      </c>
      <c r="BL50" s="552">
        <f>+IF(BL$22&lt;Options!$F$13,IF(MOD(BL$22-$G$22,Options!$C16)=0,Options!$G16,),)</f>
        <v>0</v>
      </c>
      <c r="BM50" s="552">
        <f>+IF(BM$22&lt;Options!$F$13,IF(MOD(BM$22-$G$22,Options!$C16)=0,Options!$G16,),)</f>
        <v>0</v>
      </c>
      <c r="BN50" s="9"/>
      <c r="BO50" s="324"/>
      <c r="BP50" s="360"/>
      <c r="BQ50" s="5"/>
    </row>
    <row r="51" spans="1:69" outlineLevel="2">
      <c r="A51" s="735"/>
      <c r="B51" s="315" t="s">
        <v>23</v>
      </c>
      <c r="C51" s="317"/>
      <c r="D51" s="308">
        <f t="shared" si="3"/>
        <v>0</v>
      </c>
      <c r="E51" s="308">
        <f t="shared" si="4"/>
        <v>2174.9478882378812</v>
      </c>
      <c r="F51" s="127"/>
      <c r="G51" s="127"/>
      <c r="H51" s="552">
        <f>+IF(H$22&lt;Options!$F$13,IF(MOD(H$22-$G$22,Options!$C17)=0,Options!$G17,),)</f>
        <v>0</v>
      </c>
      <c r="I51" s="552">
        <f>+IF(I$22&lt;Options!$F$13,IF(MOD(I$22-$G$22,Options!$C17)=0,Options!$G17,),)</f>
        <v>0</v>
      </c>
      <c r="J51" s="552">
        <f>+IF(J$22&lt;Options!$F$13,IF(MOD(J$22-$G$22,Options!$C17)=0,Options!$G17,),)</f>
        <v>0</v>
      </c>
      <c r="K51" s="552">
        <f>+IF(K$22&lt;Options!$F$13,IF(MOD(K$22-$G$22,Options!$C17)=0,Options!$G17,),)</f>
        <v>0</v>
      </c>
      <c r="L51" s="552">
        <f>+IF(L$22&lt;Options!$F$13,IF(MOD(L$22-$G$22,Options!$C17)=0,Options!$G17,),)</f>
        <v>0</v>
      </c>
      <c r="M51" s="552">
        <f>+IF(M$22&lt;Options!$F$13,IF(MOD(M$22-$G$22,Options!$C17)=0,Options!$G17,),)</f>
        <v>0</v>
      </c>
      <c r="N51" s="552">
        <f>+IF(N$22&lt;Options!$F$13,IF(MOD(N$22-$G$22,Options!$C17)=0,Options!$G17,),)</f>
        <v>0</v>
      </c>
      <c r="O51" s="552">
        <f>+IF(O$22&lt;Options!$F$13,IF(MOD(O$22-$G$22,Options!$C17)=0,Options!$G17,),)</f>
        <v>0</v>
      </c>
      <c r="P51" s="552">
        <f>+IF(P$22&lt;Options!$F$13,IF(MOD(P$22-$G$22,Options!$C17)=0,Options!$G17,),)</f>
        <v>0</v>
      </c>
      <c r="Q51" s="552">
        <f>+IF(Q$22&lt;Options!$F$13,IF(MOD(Q$22-$G$22,Options!$C17)=0,Options!$G17,),)</f>
        <v>0</v>
      </c>
      <c r="R51" s="552">
        <f>+IF(R$22&lt;Options!$F$13,IF(MOD(R$22-$G$22,Options!$C17)=0,Options!$G17,),)</f>
        <v>0</v>
      </c>
      <c r="S51" s="552">
        <f>+IF(S$22&lt;Options!$F$13,IF(MOD(S$22-$G$22,Options!$C17)=0,Options!$G17,),)</f>
        <v>0</v>
      </c>
      <c r="T51" s="552">
        <f>+IF(T$22&lt;Options!$F$13,IF(MOD(T$22-$G$22,Options!$C17)=0,Options!$G17,),)</f>
        <v>0</v>
      </c>
      <c r="U51" s="552">
        <f>+IF(U$22&lt;Options!$F$13,IF(MOD(U$22-$G$22,Options!$C17)=0,Options!$G17,),)</f>
        <v>0</v>
      </c>
      <c r="V51" s="552">
        <f>+IF(V$22&lt;Options!$F$13,IF(MOD(V$22-$G$22,Options!$C17)=0,Options!$G17,),)</f>
        <v>0</v>
      </c>
      <c r="W51" s="552">
        <f>+IF(W$22&lt;Options!$F$13,IF(MOD(W$22-$G$22,Options!$C17)=0,Options!$G17,),)</f>
        <v>0</v>
      </c>
      <c r="X51" s="552">
        <f>+IF(X$22&lt;Options!$F$13,IF(MOD(X$22-$G$22,Options!$C17)=0,Options!$G17,),)</f>
        <v>0</v>
      </c>
      <c r="Y51" s="552">
        <f>+IF(Y$22&lt;Options!$F$13,IF(MOD(Y$22-$G$22,Options!$C17)=0,Options!$G17,),)</f>
        <v>0</v>
      </c>
      <c r="Z51" s="552">
        <f>+IF(Z$22&lt;Options!$F$13,IF(MOD(Z$22-$G$22,Options!$C17)=0,Options!$G17,),)</f>
        <v>0</v>
      </c>
      <c r="AA51" s="552">
        <f>+IF(AA$22&lt;Options!$F$13,IF(MOD(AA$22-$G$22,Options!$C17)=0,Options!$G17,),)</f>
        <v>0</v>
      </c>
      <c r="AB51" s="552">
        <f>+IF(AB$22&lt;Options!$F$13,IF(MOD(AB$22-$G$22,Options!$C17)=0,Options!$G17,),)</f>
        <v>0</v>
      </c>
      <c r="AC51" s="552">
        <f>+IF(AC$22&lt;Options!$F$13,IF(MOD(AC$22-$G$22,Options!$C17)=0,Options!$G17,),)</f>
        <v>0</v>
      </c>
      <c r="AD51" s="552">
        <f>+IF(AD$22&lt;Options!$F$13,IF(MOD(AD$22-$G$22,Options!$C17)=0,Options!$G17,),)</f>
        <v>0</v>
      </c>
      <c r="AE51" s="552">
        <f>+IF(AE$22&lt;Options!$F$13,IF(MOD(AE$22-$G$22,Options!$C17)=0,Options!$G17,),)</f>
        <v>0</v>
      </c>
      <c r="AF51" s="552">
        <f>+IF(AF$22&lt;Options!$F$13,IF(MOD(AF$22-$G$22,Options!$C17)=0,Options!$G17,),)</f>
        <v>5139.9346879203631</v>
      </c>
      <c r="AG51" s="552">
        <f>+IF(AG$22&lt;Options!$F$13,IF(MOD(AG$22-$G$22,Options!$C17)=0,Options!$G17,),)</f>
        <v>0</v>
      </c>
      <c r="AH51" s="552">
        <f>+IF(AH$22&lt;Options!$F$13,IF(MOD(AH$22-$G$22,Options!$C17)=0,Options!$G17,),)</f>
        <v>0</v>
      </c>
      <c r="AI51" s="552">
        <f>+IF(AI$22&lt;Options!$F$13,IF(MOD(AI$22-$G$22,Options!$C17)=0,Options!$G17,),)</f>
        <v>0</v>
      </c>
      <c r="AJ51" s="552">
        <f>+IF(AJ$22&lt;Options!$F$13,IF(MOD(AJ$22-$G$22,Options!$C17)=0,Options!$G17,),)</f>
        <v>0</v>
      </c>
      <c r="AK51" s="552">
        <f>+IF(AK$22&lt;Options!$F$13,IF(MOD(AK$22-$G$22,Options!$C17)=0,Options!$G17,),)</f>
        <v>0</v>
      </c>
      <c r="AL51" s="552">
        <f>+IF(AL$22&lt;Options!$F$13,IF(MOD(AL$22-$G$22,Options!$C17)=0,Options!$G17,),)</f>
        <v>0</v>
      </c>
      <c r="AM51" s="552">
        <f>+IF(AM$22&lt;Options!$F$13,IF(MOD(AM$22-$G$22,Options!$C17)=0,Options!$G17,),)</f>
        <v>0</v>
      </c>
      <c r="AN51" s="552">
        <f>+IF(AN$22&lt;Options!$F$13,IF(MOD(AN$22-$G$22,Options!$C17)=0,Options!$G17,),)</f>
        <v>0</v>
      </c>
      <c r="AO51" s="552">
        <f>+IF(AO$22&lt;Options!$F$13,IF(MOD(AO$22-$G$22,Options!$C17)=0,Options!$G17,),)</f>
        <v>0</v>
      </c>
      <c r="AP51" s="552">
        <f>+IF(AP$22&lt;Options!$F$13,IF(MOD(AP$22-$G$22,Options!$C17)=0,Options!$G17,),)</f>
        <v>0</v>
      </c>
      <c r="AQ51" s="552">
        <f>+IF(AQ$22&lt;Options!$F$13,IF(MOD(AQ$22-$G$22,Options!$C17)=0,Options!$G17,),)</f>
        <v>0</v>
      </c>
      <c r="AR51" s="552">
        <f>+IF(AR$22&lt;Options!$F$13,IF(MOD(AR$22-$G$22,Options!$C17)=0,Options!$G17,),)</f>
        <v>0</v>
      </c>
      <c r="AS51" s="552">
        <f>+IF(AS$22&lt;Options!$F$13,IF(MOD(AS$22-$G$22,Options!$C17)=0,Options!$G17,),)</f>
        <v>0</v>
      </c>
      <c r="AT51" s="552">
        <f>+IF(AT$22&lt;Options!$F$13,IF(MOD(AT$22-$G$22,Options!$C17)=0,Options!$G17,),)</f>
        <v>0</v>
      </c>
      <c r="AU51" s="552">
        <f>+IF(AU$22&lt;Options!$F$13,IF(MOD(AU$22-$G$22,Options!$C17)=0,Options!$G17,),)</f>
        <v>0</v>
      </c>
      <c r="AV51" s="552">
        <f>+IF(AV$22&lt;Options!$F$13,IF(MOD(AV$22-$G$22,Options!$C17)=0,Options!$G17,),)</f>
        <v>0</v>
      </c>
      <c r="AW51" s="552">
        <f>+IF(AW$22&lt;Options!$F$13,IF(MOD(AW$22-$G$22,Options!$C17)=0,Options!$G17,),)</f>
        <v>0</v>
      </c>
      <c r="AX51" s="552">
        <f>+IF(AX$22&lt;Options!$F$13,IF(MOD(AX$22-$G$22,Options!$C17)=0,Options!$G17,),)</f>
        <v>0</v>
      </c>
      <c r="AY51" s="552">
        <f>+IF(AY$22&lt;Options!$F$13,IF(MOD(AY$22-$G$22,Options!$C17)=0,Options!$G17,),)</f>
        <v>0</v>
      </c>
      <c r="AZ51" s="552">
        <f>+IF(AZ$22&lt;Options!$F$13,IF(MOD(AZ$22-$G$22,Options!$C17)=0,Options!$G17,),)</f>
        <v>0</v>
      </c>
      <c r="BA51" s="552">
        <f>+IF(BA$22&lt;Options!$F$13,IF(MOD(BA$22-$G$22,Options!$C17)=0,Options!$G17,),)</f>
        <v>0</v>
      </c>
      <c r="BB51" s="552">
        <f>+IF(BB$22&lt;Options!$F$13,IF(MOD(BB$22-$G$22,Options!$C17)=0,Options!$G17,),)</f>
        <v>0</v>
      </c>
      <c r="BC51" s="552">
        <f>+IF(BC$22&lt;Options!$F$13,IF(MOD(BC$22-$G$22,Options!$C17)=0,Options!$G17,),)</f>
        <v>0</v>
      </c>
      <c r="BD51" s="552">
        <f>+IF(BD$22&lt;Options!$F$13,IF(MOD(BD$22-$G$22,Options!$C17)=0,Options!$G17,),)</f>
        <v>0</v>
      </c>
      <c r="BE51" s="552">
        <f>+IF(BE$22&lt;Options!$F$13,IF(MOD(BE$22-$G$22,Options!$C17)=0,Options!$G17,),)</f>
        <v>0</v>
      </c>
      <c r="BF51" s="552">
        <f>+IF(BF$22&lt;Options!$F$13,IF(MOD(BF$22-$G$22,Options!$C17)=0,Options!$G17,),)</f>
        <v>0</v>
      </c>
      <c r="BG51" s="552">
        <f>+IF(BG$22&lt;Options!$F$13,IF(MOD(BG$22-$G$22,Options!$C17)=0,Options!$G17,),)</f>
        <v>0</v>
      </c>
      <c r="BH51" s="552">
        <f>+IF(BH$22&lt;Options!$F$13,IF(MOD(BH$22-$G$22,Options!$C17)=0,Options!$G17,),)</f>
        <v>0</v>
      </c>
      <c r="BI51" s="552">
        <f>+IF(BI$22&lt;Options!$F$13,IF(MOD(BI$22-$G$22,Options!$C17)=0,Options!$G17,),)</f>
        <v>0</v>
      </c>
      <c r="BJ51" s="552">
        <f>+IF(BJ$22&lt;Options!$F$13,IF(MOD(BJ$22-$G$22,Options!$C17)=0,Options!$G17,),)</f>
        <v>0</v>
      </c>
      <c r="BK51" s="552">
        <f>+IF(BK$22&lt;Options!$F$13,IF(MOD(BK$22-$G$22,Options!$C17)=0,Options!$G17,),)</f>
        <v>0</v>
      </c>
      <c r="BL51" s="552">
        <f>+IF(BL$22&lt;Options!$F$13,IF(MOD(BL$22-$G$22,Options!$C17)=0,Options!$G17,),)</f>
        <v>0</v>
      </c>
      <c r="BM51" s="552">
        <f>+IF(BM$22&lt;Options!$F$13,IF(MOD(BM$22-$G$22,Options!$C17)=0,Options!$G17,),)</f>
        <v>0</v>
      </c>
      <c r="BN51" s="9"/>
      <c r="BO51" s="324"/>
      <c r="BP51" s="360"/>
      <c r="BQ51" s="5"/>
    </row>
    <row r="52" spans="1:69" outlineLevel="2">
      <c r="A52" s="735"/>
      <c r="B52" s="315" t="s">
        <v>24</v>
      </c>
      <c r="C52" s="317"/>
      <c r="D52" s="308">
        <f t="shared" si="3"/>
        <v>0</v>
      </c>
      <c r="E52" s="308">
        <f t="shared" si="4"/>
        <v>1262.1198691716354</v>
      </c>
      <c r="F52" s="127"/>
      <c r="G52" s="127"/>
      <c r="H52" s="552">
        <f>+IF(H$22&lt;Options!$F$13,IF(MOD(H$22-$G$22,Options!$C18)=0,Options!$G18,),)</f>
        <v>0</v>
      </c>
      <c r="I52" s="552">
        <f>+IF(I$22&lt;Options!$F$13,IF(MOD(I$22-$G$22,Options!$C18)=0,Options!$G18,),)</f>
        <v>0</v>
      </c>
      <c r="J52" s="552">
        <f>+IF(J$22&lt;Options!$F$13,IF(MOD(J$22-$G$22,Options!$C18)=0,Options!$G18,),)</f>
        <v>0</v>
      </c>
      <c r="K52" s="552">
        <f>+IF(K$22&lt;Options!$F$13,IF(MOD(K$22-$G$22,Options!$C18)=0,Options!$G18,),)</f>
        <v>0</v>
      </c>
      <c r="L52" s="552">
        <f>+IF(L$22&lt;Options!$F$13,IF(MOD(L$22-$G$22,Options!$C18)=0,Options!$G18,),)</f>
        <v>0</v>
      </c>
      <c r="M52" s="552">
        <f>+IF(M$22&lt;Options!$F$13,IF(MOD(M$22-$G$22,Options!$C18)=0,Options!$G18,),)</f>
        <v>0</v>
      </c>
      <c r="N52" s="552">
        <f>+IF(N$22&lt;Options!$F$13,IF(MOD(N$22-$G$22,Options!$C18)=0,Options!$G18,),)</f>
        <v>0</v>
      </c>
      <c r="O52" s="552">
        <f>+IF(O$22&lt;Options!$F$13,IF(MOD(O$22-$G$22,Options!$C18)=0,Options!$G18,),)</f>
        <v>0</v>
      </c>
      <c r="P52" s="552">
        <f>+IF(P$22&lt;Options!$F$13,IF(MOD(P$22-$G$22,Options!$C18)=0,Options!$G18,),)</f>
        <v>0</v>
      </c>
      <c r="Q52" s="552">
        <f>+IF(Q$22&lt;Options!$F$13,IF(MOD(Q$22-$G$22,Options!$C18)=0,Options!$G18,),)</f>
        <v>0</v>
      </c>
      <c r="R52" s="552">
        <f>+IF(R$22&lt;Options!$F$13,IF(MOD(R$22-$G$22,Options!$C18)=0,Options!$G18,),)</f>
        <v>0</v>
      </c>
      <c r="S52" s="552">
        <f>+IF(S$22&lt;Options!$F$13,IF(MOD(S$22-$G$22,Options!$C18)=0,Options!$G18,),)</f>
        <v>0</v>
      </c>
      <c r="T52" s="552">
        <f>+IF(T$22&lt;Options!$F$13,IF(MOD(T$22-$G$22,Options!$C18)=0,Options!$G18,),)</f>
        <v>0</v>
      </c>
      <c r="U52" s="552">
        <f>+IF(U$22&lt;Options!$F$13,IF(MOD(U$22-$G$22,Options!$C18)=0,Options!$G18,),)</f>
        <v>0</v>
      </c>
      <c r="V52" s="552">
        <f>+IF(V$22&lt;Options!$F$13,IF(MOD(V$22-$G$22,Options!$C18)=0,Options!$G18,),)</f>
        <v>0</v>
      </c>
      <c r="W52" s="552">
        <f>+IF(W$22&lt;Options!$F$13,IF(MOD(W$22-$G$22,Options!$C18)=0,Options!$G18,),)</f>
        <v>0</v>
      </c>
      <c r="X52" s="552">
        <f>+IF(X$22&lt;Options!$F$13,IF(MOD(X$22-$G$22,Options!$C18)=0,Options!$G18,),)</f>
        <v>0</v>
      </c>
      <c r="Y52" s="552">
        <f>+IF(Y$22&lt;Options!$F$13,IF(MOD(Y$22-$G$22,Options!$C18)=0,Options!$G18,),)</f>
        <v>0</v>
      </c>
      <c r="Z52" s="552">
        <f>+IF(Z$22&lt;Options!$F$13,IF(MOD(Z$22-$G$22,Options!$C18)=0,Options!$G18,),)</f>
        <v>0</v>
      </c>
      <c r="AA52" s="552">
        <f>+IF(AA$22&lt;Options!$F$13,IF(MOD(AA$22-$G$22,Options!$C18)=0,Options!$G18,),)</f>
        <v>0</v>
      </c>
      <c r="AB52" s="552">
        <f>+IF(AB$22&lt;Options!$F$13,IF(MOD(AB$22-$G$22,Options!$C18)=0,Options!$G18,),)</f>
        <v>0</v>
      </c>
      <c r="AC52" s="552">
        <f>+IF(AC$22&lt;Options!$F$13,IF(MOD(AC$22-$G$22,Options!$C18)=0,Options!$G18,),)</f>
        <v>0</v>
      </c>
      <c r="AD52" s="552">
        <f>+IF(AD$22&lt;Options!$F$13,IF(MOD(AD$22-$G$22,Options!$C18)=0,Options!$G18,),)</f>
        <v>0</v>
      </c>
      <c r="AE52" s="552">
        <f>+IF(AE$22&lt;Options!$F$13,IF(MOD(AE$22-$G$22,Options!$C18)=0,Options!$G18,),)</f>
        <v>0</v>
      </c>
      <c r="AF52" s="552">
        <f>+IF(AF$22&lt;Options!$F$13,IF(MOD(AF$22-$G$22,Options!$C18)=0,Options!$G18,),)</f>
        <v>2982.6984503636399</v>
      </c>
      <c r="AG52" s="552">
        <f>+IF(AG$22&lt;Options!$F$13,IF(MOD(AG$22-$G$22,Options!$C18)=0,Options!$G18,),)</f>
        <v>0</v>
      </c>
      <c r="AH52" s="552">
        <f>+IF(AH$22&lt;Options!$F$13,IF(MOD(AH$22-$G$22,Options!$C18)=0,Options!$G18,),)</f>
        <v>0</v>
      </c>
      <c r="AI52" s="552">
        <f>+IF(AI$22&lt;Options!$F$13,IF(MOD(AI$22-$G$22,Options!$C18)=0,Options!$G18,),)</f>
        <v>0</v>
      </c>
      <c r="AJ52" s="552">
        <f>+IF(AJ$22&lt;Options!$F$13,IF(MOD(AJ$22-$G$22,Options!$C18)=0,Options!$G18,),)</f>
        <v>0</v>
      </c>
      <c r="AK52" s="552">
        <f>+IF(AK$22&lt;Options!$F$13,IF(MOD(AK$22-$G$22,Options!$C18)=0,Options!$G18,),)</f>
        <v>0</v>
      </c>
      <c r="AL52" s="552">
        <f>+IF(AL$22&lt;Options!$F$13,IF(MOD(AL$22-$G$22,Options!$C18)=0,Options!$G18,),)</f>
        <v>0</v>
      </c>
      <c r="AM52" s="552">
        <f>+IF(AM$22&lt;Options!$F$13,IF(MOD(AM$22-$G$22,Options!$C18)=0,Options!$G18,),)</f>
        <v>0</v>
      </c>
      <c r="AN52" s="552">
        <f>+IF(AN$22&lt;Options!$F$13,IF(MOD(AN$22-$G$22,Options!$C18)=0,Options!$G18,),)</f>
        <v>0</v>
      </c>
      <c r="AO52" s="552">
        <f>+IF(AO$22&lt;Options!$F$13,IF(MOD(AO$22-$G$22,Options!$C18)=0,Options!$G18,),)</f>
        <v>0</v>
      </c>
      <c r="AP52" s="552">
        <f>+IF(AP$22&lt;Options!$F$13,IF(MOD(AP$22-$G$22,Options!$C18)=0,Options!$G18,),)</f>
        <v>0</v>
      </c>
      <c r="AQ52" s="552">
        <f>+IF(AQ$22&lt;Options!$F$13,IF(MOD(AQ$22-$G$22,Options!$C18)=0,Options!$G18,),)</f>
        <v>0</v>
      </c>
      <c r="AR52" s="552">
        <f>+IF(AR$22&lt;Options!$F$13,IF(MOD(AR$22-$G$22,Options!$C18)=0,Options!$G18,),)</f>
        <v>0</v>
      </c>
      <c r="AS52" s="552">
        <f>+IF(AS$22&lt;Options!$F$13,IF(MOD(AS$22-$G$22,Options!$C18)=0,Options!$G18,),)</f>
        <v>0</v>
      </c>
      <c r="AT52" s="552">
        <f>+IF(AT$22&lt;Options!$F$13,IF(MOD(AT$22-$G$22,Options!$C18)=0,Options!$G18,),)</f>
        <v>0</v>
      </c>
      <c r="AU52" s="552">
        <f>+IF(AU$22&lt;Options!$F$13,IF(MOD(AU$22-$G$22,Options!$C18)=0,Options!$G18,),)</f>
        <v>0</v>
      </c>
      <c r="AV52" s="552">
        <f>+IF(AV$22&lt;Options!$F$13,IF(MOD(AV$22-$G$22,Options!$C18)=0,Options!$G18,),)</f>
        <v>0</v>
      </c>
      <c r="AW52" s="552">
        <f>+IF(AW$22&lt;Options!$F$13,IF(MOD(AW$22-$G$22,Options!$C18)=0,Options!$G18,),)</f>
        <v>0</v>
      </c>
      <c r="AX52" s="552">
        <f>+IF(AX$22&lt;Options!$F$13,IF(MOD(AX$22-$G$22,Options!$C18)=0,Options!$G18,),)</f>
        <v>0</v>
      </c>
      <c r="AY52" s="552">
        <f>+IF(AY$22&lt;Options!$F$13,IF(MOD(AY$22-$G$22,Options!$C18)=0,Options!$G18,),)</f>
        <v>0</v>
      </c>
      <c r="AZ52" s="552">
        <f>+IF(AZ$22&lt;Options!$F$13,IF(MOD(AZ$22-$G$22,Options!$C18)=0,Options!$G18,),)</f>
        <v>0</v>
      </c>
      <c r="BA52" s="552">
        <f>+IF(BA$22&lt;Options!$F$13,IF(MOD(BA$22-$G$22,Options!$C18)=0,Options!$G18,),)</f>
        <v>0</v>
      </c>
      <c r="BB52" s="552">
        <f>+IF(BB$22&lt;Options!$F$13,IF(MOD(BB$22-$G$22,Options!$C18)=0,Options!$G18,),)</f>
        <v>0</v>
      </c>
      <c r="BC52" s="552">
        <f>+IF(BC$22&lt;Options!$F$13,IF(MOD(BC$22-$G$22,Options!$C18)=0,Options!$G18,),)</f>
        <v>0</v>
      </c>
      <c r="BD52" s="552">
        <f>+IF(BD$22&lt;Options!$F$13,IF(MOD(BD$22-$G$22,Options!$C18)=0,Options!$G18,),)</f>
        <v>0</v>
      </c>
      <c r="BE52" s="552">
        <f>+IF(BE$22&lt;Options!$F$13,IF(MOD(BE$22-$G$22,Options!$C18)=0,Options!$G18,),)</f>
        <v>0</v>
      </c>
      <c r="BF52" s="552">
        <f>+IF(BF$22&lt;Options!$F$13,IF(MOD(BF$22-$G$22,Options!$C18)=0,Options!$G18,),)</f>
        <v>0</v>
      </c>
      <c r="BG52" s="552">
        <f>+IF(BG$22&lt;Options!$F$13,IF(MOD(BG$22-$G$22,Options!$C18)=0,Options!$G18,),)</f>
        <v>0</v>
      </c>
      <c r="BH52" s="552">
        <f>+IF(BH$22&lt;Options!$F$13,IF(MOD(BH$22-$G$22,Options!$C18)=0,Options!$G18,),)</f>
        <v>0</v>
      </c>
      <c r="BI52" s="552">
        <f>+IF(BI$22&lt;Options!$F$13,IF(MOD(BI$22-$G$22,Options!$C18)=0,Options!$G18,),)</f>
        <v>0</v>
      </c>
      <c r="BJ52" s="552">
        <f>+IF(BJ$22&lt;Options!$F$13,IF(MOD(BJ$22-$G$22,Options!$C18)=0,Options!$G18,),)</f>
        <v>0</v>
      </c>
      <c r="BK52" s="552">
        <f>+IF(BK$22&lt;Options!$F$13,IF(MOD(BK$22-$G$22,Options!$C18)=0,Options!$G18,),)</f>
        <v>0</v>
      </c>
      <c r="BL52" s="552">
        <f>+IF(BL$22&lt;Options!$F$13,IF(MOD(BL$22-$G$22,Options!$C18)=0,Options!$G18,),)</f>
        <v>0</v>
      </c>
      <c r="BM52" s="552">
        <f>+IF(BM$22&lt;Options!$F$13,IF(MOD(BM$22-$G$22,Options!$C18)=0,Options!$G18,),)</f>
        <v>0</v>
      </c>
      <c r="BN52" s="9"/>
      <c r="BO52" s="324"/>
      <c r="BP52" s="360"/>
      <c r="BQ52" s="5"/>
    </row>
    <row r="53" spans="1:69" outlineLevel="2">
      <c r="A53" s="735"/>
      <c r="B53" s="315" t="s">
        <v>25</v>
      </c>
      <c r="C53" s="317"/>
      <c r="D53" s="308">
        <f t="shared" si="3"/>
        <v>0</v>
      </c>
      <c r="E53" s="308">
        <f t="shared" si="4"/>
        <v>0</v>
      </c>
      <c r="F53" s="127"/>
      <c r="G53" s="127"/>
      <c r="H53" s="552">
        <f>+IF(H$22&lt;Options!$F$13,IF(MOD(H$22-$G$22,Options!$C19)=0,Options!$G19,),)</f>
        <v>0</v>
      </c>
      <c r="I53" s="552">
        <f>+IF(I$22&lt;Options!$F$13,IF(MOD(I$22-$G$22,Options!$C19)=0,Options!$G19,),)</f>
        <v>0</v>
      </c>
      <c r="J53" s="552">
        <f>+IF(J$22&lt;Options!$F$13,IF(MOD(J$22-$G$22,Options!$C19)=0,Options!$G19,),)</f>
        <v>0</v>
      </c>
      <c r="K53" s="552">
        <f>+IF(K$22&lt;Options!$F$13,IF(MOD(K$22-$G$22,Options!$C19)=0,Options!$G19,),)</f>
        <v>0</v>
      </c>
      <c r="L53" s="552">
        <f>+IF(L$22&lt;Options!$F$13,IF(MOD(L$22-$G$22,Options!$C19)=0,Options!$G19,),)</f>
        <v>0</v>
      </c>
      <c r="M53" s="552">
        <f>+IF(M$22&lt;Options!$F$13,IF(MOD(M$22-$G$22,Options!$C19)=0,Options!$G19,),)</f>
        <v>0</v>
      </c>
      <c r="N53" s="552">
        <f>+IF(N$22&lt;Options!$F$13,IF(MOD(N$22-$G$22,Options!$C19)=0,Options!$G19,),)</f>
        <v>0</v>
      </c>
      <c r="O53" s="552">
        <f>+IF(O$22&lt;Options!$F$13,IF(MOD(O$22-$G$22,Options!$C19)=0,Options!$G19,),)</f>
        <v>0</v>
      </c>
      <c r="P53" s="552">
        <f>+IF(P$22&lt;Options!$F$13,IF(MOD(P$22-$G$22,Options!$C19)=0,Options!$G19,),)</f>
        <v>0</v>
      </c>
      <c r="Q53" s="552">
        <f>+IF(Q$22&lt;Options!$F$13,IF(MOD(Q$22-$G$22,Options!$C19)=0,Options!$G19,),)</f>
        <v>0</v>
      </c>
      <c r="R53" s="552">
        <f>+IF(R$22&lt;Options!$F$13,IF(MOD(R$22-$G$22,Options!$C19)=0,Options!$G19,),)</f>
        <v>0</v>
      </c>
      <c r="S53" s="552">
        <f>+IF(S$22&lt;Options!$F$13,IF(MOD(S$22-$G$22,Options!$C19)=0,Options!$G19,),)</f>
        <v>0</v>
      </c>
      <c r="T53" s="552">
        <f>+IF(T$22&lt;Options!$F$13,IF(MOD(T$22-$G$22,Options!$C19)=0,Options!$G19,),)</f>
        <v>0</v>
      </c>
      <c r="U53" s="552">
        <f>+IF(U$22&lt;Options!$F$13,IF(MOD(U$22-$G$22,Options!$C19)=0,Options!$G19,),)</f>
        <v>0</v>
      </c>
      <c r="V53" s="552">
        <f>+IF(V$22&lt;Options!$F$13,IF(MOD(V$22-$G$22,Options!$C19)=0,Options!$G19,),)</f>
        <v>0</v>
      </c>
      <c r="W53" s="552">
        <f>+IF(W$22&lt;Options!$F$13,IF(MOD(W$22-$G$22,Options!$C19)=0,Options!$G19,),)</f>
        <v>0</v>
      </c>
      <c r="X53" s="552">
        <f>+IF(X$22&lt;Options!$F$13,IF(MOD(X$22-$G$22,Options!$C19)=0,Options!$G19,),)</f>
        <v>0</v>
      </c>
      <c r="Y53" s="552">
        <f>+IF(Y$22&lt;Options!$F$13,IF(MOD(Y$22-$G$22,Options!$C19)=0,Options!$G19,),)</f>
        <v>0</v>
      </c>
      <c r="Z53" s="552">
        <f>+IF(Z$22&lt;Options!$F$13,IF(MOD(Z$22-$G$22,Options!$C19)=0,Options!$G19,),)</f>
        <v>0</v>
      </c>
      <c r="AA53" s="552">
        <f>+IF(AA$22&lt;Options!$F$13,IF(MOD(AA$22-$G$22,Options!$C19)=0,Options!$G19,),)</f>
        <v>0</v>
      </c>
      <c r="AB53" s="552">
        <f>+IF(AB$22&lt;Options!$F$13,IF(MOD(AB$22-$G$22,Options!$C19)=0,Options!$G19,),)</f>
        <v>0</v>
      </c>
      <c r="AC53" s="552">
        <f>+IF(AC$22&lt;Options!$F$13,IF(MOD(AC$22-$G$22,Options!$C19)=0,Options!$G19,),)</f>
        <v>0</v>
      </c>
      <c r="AD53" s="552">
        <f>+IF(AD$22&lt;Options!$F$13,IF(MOD(AD$22-$G$22,Options!$C19)=0,Options!$G19,),)</f>
        <v>0</v>
      </c>
      <c r="AE53" s="552">
        <f>+IF(AE$22&lt;Options!$F$13,IF(MOD(AE$22-$G$22,Options!$C19)=0,Options!$G19,),)</f>
        <v>0</v>
      </c>
      <c r="AF53" s="552">
        <f>+IF(AF$22&lt;Options!$F$13,IF(MOD(AF$22-$G$22,Options!$C19)=0,Options!$G19,),)</f>
        <v>0</v>
      </c>
      <c r="AG53" s="552">
        <f>+IF(AG$22&lt;Options!$F$13,IF(MOD(AG$22-$G$22,Options!$C19)=0,Options!$G19,),)</f>
        <v>0</v>
      </c>
      <c r="AH53" s="552">
        <f>+IF(AH$22&lt;Options!$F$13,IF(MOD(AH$22-$G$22,Options!$C19)=0,Options!$G19,),)</f>
        <v>0</v>
      </c>
      <c r="AI53" s="552">
        <f>+IF(AI$22&lt;Options!$F$13,IF(MOD(AI$22-$G$22,Options!$C19)=0,Options!$G19,),)</f>
        <v>0</v>
      </c>
      <c r="AJ53" s="552">
        <f>+IF(AJ$22&lt;Options!$F$13,IF(MOD(AJ$22-$G$22,Options!$C19)=0,Options!$G19,),)</f>
        <v>0</v>
      </c>
      <c r="AK53" s="552">
        <f>+IF(AK$22&lt;Options!$F$13,IF(MOD(AK$22-$G$22,Options!$C19)=0,Options!$G19,),)</f>
        <v>0</v>
      </c>
      <c r="AL53" s="552">
        <f>+IF(AL$22&lt;Options!$F$13,IF(MOD(AL$22-$G$22,Options!$C19)=0,Options!$G19,),)</f>
        <v>0</v>
      </c>
      <c r="AM53" s="552">
        <f>+IF(AM$22&lt;Options!$F$13,IF(MOD(AM$22-$G$22,Options!$C19)=0,Options!$G19,),)</f>
        <v>0</v>
      </c>
      <c r="AN53" s="552">
        <f>+IF(AN$22&lt;Options!$F$13,IF(MOD(AN$22-$G$22,Options!$C19)=0,Options!$G19,),)</f>
        <v>0</v>
      </c>
      <c r="AO53" s="552">
        <f>+IF(AO$22&lt;Options!$F$13,IF(MOD(AO$22-$G$22,Options!$C19)=0,Options!$G19,),)</f>
        <v>0</v>
      </c>
      <c r="AP53" s="552">
        <f>+IF(AP$22&lt;Options!$F$13,IF(MOD(AP$22-$G$22,Options!$C19)=0,Options!$G19,),)</f>
        <v>0</v>
      </c>
      <c r="AQ53" s="552">
        <f>+IF(AQ$22&lt;Options!$F$13,IF(MOD(AQ$22-$G$22,Options!$C19)=0,Options!$G19,),)</f>
        <v>0</v>
      </c>
      <c r="AR53" s="552">
        <f>+IF(AR$22&lt;Options!$F$13,IF(MOD(AR$22-$G$22,Options!$C19)=0,Options!$G19,),)</f>
        <v>0</v>
      </c>
      <c r="AS53" s="552">
        <f>+IF(AS$22&lt;Options!$F$13,IF(MOD(AS$22-$G$22,Options!$C19)=0,Options!$G19,),)</f>
        <v>0</v>
      </c>
      <c r="AT53" s="552">
        <f>+IF(AT$22&lt;Options!$F$13,IF(MOD(AT$22-$G$22,Options!$C19)=0,Options!$G19,),)</f>
        <v>0</v>
      </c>
      <c r="AU53" s="552">
        <f>+IF(AU$22&lt;Options!$F$13,IF(MOD(AU$22-$G$22,Options!$C19)=0,Options!$G19,),)</f>
        <v>0</v>
      </c>
      <c r="AV53" s="552">
        <f>+IF(AV$22&lt;Options!$F$13,IF(MOD(AV$22-$G$22,Options!$C19)=0,Options!$G19,),)</f>
        <v>0</v>
      </c>
      <c r="AW53" s="552">
        <f>+IF(AW$22&lt;Options!$F$13,IF(MOD(AW$22-$G$22,Options!$C19)=0,Options!$G19,),)</f>
        <v>0</v>
      </c>
      <c r="AX53" s="552">
        <f>+IF(AX$22&lt;Options!$F$13,IF(MOD(AX$22-$G$22,Options!$C19)=0,Options!$G19,),)</f>
        <v>0</v>
      </c>
      <c r="AY53" s="552">
        <f>+IF(AY$22&lt;Options!$F$13,IF(MOD(AY$22-$G$22,Options!$C19)=0,Options!$G19,),)</f>
        <v>0</v>
      </c>
      <c r="AZ53" s="552">
        <f>+IF(AZ$22&lt;Options!$F$13,IF(MOD(AZ$22-$G$22,Options!$C19)=0,Options!$G19,),)</f>
        <v>0</v>
      </c>
      <c r="BA53" s="552">
        <f>+IF(BA$22&lt;Options!$F$13,IF(MOD(BA$22-$G$22,Options!$C19)=0,Options!$G19,),)</f>
        <v>0</v>
      </c>
      <c r="BB53" s="552">
        <f>+IF(BB$22&lt;Options!$F$13,IF(MOD(BB$22-$G$22,Options!$C19)=0,Options!$G19,),)</f>
        <v>0</v>
      </c>
      <c r="BC53" s="552">
        <f>+IF(BC$22&lt;Options!$F$13,IF(MOD(BC$22-$G$22,Options!$C19)=0,Options!$G19,),)</f>
        <v>0</v>
      </c>
      <c r="BD53" s="552">
        <f>+IF(BD$22&lt;Options!$F$13,IF(MOD(BD$22-$G$22,Options!$C19)=0,Options!$G19,),)</f>
        <v>0</v>
      </c>
      <c r="BE53" s="552">
        <f>+IF(BE$22&lt;Options!$F$13,IF(MOD(BE$22-$G$22,Options!$C19)=0,Options!$G19,),)</f>
        <v>0</v>
      </c>
      <c r="BF53" s="552">
        <f>+IF(BF$22&lt;Options!$F$13,IF(MOD(BF$22-$G$22,Options!$C19)=0,Options!$G19,),)</f>
        <v>0</v>
      </c>
      <c r="BG53" s="552">
        <f>+IF(BG$22&lt;Options!$F$13,IF(MOD(BG$22-$G$22,Options!$C19)=0,Options!$G19,),)</f>
        <v>0</v>
      </c>
      <c r="BH53" s="552">
        <f>+IF(BH$22&lt;Options!$F$13,IF(MOD(BH$22-$G$22,Options!$C19)=0,Options!$G19,),)</f>
        <v>0</v>
      </c>
      <c r="BI53" s="552">
        <f>+IF(BI$22&lt;Options!$F$13,IF(MOD(BI$22-$G$22,Options!$C19)=0,Options!$G19,),)</f>
        <v>0</v>
      </c>
      <c r="BJ53" s="552">
        <f>+IF(BJ$22&lt;Options!$F$13,IF(MOD(BJ$22-$G$22,Options!$C19)=0,Options!$G19,),)</f>
        <v>0</v>
      </c>
      <c r="BK53" s="552">
        <f>+IF(BK$22&lt;Options!$F$13,IF(MOD(BK$22-$G$22,Options!$C19)=0,Options!$G19,),)</f>
        <v>0</v>
      </c>
      <c r="BL53" s="552">
        <f>+IF(BL$22&lt;Options!$F$13,IF(MOD(BL$22-$G$22,Options!$C19)=0,Options!$G19,),)</f>
        <v>0</v>
      </c>
      <c r="BM53" s="552">
        <f>+IF(BM$22&lt;Options!$F$13,IF(MOD(BM$22-$G$22,Options!$C19)=0,Options!$G19,),)</f>
        <v>0</v>
      </c>
      <c r="BN53" s="9"/>
      <c r="BO53" s="324"/>
      <c r="BP53" s="360"/>
      <c r="BQ53" s="5"/>
    </row>
    <row r="54" spans="1:69" outlineLevel="2">
      <c r="A54" s="735"/>
      <c r="B54" s="315" t="s">
        <v>26</v>
      </c>
      <c r="C54" s="317"/>
      <c r="D54" s="334">
        <f t="shared" si="3"/>
        <v>0</v>
      </c>
      <c r="E54" s="334">
        <f t="shared" si="4"/>
        <v>0</v>
      </c>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325"/>
      <c r="BP54" s="325"/>
      <c r="BQ54" s="5"/>
    </row>
    <row r="55" spans="1:69" outlineLevel="1">
      <c r="A55" s="736"/>
      <c r="B55" s="320" t="s">
        <v>750</v>
      </c>
      <c r="C55" s="139"/>
      <c r="D55" s="554">
        <f t="shared" si="3"/>
        <v>0</v>
      </c>
      <c r="E55" s="554">
        <f t="shared" si="4"/>
        <v>6511.8535325343564</v>
      </c>
      <c r="F55" s="555">
        <f>SUM(F49:F54)</f>
        <v>0</v>
      </c>
      <c r="G55" s="555">
        <f>SUM(G49:G54)</f>
        <v>0</v>
      </c>
      <c r="H55" s="555">
        <f t="shared" ref="H55:BN55" si="18">SUM(H49:H54)</f>
        <v>0</v>
      </c>
      <c r="I55" s="555">
        <f t="shared" si="18"/>
        <v>0</v>
      </c>
      <c r="J55" s="555">
        <f t="shared" si="18"/>
        <v>0</v>
      </c>
      <c r="K55" s="555">
        <f t="shared" si="18"/>
        <v>0</v>
      </c>
      <c r="L55" s="555">
        <f t="shared" si="18"/>
        <v>0</v>
      </c>
      <c r="M55" s="555">
        <f t="shared" si="18"/>
        <v>0</v>
      </c>
      <c r="N55" s="555">
        <f>SUM(N49:N54)</f>
        <v>0</v>
      </c>
      <c r="O55" s="555">
        <f t="shared" si="18"/>
        <v>0</v>
      </c>
      <c r="P55" s="555">
        <f t="shared" si="18"/>
        <v>0</v>
      </c>
      <c r="Q55" s="555">
        <f t="shared" si="18"/>
        <v>1943.9231907620269</v>
      </c>
      <c r="R55" s="555">
        <f t="shared" si="18"/>
        <v>0</v>
      </c>
      <c r="S55" s="555">
        <f t="shared" si="18"/>
        <v>0</v>
      </c>
      <c r="T55" s="555">
        <f t="shared" si="18"/>
        <v>0</v>
      </c>
      <c r="U55" s="555">
        <f t="shared" si="18"/>
        <v>0</v>
      </c>
      <c r="V55" s="555">
        <f t="shared" si="18"/>
        <v>0</v>
      </c>
      <c r="W55" s="555">
        <f t="shared" si="18"/>
        <v>0</v>
      </c>
      <c r="X55" s="555">
        <f t="shared" si="18"/>
        <v>0</v>
      </c>
      <c r="Y55" s="555">
        <f t="shared" si="18"/>
        <v>0</v>
      </c>
      <c r="Z55" s="555">
        <f t="shared" si="18"/>
        <v>0</v>
      </c>
      <c r="AA55" s="555">
        <f t="shared" si="18"/>
        <v>1943.9231907620269</v>
      </c>
      <c r="AB55" s="555">
        <f t="shared" si="18"/>
        <v>0</v>
      </c>
      <c r="AC55" s="555">
        <f t="shared" si="18"/>
        <v>0</v>
      </c>
      <c r="AD55" s="555">
        <f t="shared" si="18"/>
        <v>0</v>
      </c>
      <c r="AE55" s="555">
        <f t="shared" si="18"/>
        <v>0</v>
      </c>
      <c r="AF55" s="555">
        <f t="shared" si="18"/>
        <v>8122.6331382840035</v>
      </c>
      <c r="AG55" s="555">
        <f t="shared" si="18"/>
        <v>0</v>
      </c>
      <c r="AH55" s="555">
        <f t="shared" si="18"/>
        <v>0</v>
      </c>
      <c r="AI55" s="555">
        <f t="shared" si="18"/>
        <v>0</v>
      </c>
      <c r="AJ55" s="555">
        <f t="shared" si="18"/>
        <v>0</v>
      </c>
      <c r="AK55" s="555">
        <f t="shared" si="18"/>
        <v>1943.9231907620269</v>
      </c>
      <c r="AL55" s="555">
        <f t="shared" si="18"/>
        <v>0</v>
      </c>
      <c r="AM55" s="555">
        <f t="shared" si="18"/>
        <v>0</v>
      </c>
      <c r="AN55" s="555">
        <f t="shared" si="18"/>
        <v>0</v>
      </c>
      <c r="AO55" s="555">
        <f t="shared" si="18"/>
        <v>0</v>
      </c>
      <c r="AP55" s="555">
        <f t="shared" si="18"/>
        <v>0</v>
      </c>
      <c r="AQ55" s="555">
        <f t="shared" si="18"/>
        <v>0</v>
      </c>
      <c r="AR55" s="555">
        <f t="shared" si="18"/>
        <v>0</v>
      </c>
      <c r="AS55" s="555">
        <f t="shared" si="18"/>
        <v>0</v>
      </c>
      <c r="AT55" s="555">
        <f t="shared" si="18"/>
        <v>0</v>
      </c>
      <c r="AU55" s="555">
        <f t="shared" si="18"/>
        <v>1943.9231907620269</v>
      </c>
      <c r="AV55" s="555">
        <f t="shared" si="18"/>
        <v>0</v>
      </c>
      <c r="AW55" s="555">
        <f t="shared" si="18"/>
        <v>0</v>
      </c>
      <c r="AX55" s="555">
        <f t="shared" si="18"/>
        <v>0</v>
      </c>
      <c r="AY55" s="555">
        <f t="shared" si="18"/>
        <v>0</v>
      </c>
      <c r="AZ55" s="555">
        <f t="shared" si="18"/>
        <v>0</v>
      </c>
      <c r="BA55" s="555">
        <f t="shared" si="18"/>
        <v>0</v>
      </c>
      <c r="BB55" s="555">
        <f t="shared" si="18"/>
        <v>0</v>
      </c>
      <c r="BC55" s="555">
        <f t="shared" si="18"/>
        <v>0</v>
      </c>
      <c r="BD55" s="555">
        <f t="shared" si="18"/>
        <v>0</v>
      </c>
      <c r="BE55" s="555">
        <f t="shared" si="18"/>
        <v>0</v>
      </c>
      <c r="BF55" s="555">
        <f t="shared" si="18"/>
        <v>0</v>
      </c>
      <c r="BG55" s="555">
        <f t="shared" si="18"/>
        <v>0</v>
      </c>
      <c r="BH55" s="555">
        <f t="shared" si="18"/>
        <v>0</v>
      </c>
      <c r="BI55" s="555">
        <f t="shared" si="18"/>
        <v>0</v>
      </c>
      <c r="BJ55" s="555">
        <f t="shared" si="18"/>
        <v>0</v>
      </c>
      <c r="BK55" s="555">
        <f>SUM(BK49:BK54)</f>
        <v>0</v>
      </c>
      <c r="BL55" s="555">
        <f>SUM(BL49:BL54)</f>
        <v>0</v>
      </c>
      <c r="BM55" s="555">
        <f>SUM(BM49:BM54)</f>
        <v>0</v>
      </c>
      <c r="BN55" s="555">
        <f t="shared" si="18"/>
        <v>0</v>
      </c>
      <c r="BO55" s="341"/>
      <c r="BP55" s="341"/>
      <c r="BQ55" s="25"/>
    </row>
    <row r="56" spans="1:69" outlineLevel="1">
      <c r="A56" s="728" t="s">
        <v>828</v>
      </c>
      <c r="B56" s="165" t="s">
        <v>21</v>
      </c>
      <c r="C56" s="166"/>
      <c r="D56" s="308">
        <f t="shared" ref="D56:D62" si="19">SUM(F56:L56)</f>
        <v>0</v>
      </c>
      <c r="E56" s="308">
        <f t="shared" si="4"/>
        <v>0</v>
      </c>
      <c r="F56" s="9">
        <f>+IF(AND(F$22&gt;Assumes!$D$7+1,MOD(F$22-Assumes!$D$7,Assumes!$D11)=1),Options!$E15,0)</f>
        <v>0</v>
      </c>
      <c r="G56" s="9">
        <f>+IF(AND(G$22&gt;Assumes!$D$7+1,MOD(G$22-Assumes!$D$7,Assumes!$D11)=1),Options!$E15,0)</f>
        <v>0</v>
      </c>
      <c r="H56" s="9">
        <f>+IF(AND(H$22&gt;Assumes!$D$7+1,MOD(H$22-Assumes!$D$7,Assumes!$D11)=1),Options!$E15,0)</f>
        <v>0</v>
      </c>
      <c r="I56" s="9">
        <f>+IF(AND(I$22&gt;Assumes!$D$7+1,MOD(I$22-Assumes!$D$7,Assumes!$D11)=1),Options!$E15,0)</f>
        <v>0</v>
      </c>
      <c r="J56" s="9">
        <f>+IF(AND(J$22&gt;Assumes!$D$7+1,MOD(J$22-Assumes!$D$7,Assumes!$D11)=1),Options!$E15,0)</f>
        <v>0</v>
      </c>
      <c r="K56" s="9">
        <f>+IF(AND(K$22&gt;Assumes!$D$7+1,MOD(K$22-Assumes!$D$7,Assumes!$D11)=1),Options!$E15,0)</f>
        <v>0</v>
      </c>
      <c r="L56" s="9">
        <f>+IF(AND(L$22&gt;Assumes!$D$7+1,MOD(L$22-Assumes!$D$7,Assumes!$D11)=1),Options!$E15,0)</f>
        <v>0</v>
      </c>
      <c r="M56" s="9">
        <f>+IF(AND(M$22&gt;Assumes!$D$7+1,MOD(M$22-Assumes!$D$7,Assumes!$D11)=1),Options!$E15,0)</f>
        <v>0</v>
      </c>
      <c r="N56" s="9">
        <f>+IF(AND(N$22&gt;Assumes!$D$7+1,MOD(N$22-Assumes!$D$7,Assumes!$D11)=1),Options!$E15,0)</f>
        <v>0</v>
      </c>
      <c r="O56" s="9">
        <f>+IF(AND(O$22&gt;Assumes!$D$7+1,MOD(O$22-Assumes!$D$7,Assumes!$D11)=1),Options!$E15,0)</f>
        <v>0</v>
      </c>
      <c r="P56" s="9">
        <f>+IF(AND(P$22&gt;Assumes!$D$7+1,MOD(P$22-Assumes!$D$7,Assumes!$D11)=1),Options!$E15,0)</f>
        <v>0</v>
      </c>
      <c r="Q56" s="9">
        <f>+IF(AND(Q$22&gt;Assumes!$D$7+1,MOD(Q$22-Assumes!$D$7,Assumes!$D11)=1),Options!$E15,0)</f>
        <v>0</v>
      </c>
      <c r="R56" s="9">
        <f>+IF(AND(R$22&gt;Assumes!$D$7+1,MOD(R$22-Assumes!$D$7,Assumes!$D11)=1),Options!$E15,0)</f>
        <v>0</v>
      </c>
      <c r="S56" s="9">
        <f>+IF(AND(S$22&gt;Assumes!$D$7+1,MOD(S$22-Assumes!$D$7,Assumes!$D11)=1),Options!$E15,0)</f>
        <v>0</v>
      </c>
      <c r="T56" s="9">
        <f>+IF(AND(T$22&gt;Assumes!$D$7+1,MOD(T$22-Assumes!$D$7,Assumes!$D11)=1),Options!$E15,0)</f>
        <v>0</v>
      </c>
      <c r="U56" s="9">
        <f>+IF(AND(U$22&gt;Assumes!$D$7+1,MOD(U$22-Assumes!$D$7,Assumes!$D11)=1),Options!$E15,0)</f>
        <v>0</v>
      </c>
      <c r="V56" s="9">
        <f>+IF(AND(V$22&gt;Assumes!$D$7+1,MOD(V$22-Assumes!$D$7,Assumes!$D11)=1),Options!$E15,0)</f>
        <v>0</v>
      </c>
      <c r="W56" s="9">
        <f>+IF(AND(W$22&gt;Assumes!$D$7+1,MOD(W$22-Assumes!$D$7,Assumes!$D11)=1),Options!$E15,0)</f>
        <v>0</v>
      </c>
      <c r="X56" s="9">
        <f>+IF(AND(X$22&gt;Assumes!$D$7+1,MOD(X$22-Assumes!$D$7,Assumes!$D11)=1),Options!$E15,0)</f>
        <v>0</v>
      </c>
      <c r="Y56" s="9">
        <f>+IF(AND(Y$22&gt;Assumes!$D$7+1,MOD(Y$22-Assumes!$D$7,Assumes!$D11)=1),Options!$E15,0)</f>
        <v>0</v>
      </c>
      <c r="Z56" s="9">
        <f>+IF(AND(Z$22&gt;Assumes!$D$7+1,MOD(Z$22-Assumes!$D$7,Assumes!$D11)=1),Options!$E15,0)</f>
        <v>0</v>
      </c>
      <c r="AA56" s="9">
        <f>+IF(AND(AA$22&gt;Assumes!$D$7+1,MOD(AA$22-Assumes!$D$7,Assumes!$D11)=1),Options!$E15,0)</f>
        <v>0</v>
      </c>
      <c r="AB56" s="9">
        <f>+IF(AND(AB$22&gt;Assumes!$D$7+1,MOD(AB$22-Assumes!$D$7,Assumes!$D11)=1),Options!$E15,0)</f>
        <v>0</v>
      </c>
      <c r="AC56" s="9">
        <f>+IF(AND(AC$22&gt;Assumes!$D$7+1,MOD(AC$22-Assumes!$D$7,Assumes!$D11)=1),Options!$E15,0)</f>
        <v>0</v>
      </c>
      <c r="AD56" s="9">
        <f>+IF(AND(AD$22&gt;Assumes!$D$7+1,MOD(AD$22-Assumes!$D$7,Assumes!$D11)=1),Options!$E15,0)</f>
        <v>0</v>
      </c>
      <c r="AE56" s="9">
        <f>+IF(AND(AE$22&gt;Assumes!$D$7+1,MOD(AE$22-Assumes!$D$7,Assumes!$D11)=1),Options!$E15,0)</f>
        <v>0</v>
      </c>
      <c r="AF56" s="9">
        <f>+IF(AND(AF$22&gt;Assumes!$D$7+1,MOD(AF$22-Assumes!$D$7,Assumes!$D11)=1),Options!$E15,0)</f>
        <v>0</v>
      </c>
      <c r="AG56" s="9">
        <f>+IF(AND(AG$22&gt;Assumes!$D$7+1,MOD(AG$22-Assumes!$D$7,Assumes!$D11)=1),Options!$E15,0)</f>
        <v>0</v>
      </c>
      <c r="AH56" s="9">
        <f>+IF(AND(AH$22&gt;Assumes!$D$7+1,MOD(AH$22-Assumes!$D$7,Assumes!$D11)=1),Options!$E15,0)</f>
        <v>0</v>
      </c>
      <c r="AI56" s="9">
        <f>+IF(AND(AI$22&gt;Assumes!$D$7+1,MOD(AI$22-Assumes!$D$7,Assumes!$D11)=1),Options!$E15,0)</f>
        <v>0</v>
      </c>
      <c r="AJ56" s="9">
        <f>+IF(AND(AJ$22&gt;Assumes!$D$7+1,MOD(AJ$22-Assumes!$D$7,Assumes!$D11)=1),Options!$E15,0)</f>
        <v>0</v>
      </c>
      <c r="AK56" s="9">
        <f>+IF(AND(AK$22&gt;Assumes!$D$7+1,MOD(AK$22-Assumes!$D$7,Assumes!$D11)=1),Options!$E15,0)</f>
        <v>0</v>
      </c>
      <c r="AL56" s="9">
        <f>+IF(AND(AL$22&gt;Assumes!$D$7+1,MOD(AL$22-Assumes!$D$7,Assumes!$D11)=1),Options!$E15,0)</f>
        <v>0</v>
      </c>
      <c r="AM56" s="9">
        <f>+IF(AND(AM$22&gt;Assumes!$D$7+1,MOD(AM$22-Assumes!$D$7,Assumes!$D11)=1),Options!$E15,0)</f>
        <v>0</v>
      </c>
      <c r="AN56" s="9">
        <f>+IF(AND(AN$22&gt;Assumes!$D$7+1,MOD(AN$22-Assumes!$D$7,Assumes!$D11)=1),Options!$E15,0)</f>
        <v>0</v>
      </c>
      <c r="AO56" s="9">
        <f>+IF(AND(AO$22&gt;Assumes!$D$7+1,MOD(AO$22-Assumes!$D$7,Assumes!$D11)=1),Options!$E15,0)</f>
        <v>0</v>
      </c>
      <c r="AP56" s="9">
        <f>+IF(AND(AP$22&gt;Assumes!$D$7+1,MOD(AP$22-Assumes!$D$7,Assumes!$D11)=1),Options!$E15,0)</f>
        <v>0</v>
      </c>
      <c r="AQ56" s="9">
        <f>+IF(AND(AQ$22&gt;Assumes!$D$7+1,MOD(AQ$22-Assumes!$D$7,Assumes!$D11)=1),Options!$E15,0)</f>
        <v>0</v>
      </c>
      <c r="AR56" s="9">
        <f>+IF(AND(AR$22&gt;Assumes!$D$7+1,MOD(AR$22-Assumes!$D$7,Assumes!$D11)=1),Options!$E15,0)</f>
        <v>0</v>
      </c>
      <c r="AS56" s="9">
        <f>+IF(AND(AS$22&gt;Assumes!$D$7+1,MOD(AS$22-Assumes!$D$7,Assumes!$D11)=1),Options!$E15,0)</f>
        <v>0</v>
      </c>
      <c r="AT56" s="9">
        <f>+IF(AND(AT$22&gt;Assumes!$D$7+1,MOD(AT$22-Assumes!$D$7,Assumes!$D11)=1),Options!$E15,0)</f>
        <v>0</v>
      </c>
      <c r="AU56" s="9">
        <f>+IF(AND(AU$22&gt;Assumes!$D$7+1,MOD(AU$22-Assumes!$D$7,Assumes!$D11)=1),Options!$E15,0)</f>
        <v>0</v>
      </c>
      <c r="AV56" s="9">
        <f>+IF(AND(AV$22&gt;Assumes!$D$7+1,MOD(AV$22-Assumes!$D$7,Assumes!$D11)=1),Options!$E15,0)</f>
        <v>0</v>
      </c>
      <c r="AW56" s="9">
        <f>+IF(AND(AW$22&gt;Assumes!$D$7+1,MOD(AW$22-Assumes!$D$7,Assumes!$D11)=1),Options!$E15,0)</f>
        <v>0</v>
      </c>
      <c r="AX56" s="9">
        <f>+IF(AND(AX$22&gt;Assumes!$D$7+1,MOD(AX$22-Assumes!$D$7,Assumes!$D11)=1),Options!$E15,0)</f>
        <v>0</v>
      </c>
      <c r="AY56" s="9">
        <f>+IF(AND(AY$22&gt;Assumes!$D$7+1,MOD(AY$22-Assumes!$D$7,Assumes!$D11)=1),Options!$E15,0)</f>
        <v>0</v>
      </c>
      <c r="AZ56" s="9">
        <f>+IF(AND(AZ$22&gt;Assumes!$D$7+1,MOD(AZ$22-Assumes!$D$7,Assumes!$D11)=1),Options!$E15,0)</f>
        <v>0</v>
      </c>
      <c r="BA56" s="9">
        <f>+IF(AND(BA$22&gt;Assumes!$D$7+1,MOD(BA$22-Assumes!$D$7,Assumes!$D11)=1),Options!$E15,0)</f>
        <v>0</v>
      </c>
      <c r="BB56" s="9">
        <f>+IF(AND(BB$22&gt;Assumes!$D$7+1,MOD(BB$22-Assumes!$D$7,Assumes!$D11)=1),Options!$E15,0)</f>
        <v>0</v>
      </c>
      <c r="BC56" s="9">
        <f>+IF(AND(BC$22&gt;Assumes!$D$7+1,MOD(BC$22-Assumes!$D$7,Assumes!$D11)=1),Options!$E15,0)</f>
        <v>0</v>
      </c>
      <c r="BD56" s="9">
        <f>+IF(AND(BD$22&gt;Assumes!$D$7+1,MOD(BD$22-Assumes!$D$7,Assumes!$D11)=1),Options!$E15,0)</f>
        <v>0</v>
      </c>
      <c r="BE56" s="9">
        <f>+IF(AND(BE$22&gt;Assumes!$D$7+1,MOD(BE$22-Assumes!$D$7,Assumes!$D11)=1),Options!$E15,0)</f>
        <v>0</v>
      </c>
      <c r="BF56" s="9">
        <f>+IF(AND(BF$22&gt;Assumes!$D$7+1,MOD(BF$22-Assumes!$D$7,Assumes!$D11)=1),Options!$E15,0)</f>
        <v>0</v>
      </c>
      <c r="BG56" s="9">
        <f>+IF(AND(BG$22&gt;Assumes!$D$7+1,MOD(BG$22-Assumes!$D$7,Assumes!$D11)=1),Options!$E15,0)</f>
        <v>0</v>
      </c>
      <c r="BH56" s="9">
        <f>+IF(AND(BH$22&gt;Assumes!$D$7+1,MOD(BH$22-Assumes!$D$7,Assumes!$D11)=1),Options!$E15,0)</f>
        <v>0</v>
      </c>
      <c r="BI56" s="9">
        <f>+IF(AND(BI$22&gt;Assumes!$D$7+1,MOD(BI$22-Assumes!$D$7,Assumes!$D11)=1),Options!$E15,0)</f>
        <v>0</v>
      </c>
      <c r="BJ56" s="9">
        <f>+IF(AND(BJ$22&gt;Assumes!$D$7+1,MOD(BJ$22-Assumes!$D$7,Assumes!$D11)=1),Options!$E15,0)</f>
        <v>0</v>
      </c>
      <c r="BK56" s="9">
        <f>+IF(AND(BK$22&gt;Assumes!$D$7+1,MOD(BK$22-Assumes!$D$7,Assumes!$D11)=1),Options!$E15,0)</f>
        <v>0</v>
      </c>
      <c r="BL56" s="9">
        <f>+IF(AND(BL$22&gt;Assumes!$D$7+1,MOD(BL$22-Assumes!$D$7,Assumes!$D11)=1),Options!$E15,0)</f>
        <v>0</v>
      </c>
      <c r="BM56" s="9">
        <f>+IF(AND(BM$22&gt;Assumes!$D$7+1,MOD(BM$22-Assumes!$D$7,Assumes!$D11)=1),Options!$E15,0)</f>
        <v>0</v>
      </c>
      <c r="BN56" s="9">
        <f>-Options!K15*BP56/BO56</f>
        <v>0</v>
      </c>
      <c r="BO56" s="553">
        <f>+Assumes!D11</f>
        <v>7</v>
      </c>
      <c r="BP56" s="360">
        <f>+BO56-MOD(BM$22-(Assumes!$D11+Assumes!$D$7+1),BO56)</f>
        <v>3</v>
      </c>
      <c r="BQ56" s="5"/>
    </row>
    <row r="57" spans="1:69" outlineLevel="1">
      <c r="A57" s="735"/>
      <c r="B57" s="315" t="s">
        <v>22</v>
      </c>
      <c r="C57" s="317"/>
      <c r="D57" s="308">
        <f t="shared" si="19"/>
        <v>0</v>
      </c>
      <c r="E57" s="308">
        <f t="shared" si="4"/>
        <v>35.528057050942593</v>
      </c>
      <c r="F57" s="9">
        <f>+IF(AND(F$22&gt;Assumes!$D$7+1,MOD(F$22-Assumes!$D$7,Assumes!$D12)=1),Options!$E16,0)</f>
        <v>0</v>
      </c>
      <c r="G57" s="9">
        <f>+IF(AND(G$22&gt;Assumes!$D$7+1,MOD(G$22-Assumes!$D$7,Assumes!$D12)=1),Options!$E16,0)</f>
        <v>0</v>
      </c>
      <c r="H57" s="9">
        <f>+IF(AND(H$22&gt;Assumes!$D$7+1,MOD(H$22-Assumes!$D$7,Assumes!$D12)=1),Options!$E16,0)</f>
        <v>0</v>
      </c>
      <c r="I57" s="9">
        <f>+IF(AND(I$22&gt;Assumes!$D$7+1,MOD(I$22-Assumes!$D$7,Assumes!$D12)=1),Options!$E16,0)</f>
        <v>0</v>
      </c>
      <c r="J57" s="9">
        <f>+IF(AND(J$22&gt;Assumes!$D$7+1,MOD(J$22-Assumes!$D$7,Assumes!$D12)=1),Options!$E16,0)</f>
        <v>0</v>
      </c>
      <c r="K57" s="9">
        <f>+IF(AND(K$22&gt;Assumes!$D$7+1,MOD(K$22-Assumes!$D$7,Assumes!$D12)=1),Options!$E16,0)</f>
        <v>0</v>
      </c>
      <c r="L57" s="9">
        <f>+IF(AND(L$22&gt;Assumes!$D$7+1,MOD(L$22-Assumes!$D$7,Assumes!$D12)=1),Options!$E16,0)</f>
        <v>0</v>
      </c>
      <c r="M57" s="9">
        <f>+IF(AND(M$22&gt;Assumes!$D$7+1,MOD(M$22-Assumes!$D$7,Assumes!$D12)=1),Options!$E16,0)</f>
        <v>0</v>
      </c>
      <c r="N57" s="9">
        <f>+IF(AND(N$22&gt;Assumes!$D$7+1,MOD(N$22-Assumes!$D$7,Assumes!$D12)=1),Options!$E16,0)</f>
        <v>0</v>
      </c>
      <c r="O57" s="9">
        <f>+IF(AND(O$22&gt;Assumes!$D$7+1,MOD(O$22-Assumes!$D$7,Assumes!$D12)=1),Options!$E16,0)</f>
        <v>0</v>
      </c>
      <c r="P57" s="9">
        <f>+IF(AND(P$22&gt;Assumes!$D$7+1,MOD(P$22-Assumes!$D$7,Assumes!$D12)=1),Options!$E16,0)</f>
        <v>0</v>
      </c>
      <c r="Q57" s="9">
        <f>+IF(AND(Q$22&gt;Assumes!$D$7+1,MOD(Q$22-Assumes!$D$7,Assumes!$D12)=1),Options!$E16,0)</f>
        <v>0</v>
      </c>
      <c r="R57" s="9">
        <f>+IF(AND(R$22&gt;Assumes!$D$7+1,MOD(R$22-Assumes!$D$7,Assumes!$D12)=1),Options!$E16,0)</f>
        <v>0</v>
      </c>
      <c r="S57" s="9">
        <f>+IF(AND(S$22&gt;Assumes!$D$7+1,MOD(S$22-Assumes!$D$7,Assumes!$D12)=1),Options!$E16,0)</f>
        <v>0</v>
      </c>
      <c r="T57" s="9">
        <f>+IF(AND(T$22&gt;Assumes!$D$7+1,MOD(T$22-Assumes!$D$7,Assumes!$D12)=1),Options!$E16,0)</f>
        <v>0</v>
      </c>
      <c r="U57" s="9">
        <f>+IF(AND(U$22&gt;Assumes!$D$7+1,MOD(U$22-Assumes!$D$7,Assumes!$D12)=1),Options!$E16,0)</f>
        <v>0</v>
      </c>
      <c r="V57" s="9">
        <f>+IF(AND(V$22&gt;Assumes!$D$7+1,MOD(V$22-Assumes!$D$7,Assumes!$D12)=1),Options!$E16,0)</f>
        <v>0</v>
      </c>
      <c r="W57" s="9">
        <f>+IF(AND(W$22&gt;Assumes!$D$7+1,MOD(W$22-Assumes!$D$7,Assumes!$D12)=1),Options!$E16,0)</f>
        <v>0</v>
      </c>
      <c r="X57" s="9">
        <f>+IF(AND(X$22&gt;Assumes!$D$7+1,MOD(X$22-Assumes!$D$7,Assumes!$D12)=1),Options!$E16,0)</f>
        <v>0</v>
      </c>
      <c r="Y57" s="9">
        <f>+IF(AND(Y$22&gt;Assumes!$D$7+1,MOD(Y$22-Assumes!$D$7,Assumes!$D12)=1),Options!$E16,0)</f>
        <v>0</v>
      </c>
      <c r="Z57" s="9">
        <f>+IF(AND(Z$22&gt;Assumes!$D$7+1,MOD(Z$22-Assumes!$D$7,Assumes!$D12)=1),Options!$E16,0)</f>
        <v>0</v>
      </c>
      <c r="AA57" s="9">
        <f>+IF(AND(AA$22&gt;Assumes!$D$7+1,MOD(AA$22-Assumes!$D$7,Assumes!$D12)=1),Options!$E16,0)</f>
        <v>0</v>
      </c>
      <c r="AB57" s="9">
        <f>+IF(AND(AB$22&gt;Assumes!$D$7+1,MOD(AB$22-Assumes!$D$7,Assumes!$D12)=1),Options!$E16,0)</f>
        <v>0</v>
      </c>
      <c r="AC57" s="9">
        <f>+IF(AND(AC$22&gt;Assumes!$D$7+1,MOD(AC$22-Assumes!$D$7,Assumes!$D12)=1),Options!$E16,0)</f>
        <v>0</v>
      </c>
      <c r="AD57" s="9">
        <f>+IF(AND(AD$22&gt;Assumes!$D$7+1,MOD(AD$22-Assumes!$D$7,Assumes!$D12)=1),Options!$E16,0)</f>
        <v>0</v>
      </c>
      <c r="AE57" s="9">
        <f>+IF(AND(AE$22&gt;Assumes!$D$7+1,MOD(AE$22-Assumes!$D$7,Assumes!$D12)=1),Options!$E16,0)</f>
        <v>0</v>
      </c>
      <c r="AF57" s="9">
        <f>+IF(AND(AF$22&gt;Assumes!$D$7+1,MOD(AF$22-Assumes!$D$7,Assumes!$D12)=1),Options!$E16,0)</f>
        <v>0</v>
      </c>
      <c r="AG57" s="9">
        <f>+IF(AND(AG$22&gt;Assumes!$D$7+1,MOD(AG$22-Assumes!$D$7,Assumes!$D12)=1),Options!$E16,0)</f>
        <v>0</v>
      </c>
      <c r="AH57" s="9">
        <f>+IF(AND(AH$22&gt;Assumes!$D$7+1,MOD(AH$22-Assumes!$D$7,Assumes!$D12)=1),Options!$E16,0)</f>
        <v>0</v>
      </c>
      <c r="AI57" s="9">
        <f>+IF(AND(AI$22&gt;Assumes!$D$7+1,MOD(AI$22-Assumes!$D$7,Assumes!$D12)=1),Options!$E16,0)</f>
        <v>0</v>
      </c>
      <c r="AJ57" s="9">
        <f>+IF(AND(AJ$22&gt;Assumes!$D$7+1,MOD(AJ$22-Assumes!$D$7,Assumes!$D12)=1),Options!$E16,0)</f>
        <v>0</v>
      </c>
      <c r="AK57" s="9">
        <f>+IF(AND(AK$22&gt;Assumes!$D$7+1,MOD(AK$22-Assumes!$D$7,Assumes!$D12)=1),Options!$E16,0)</f>
        <v>0</v>
      </c>
      <c r="AL57" s="9">
        <f>+IF(AND(AL$22&gt;Assumes!$D$7+1,MOD(AL$22-Assumes!$D$7,Assumes!$D12)=1),Options!$E16,0)</f>
        <v>0</v>
      </c>
      <c r="AM57" s="9">
        <f>+IF(AND(AM$22&gt;Assumes!$D$7+1,MOD(AM$22-Assumes!$D$7,Assumes!$D12)=1),Options!$E16,0)</f>
        <v>0</v>
      </c>
      <c r="AN57" s="9">
        <f>+IF(AND(AN$22&gt;Assumes!$D$7+1,MOD(AN$22-Assumes!$D$7,Assumes!$D12)=1),Options!$E16,0)</f>
        <v>0</v>
      </c>
      <c r="AO57" s="9">
        <f>+IF(AND(AO$22&gt;Assumes!$D$7+1,MOD(AO$22-Assumes!$D$7,Assumes!$D12)=1),Options!$E16,0)</f>
        <v>0</v>
      </c>
      <c r="AP57" s="9">
        <f>+IF(AND(AP$22&gt;Assumes!$D$7+1,MOD(AP$22-Assumes!$D$7,Assumes!$D12)=1),Options!$E16,0)</f>
        <v>0</v>
      </c>
      <c r="AQ57" s="9">
        <f>+IF(AND(AQ$22&gt;Assumes!$D$7+1,MOD(AQ$22-Assumes!$D$7,Assumes!$D12)=1),Options!$E16,0)</f>
        <v>0</v>
      </c>
      <c r="AR57" s="9">
        <f>+IF(AND(AR$22&gt;Assumes!$D$7+1,MOD(AR$22-Assumes!$D$7,Assumes!$D12)=1),Options!$E16,0)</f>
        <v>0</v>
      </c>
      <c r="AS57" s="9">
        <f>+IF(AND(AS$22&gt;Assumes!$D$7+1,MOD(AS$22-Assumes!$D$7,Assumes!$D12)=1),Options!$E16,0)</f>
        <v>0</v>
      </c>
      <c r="AT57" s="9">
        <f>+IF(AND(AT$22&gt;Assumes!$D$7+1,MOD(AT$22-Assumes!$D$7,Assumes!$D12)=1),Options!$E16,0)</f>
        <v>0</v>
      </c>
      <c r="AU57" s="9">
        <f>+IF(AND(AU$22&gt;Assumes!$D$7+1,MOD(AU$22-Assumes!$D$7,Assumes!$D12)=1),Options!$E16,0)</f>
        <v>0</v>
      </c>
      <c r="AV57" s="9">
        <f>+IF(AND(AV$22&gt;Assumes!$D$7+1,MOD(AV$22-Assumes!$D$7,Assumes!$D12)=1),Options!$E16,0)</f>
        <v>0</v>
      </c>
      <c r="AW57" s="9">
        <f>+IF(AND(AW$22&gt;Assumes!$D$7+1,MOD(AW$22-Assumes!$D$7,Assumes!$D12)=1),Options!$E16,0)</f>
        <v>0</v>
      </c>
      <c r="AX57" s="9">
        <f>+IF(AND(AX$22&gt;Assumes!$D$7+1,MOD(AX$22-Assumes!$D$7,Assumes!$D12)=1),Options!$E16,0)</f>
        <v>0</v>
      </c>
      <c r="AY57" s="9">
        <f>+IF(AND(AY$22&gt;Assumes!$D$7+1,MOD(AY$22-Assumes!$D$7,Assumes!$D12)=1),Options!$E16,0)</f>
        <v>0</v>
      </c>
      <c r="AZ57" s="9">
        <f>+IF(AND(AZ$22&gt;Assumes!$D$7+1,MOD(AZ$22-Assumes!$D$7,Assumes!$D12)=1),Options!$E16,0)</f>
        <v>0</v>
      </c>
      <c r="BA57" s="9">
        <f>+IF(AND(BA$22&gt;Assumes!$D$7+1,MOD(BA$22-Assumes!$D$7,Assumes!$D12)=1),Options!$E16,0)</f>
        <v>0</v>
      </c>
      <c r="BB57" s="9">
        <f>+IF(AND(BB$22&gt;Assumes!$D$7+1,MOD(BB$22-Assumes!$D$7,Assumes!$D12)=1),Options!$E16,0)</f>
        <v>0</v>
      </c>
      <c r="BC57" s="9">
        <f>+IF(AND(BC$22&gt;Assumes!$D$7+1,MOD(BC$22-Assumes!$D$7,Assumes!$D12)=1),Options!$E16,0)</f>
        <v>0</v>
      </c>
      <c r="BD57" s="9">
        <f>+IF(AND(BD$22&gt;Assumes!$D$7+1,MOD(BD$22-Assumes!$D$7,Assumes!$D12)=1),Options!$E16,0)</f>
        <v>0</v>
      </c>
      <c r="BE57" s="9">
        <f>+IF(AND(BE$22&gt;Assumes!$D$7+1,MOD(BE$22-Assumes!$D$7,Assumes!$D12)=1),Options!$E16,0)</f>
        <v>0</v>
      </c>
      <c r="BF57" s="9">
        <f>+IF(AND(BF$22&gt;Assumes!$D$7+1,MOD(BF$22-Assumes!$D$7,Assumes!$D12)=1),Options!$E16,0)</f>
        <v>0</v>
      </c>
      <c r="BG57" s="9">
        <f>+IF(AND(BG$22&gt;Assumes!$D$7+1,MOD(BG$22-Assumes!$D$7,Assumes!$D12)=1),Options!$E16,0)</f>
        <v>0</v>
      </c>
      <c r="BH57" s="9">
        <f>+IF(AND(BH$22&gt;Assumes!$D$7+1,MOD(BH$22-Assumes!$D$7,Assumes!$D12)=1),Options!$E16,0)</f>
        <v>0</v>
      </c>
      <c r="BI57" s="9">
        <f>+IF(AND(BI$22&gt;Assumes!$D$7+1,MOD(BI$22-Assumes!$D$7,Assumes!$D12)=1),Options!$E16,0)</f>
        <v>0</v>
      </c>
      <c r="BJ57" s="9">
        <f>+IF(AND(BJ$22&gt;Assumes!$D$7+1,MOD(BJ$22-Assumes!$D$7,Assumes!$D12)=1),Options!$E16,0)</f>
        <v>0</v>
      </c>
      <c r="BK57" s="9">
        <f>+IF(AND(BK$22&gt;Assumes!$D$7+1,MOD(BK$22-Assumes!$D$7,Assumes!$D12)=1),Options!$E16,0)</f>
        <v>0</v>
      </c>
      <c r="BL57" s="9">
        <f>+IF(AND(BL$22&gt;Assumes!$D$7+1,MOD(BL$22-Assumes!$D$7,Assumes!$D12)=1),Options!$E16,0)</f>
        <v>2073.283429441869</v>
      </c>
      <c r="BM57" s="9">
        <f>+IF(AND(BM$22&gt;Assumes!$D$7+1,MOD(BM$22-Assumes!$D$7,Assumes!$D12)=1),Options!$E16,0)</f>
        <v>0</v>
      </c>
      <c r="BN57" s="9">
        <f>-Options!K16*BP57/BO57*(1+Assumes!$D$3)</f>
        <v>-1931.2635145251008</v>
      </c>
      <c r="BO57" s="360">
        <f>+Assumes!D12</f>
        <v>10</v>
      </c>
      <c r="BP57" s="360">
        <f>+BO57-MOD(BM$22-(Assumes!$D12+Assumes!$D$7+1),BO57)</f>
        <v>9</v>
      </c>
      <c r="BQ57" s="5"/>
    </row>
    <row r="58" spans="1:69" outlineLevel="1">
      <c r="A58" s="735"/>
      <c r="B58" s="315" t="s">
        <v>23</v>
      </c>
      <c r="C58" s="317"/>
      <c r="D58" s="308">
        <f t="shared" si="19"/>
        <v>0</v>
      </c>
      <c r="E58" s="308">
        <f t="shared" si="4"/>
        <v>-614.34860188731363</v>
      </c>
      <c r="F58" s="9">
        <f>+IF(AND(F$22&gt;Assumes!$D$7+1,MOD(F$22-Assumes!$D$7,Assumes!$D13)=1),Options!$E17,0)</f>
        <v>0</v>
      </c>
      <c r="G58" s="9">
        <f>+IF(AND(G$22&gt;Assumes!$D$7+1,MOD(G$22-Assumes!$D$7,Assumes!$D13)=1),Options!$E17,0)</f>
        <v>0</v>
      </c>
      <c r="H58" s="9">
        <f>+IF(AND(H$22&gt;Assumes!$D$7+1,MOD(H$22-Assumes!$D$7,Assumes!$D13)=1),Options!$E17,0)</f>
        <v>0</v>
      </c>
      <c r="I58" s="9">
        <f>+IF(AND(I$22&gt;Assumes!$D$7+1,MOD(I$22-Assumes!$D$7,Assumes!$D13)=1),Options!$E17,0)</f>
        <v>0</v>
      </c>
      <c r="J58" s="9">
        <f>+IF(AND(J$22&gt;Assumes!$D$7+1,MOD(J$22-Assumes!$D$7,Assumes!$D13)=1),Options!$E17,0)</f>
        <v>0</v>
      </c>
      <c r="K58" s="9">
        <f>+IF(AND(K$22&gt;Assumes!$D$7+1,MOD(K$22-Assumes!$D$7,Assumes!$D13)=1),Options!$E17,0)</f>
        <v>0</v>
      </c>
      <c r="L58" s="9">
        <f>+IF(AND(L$22&gt;Assumes!$D$7+1,MOD(L$22-Assumes!$D$7,Assumes!$D13)=1),Options!$E17,0)</f>
        <v>0</v>
      </c>
      <c r="M58" s="9">
        <f>+IF(AND(M$22&gt;Assumes!$D$7+1,MOD(M$22-Assumes!$D$7,Assumes!$D13)=1),Options!$E17,0)</f>
        <v>0</v>
      </c>
      <c r="N58" s="9">
        <f>+IF(AND(N$22&gt;Assumes!$D$7+1,MOD(N$22-Assumes!$D$7,Assumes!$D13)=1),Options!$E17,0)</f>
        <v>0</v>
      </c>
      <c r="O58" s="9">
        <f>+IF(AND(O$22&gt;Assumes!$D$7+1,MOD(O$22-Assumes!$D$7,Assumes!$D13)=1),Options!$E17,0)</f>
        <v>0</v>
      </c>
      <c r="P58" s="9">
        <f>+IF(AND(P$22&gt;Assumes!$D$7+1,MOD(P$22-Assumes!$D$7,Assumes!$D13)=1),Options!$E17,0)</f>
        <v>0</v>
      </c>
      <c r="Q58" s="9">
        <f>+IF(AND(Q$22&gt;Assumes!$D$7+1,MOD(Q$22-Assumes!$D$7,Assumes!$D13)=1),Options!$E17,0)</f>
        <v>0</v>
      </c>
      <c r="R58" s="9">
        <f>+IF(AND(R$22&gt;Assumes!$D$7+1,MOD(R$22-Assumes!$D$7,Assumes!$D13)=1),Options!$E17,0)</f>
        <v>0</v>
      </c>
      <c r="S58" s="9">
        <f>+IF(AND(S$22&gt;Assumes!$D$7+1,MOD(S$22-Assumes!$D$7,Assumes!$D13)=1),Options!$E17,0)</f>
        <v>0</v>
      </c>
      <c r="T58" s="9">
        <f>+IF(AND(T$22&gt;Assumes!$D$7+1,MOD(T$22-Assumes!$D$7,Assumes!$D13)=1),Options!$E17,0)</f>
        <v>0</v>
      </c>
      <c r="U58" s="9">
        <f>+IF(AND(U$22&gt;Assumes!$D$7+1,MOD(U$22-Assumes!$D$7,Assumes!$D13)=1),Options!$E17,0)</f>
        <v>0</v>
      </c>
      <c r="V58" s="9">
        <f>+IF(AND(V$22&gt;Assumes!$D$7+1,MOD(V$22-Assumes!$D$7,Assumes!$D13)=1),Options!$E17,0)</f>
        <v>0</v>
      </c>
      <c r="W58" s="9">
        <f>+IF(AND(W$22&gt;Assumes!$D$7+1,MOD(W$22-Assumes!$D$7,Assumes!$D13)=1),Options!$E17,0)</f>
        <v>0</v>
      </c>
      <c r="X58" s="9">
        <f>+IF(AND(X$22&gt;Assumes!$D$7+1,MOD(X$22-Assumes!$D$7,Assumes!$D13)=1),Options!$E17,0)</f>
        <v>0</v>
      </c>
      <c r="Y58" s="9">
        <f>+IF(AND(Y$22&gt;Assumes!$D$7+1,MOD(Y$22-Assumes!$D$7,Assumes!$D13)=1),Options!$E17,0)</f>
        <v>0</v>
      </c>
      <c r="Z58" s="9">
        <f>+IF(AND(Z$22&gt;Assumes!$D$7+1,MOD(Z$22-Assumes!$D$7,Assumes!$D13)=1),Options!$E17,0)</f>
        <v>0</v>
      </c>
      <c r="AA58" s="9">
        <f>+IF(AND(AA$22&gt;Assumes!$D$7+1,MOD(AA$22-Assumes!$D$7,Assumes!$D13)=1),Options!$E17,0)</f>
        <v>0</v>
      </c>
      <c r="AB58" s="9">
        <f>+IF(AND(AB$22&gt;Assumes!$D$7+1,MOD(AB$22-Assumes!$D$7,Assumes!$D13)=1),Options!$E17,0)</f>
        <v>0</v>
      </c>
      <c r="AC58" s="9">
        <f>+IF(AND(AC$22&gt;Assumes!$D$7+1,MOD(AC$22-Assumes!$D$7,Assumes!$D13)=1),Options!$E17,0)</f>
        <v>0</v>
      </c>
      <c r="AD58" s="9">
        <f>+IF(AND(AD$22&gt;Assumes!$D$7+1,MOD(AD$22-Assumes!$D$7,Assumes!$D13)=1),Options!$E17,0)</f>
        <v>0</v>
      </c>
      <c r="AE58" s="9">
        <f>+IF(AND(AE$22&gt;Assumes!$D$7+1,MOD(AE$22-Assumes!$D$7,Assumes!$D13)=1),Options!$E17,0)</f>
        <v>0</v>
      </c>
      <c r="AF58" s="9">
        <f>+IF(AND(AF$22&gt;Assumes!$D$7+1,MOD(AF$22-Assumes!$D$7,Assumes!$D13)=1),Options!$E17,0)</f>
        <v>0</v>
      </c>
      <c r="AG58" s="9">
        <f>+IF(AND(AG$22&gt;Assumes!$D$7+1,MOD(AG$22-Assumes!$D$7,Assumes!$D13)=1),Options!$E17,0)</f>
        <v>0</v>
      </c>
      <c r="AH58" s="9">
        <f>+IF(AND(AH$22&gt;Assumes!$D$7+1,MOD(AH$22-Assumes!$D$7,Assumes!$D13)=1),Options!$E17,0)</f>
        <v>0</v>
      </c>
      <c r="AI58" s="9">
        <f>+IF(AND(AI$22&gt;Assumes!$D$7+1,MOD(AI$22-Assumes!$D$7,Assumes!$D13)=1),Options!$E17,0)</f>
        <v>0</v>
      </c>
      <c r="AJ58" s="9">
        <f>+IF(AND(AJ$22&gt;Assumes!$D$7+1,MOD(AJ$22-Assumes!$D$7,Assumes!$D13)=1),Options!$E17,0)</f>
        <v>0</v>
      </c>
      <c r="AK58" s="9">
        <f>+IF(AND(AK$22&gt;Assumes!$D$7+1,MOD(AK$22-Assumes!$D$7,Assumes!$D13)=1),Options!$E17,0)</f>
        <v>0</v>
      </c>
      <c r="AL58" s="9">
        <f>+IF(AND(AL$22&gt;Assumes!$D$7+1,MOD(AL$22-Assumes!$D$7,Assumes!$D13)=1),Options!$E17,0)</f>
        <v>0</v>
      </c>
      <c r="AM58" s="9">
        <f>+IF(AND(AM$22&gt;Assumes!$D$7+1,MOD(AM$22-Assumes!$D$7,Assumes!$D13)=1),Options!$E17,0)</f>
        <v>0</v>
      </c>
      <c r="AN58" s="9">
        <f>+IF(AND(AN$22&gt;Assumes!$D$7+1,MOD(AN$22-Assumes!$D$7,Assumes!$D13)=1),Options!$E17,0)</f>
        <v>0</v>
      </c>
      <c r="AO58" s="9">
        <f>+IF(AND(AO$22&gt;Assumes!$D$7+1,MOD(AO$22-Assumes!$D$7,Assumes!$D13)=1),Options!$E17,0)</f>
        <v>0</v>
      </c>
      <c r="AP58" s="9">
        <f>+IF(AND(AP$22&gt;Assumes!$D$7+1,MOD(AP$22-Assumes!$D$7,Assumes!$D13)=1),Options!$E17,0)</f>
        <v>0</v>
      </c>
      <c r="AQ58" s="9">
        <f>+IF(AND(AQ$22&gt;Assumes!$D$7+1,MOD(AQ$22-Assumes!$D$7,Assumes!$D13)=1),Options!$E17,0)</f>
        <v>0</v>
      </c>
      <c r="AR58" s="9">
        <f>+IF(AND(AR$22&gt;Assumes!$D$7+1,MOD(AR$22-Assumes!$D$7,Assumes!$D13)=1),Options!$E17,0)</f>
        <v>0</v>
      </c>
      <c r="AS58" s="9">
        <f>+IF(AND(AS$22&gt;Assumes!$D$7+1,MOD(AS$22-Assumes!$D$7,Assumes!$D13)=1),Options!$E17,0)</f>
        <v>0</v>
      </c>
      <c r="AT58" s="9">
        <f>+IF(AND(AT$22&gt;Assumes!$D$7+1,MOD(AT$22-Assumes!$D$7,Assumes!$D13)=1),Options!$E17,0)</f>
        <v>0</v>
      </c>
      <c r="AU58" s="9">
        <f>+IF(AND(AU$22&gt;Assumes!$D$7+1,MOD(AU$22-Assumes!$D$7,Assumes!$D13)=1),Options!$E17,0)</f>
        <v>0</v>
      </c>
      <c r="AV58" s="9">
        <f>+IF(AND(AV$22&gt;Assumes!$D$7+1,MOD(AV$22-Assumes!$D$7,Assumes!$D13)=1),Options!$E17,0)</f>
        <v>0</v>
      </c>
      <c r="AW58" s="9">
        <f>+IF(AND(AW$22&gt;Assumes!$D$7+1,MOD(AW$22-Assumes!$D$7,Assumes!$D13)=1),Options!$E17,0)</f>
        <v>0</v>
      </c>
      <c r="AX58" s="9">
        <f>+IF(AND(AX$22&gt;Assumes!$D$7+1,MOD(AX$22-Assumes!$D$7,Assumes!$D13)=1),Options!$E17,0)</f>
        <v>0</v>
      </c>
      <c r="AY58" s="9">
        <f>+IF(AND(AY$22&gt;Assumes!$D$7+1,MOD(AY$22-Assumes!$D$7,Assumes!$D13)=1),Options!$E17,0)</f>
        <v>0</v>
      </c>
      <c r="AZ58" s="9">
        <f>+IF(AND(AZ$22&gt;Assumes!$D$7+1,MOD(AZ$22-Assumes!$D$7,Assumes!$D13)=1),Options!$E17,0)</f>
        <v>0</v>
      </c>
      <c r="BA58" s="9">
        <f>+IF(AND(BA$22&gt;Assumes!$D$7+1,MOD(BA$22-Assumes!$D$7,Assumes!$D13)=1),Options!$E17,0)</f>
        <v>0</v>
      </c>
      <c r="BB58" s="9">
        <f>+IF(AND(BB$22&gt;Assumes!$D$7+1,MOD(BB$22-Assumes!$D$7,Assumes!$D13)=1),Options!$E17,0)</f>
        <v>0</v>
      </c>
      <c r="BC58" s="9">
        <f>+IF(AND(BC$22&gt;Assumes!$D$7+1,MOD(BC$22-Assumes!$D$7,Assumes!$D13)=1),Options!$E17,0)</f>
        <v>0</v>
      </c>
      <c r="BD58" s="9">
        <f>+IF(AND(BD$22&gt;Assumes!$D$7+1,MOD(BD$22-Assumes!$D$7,Assumes!$D13)=1),Options!$E17,0)</f>
        <v>0</v>
      </c>
      <c r="BE58" s="9">
        <f>+IF(AND(BE$22&gt;Assumes!$D$7+1,MOD(BE$22-Assumes!$D$7,Assumes!$D13)=1),Options!$E17,0)</f>
        <v>0</v>
      </c>
      <c r="BF58" s="9">
        <f>+IF(AND(BF$22&gt;Assumes!$D$7+1,MOD(BF$22-Assumes!$D$7,Assumes!$D13)=1),Options!$E17,0)</f>
        <v>0</v>
      </c>
      <c r="BG58" s="9">
        <f>+IF(AND(BG$22&gt;Assumes!$D$7+1,MOD(BG$22-Assumes!$D$7,Assumes!$D13)=1),Options!$E17,0)</f>
        <v>0</v>
      </c>
      <c r="BH58" s="9">
        <f>+IF(AND(BH$22&gt;Assumes!$D$7+1,MOD(BH$22-Assumes!$D$7,Assumes!$D13)=1),Options!$E17,0)</f>
        <v>0</v>
      </c>
      <c r="BI58" s="9">
        <f>+IF(AND(BI$22&gt;Assumes!$D$7+1,MOD(BI$22-Assumes!$D$7,Assumes!$D13)=1),Options!$E17,0)</f>
        <v>0</v>
      </c>
      <c r="BJ58" s="9">
        <f>+IF(AND(BJ$22&gt;Assumes!$D$7+1,MOD(BJ$22-Assumes!$D$7,Assumes!$D13)=1),Options!$E17,0)</f>
        <v>0</v>
      </c>
      <c r="BK58" s="9">
        <f>+IF(AND(BK$22&gt;Assumes!$D$7+1,MOD(BK$22-Assumes!$D$7,Assumes!$D13)=1),Options!$E17,0)</f>
        <v>0</v>
      </c>
      <c r="BL58" s="9">
        <f>+IF(AND(BL$22&gt;Assumes!$D$7+1,MOD(BL$22-Assumes!$D$7,Assumes!$D13)=1),Options!$E17,0)</f>
        <v>0</v>
      </c>
      <c r="BM58" s="9">
        <f>+IF(AND(BM$22&gt;Assumes!$D$7+1,MOD(BM$22-Assumes!$D$7,Assumes!$D13)=1),Options!$E17,0)</f>
        <v>0</v>
      </c>
      <c r="BN58" s="9">
        <f>-Options!K17*BP58/BO58*(1+Assumes!$D$3)</f>
        <v>-5009.290424986797</v>
      </c>
      <c r="BO58" s="360">
        <f>+Assumes!D13</f>
        <v>25</v>
      </c>
      <c r="BP58" s="360">
        <f>+BO58-MOD(BM$22-(Assumes!$D13+Assumes!$D$7+1),BO58)</f>
        <v>14</v>
      </c>
      <c r="BQ58" s="5"/>
    </row>
    <row r="59" spans="1:69" outlineLevel="1">
      <c r="A59" s="735"/>
      <c r="B59" s="315" t="s">
        <v>24</v>
      </c>
      <c r="C59" s="317"/>
      <c r="D59" s="308">
        <f t="shared" si="19"/>
        <v>0</v>
      </c>
      <c r="E59" s="308">
        <f t="shared" si="4"/>
        <v>-245.6492350630362</v>
      </c>
      <c r="F59" s="9">
        <f>+IF(AND(F$22&gt;Assumes!$D$7+1,MOD(F$22-Assumes!$D$7,Assumes!$D14)=1),Options!$E18,0)</f>
        <v>0</v>
      </c>
      <c r="G59" s="9">
        <f>+IF(AND(G$22&gt;Assumes!$D$7+1,MOD(G$22-Assumes!$D$7,Assumes!$D14)=1),Options!$E18,0)</f>
        <v>0</v>
      </c>
      <c r="H59" s="9">
        <f>+IF(AND(H$22&gt;Assumes!$D$7+1,MOD(H$22-Assumes!$D$7,Assumes!$D14)=1),Options!$E18,0)</f>
        <v>0</v>
      </c>
      <c r="I59" s="9">
        <f>+IF(AND(I$22&gt;Assumes!$D$7+1,MOD(I$22-Assumes!$D$7,Assumes!$D14)=1),Options!$E18,0)</f>
        <v>0</v>
      </c>
      <c r="J59" s="9">
        <f>+IF(AND(J$22&gt;Assumes!$D$7+1,MOD(J$22-Assumes!$D$7,Assumes!$D14)=1),Options!$E18,0)</f>
        <v>0</v>
      </c>
      <c r="K59" s="9">
        <f>+IF(AND(K$22&gt;Assumes!$D$7+1,MOD(K$22-Assumes!$D$7,Assumes!$D14)=1),Options!$E18,0)</f>
        <v>0</v>
      </c>
      <c r="L59" s="9">
        <f>+IF(AND(L$22&gt;Assumes!$D$7+1,MOD(L$22-Assumes!$D$7,Assumes!$D14)=1),Options!$E18,0)</f>
        <v>0</v>
      </c>
      <c r="M59" s="9">
        <f>+IF(AND(M$22&gt;Assumes!$D$7+1,MOD(M$22-Assumes!$D$7,Assumes!$D14)=1),Options!$E18,0)</f>
        <v>0</v>
      </c>
      <c r="N59" s="9">
        <f>+IF(AND(N$22&gt;Assumes!$D$7+1,MOD(N$22-Assumes!$D$7,Assumes!$D14)=1),Options!$E18,0)</f>
        <v>0</v>
      </c>
      <c r="O59" s="9">
        <f>+IF(AND(O$22&gt;Assumes!$D$7+1,MOD(O$22-Assumes!$D$7,Assumes!$D14)=1),Options!$E18,0)</f>
        <v>0</v>
      </c>
      <c r="P59" s="9">
        <f>+IF(AND(P$22&gt;Assumes!$D$7+1,MOD(P$22-Assumes!$D$7,Assumes!$D14)=1),Options!$E18,0)</f>
        <v>0</v>
      </c>
      <c r="Q59" s="9">
        <f>+IF(AND(Q$22&gt;Assumes!$D$7+1,MOD(Q$22-Assumes!$D$7,Assumes!$D14)=1),Options!$E18,0)</f>
        <v>0</v>
      </c>
      <c r="R59" s="9">
        <f>+IF(AND(R$22&gt;Assumes!$D$7+1,MOD(R$22-Assumes!$D$7,Assumes!$D14)=1),Options!$E18,0)</f>
        <v>0</v>
      </c>
      <c r="S59" s="9">
        <f>+IF(AND(S$22&gt;Assumes!$D$7+1,MOD(S$22-Assumes!$D$7,Assumes!$D14)=1),Options!$E18,0)</f>
        <v>0</v>
      </c>
      <c r="T59" s="9">
        <f>+IF(AND(T$22&gt;Assumes!$D$7+1,MOD(T$22-Assumes!$D$7,Assumes!$D14)=1),Options!$E18,0)</f>
        <v>0</v>
      </c>
      <c r="U59" s="9">
        <f>+IF(AND(U$22&gt;Assumes!$D$7+1,MOD(U$22-Assumes!$D$7,Assumes!$D14)=1),Options!$E18,0)</f>
        <v>0</v>
      </c>
      <c r="V59" s="9">
        <f>+IF(AND(V$22&gt;Assumes!$D$7+1,MOD(V$22-Assumes!$D$7,Assumes!$D14)=1),Options!$E18,0)</f>
        <v>0</v>
      </c>
      <c r="W59" s="9">
        <f>+IF(AND(W$22&gt;Assumes!$D$7+1,MOD(W$22-Assumes!$D$7,Assumes!$D14)=1),Options!$E18,0)</f>
        <v>0</v>
      </c>
      <c r="X59" s="9">
        <f>+IF(AND(X$22&gt;Assumes!$D$7+1,MOD(X$22-Assumes!$D$7,Assumes!$D14)=1),Options!$E18,0)</f>
        <v>0</v>
      </c>
      <c r="Y59" s="9">
        <f>+IF(AND(Y$22&gt;Assumes!$D$7+1,MOD(Y$22-Assumes!$D$7,Assumes!$D14)=1),Options!$E18,0)</f>
        <v>0</v>
      </c>
      <c r="Z59" s="9">
        <f>+IF(AND(Z$22&gt;Assumes!$D$7+1,MOD(Z$22-Assumes!$D$7,Assumes!$D14)=1),Options!$E18,0)</f>
        <v>0</v>
      </c>
      <c r="AA59" s="9">
        <f>+IF(AND(AA$22&gt;Assumes!$D$7+1,MOD(AA$22-Assumes!$D$7,Assumes!$D14)=1),Options!$E18,0)</f>
        <v>0</v>
      </c>
      <c r="AB59" s="9">
        <f>+IF(AND(AB$22&gt;Assumes!$D$7+1,MOD(AB$22-Assumes!$D$7,Assumes!$D14)=1),Options!$E18,0)</f>
        <v>0</v>
      </c>
      <c r="AC59" s="9">
        <f>+IF(AND(AC$22&gt;Assumes!$D$7+1,MOD(AC$22-Assumes!$D$7,Assumes!$D14)=1),Options!$E18,0)</f>
        <v>0</v>
      </c>
      <c r="AD59" s="9">
        <f>+IF(AND(AD$22&gt;Assumes!$D$7+1,MOD(AD$22-Assumes!$D$7,Assumes!$D14)=1),Options!$E18,0)</f>
        <v>0</v>
      </c>
      <c r="AE59" s="9">
        <f>+IF(AND(AE$22&gt;Assumes!$D$7+1,MOD(AE$22-Assumes!$D$7,Assumes!$D14)=1),Options!$E18,0)</f>
        <v>0</v>
      </c>
      <c r="AF59" s="9">
        <f>+IF(AND(AF$22&gt;Assumes!$D$7+1,MOD(AF$22-Assumes!$D$7,Assumes!$D14)=1),Options!$E18,0)</f>
        <v>0</v>
      </c>
      <c r="AG59" s="9">
        <f>+IF(AND(AG$22&gt;Assumes!$D$7+1,MOD(AG$22-Assumes!$D$7,Assumes!$D14)=1),Options!$E18,0)</f>
        <v>0</v>
      </c>
      <c r="AH59" s="9">
        <f>+IF(AND(AH$22&gt;Assumes!$D$7+1,MOD(AH$22-Assumes!$D$7,Assumes!$D14)=1),Options!$E18,0)</f>
        <v>0</v>
      </c>
      <c r="AI59" s="9">
        <f>+IF(AND(AI$22&gt;Assumes!$D$7+1,MOD(AI$22-Assumes!$D$7,Assumes!$D14)=1),Options!$E18,0)</f>
        <v>0</v>
      </c>
      <c r="AJ59" s="9">
        <f>+IF(AND(AJ$22&gt;Assumes!$D$7+1,MOD(AJ$22-Assumes!$D$7,Assumes!$D14)=1),Options!$E18,0)</f>
        <v>0</v>
      </c>
      <c r="AK59" s="9">
        <f>+IF(AND(AK$22&gt;Assumes!$D$7+1,MOD(AK$22-Assumes!$D$7,Assumes!$D14)=1),Options!$E18,0)</f>
        <v>0</v>
      </c>
      <c r="AL59" s="9">
        <f>+IF(AND(AL$22&gt;Assumes!$D$7+1,MOD(AL$22-Assumes!$D$7,Assumes!$D14)=1),Options!$E18,0)</f>
        <v>0</v>
      </c>
      <c r="AM59" s="9">
        <f>+IF(AND(AM$22&gt;Assumes!$D$7+1,MOD(AM$22-Assumes!$D$7,Assumes!$D14)=1),Options!$E18,0)</f>
        <v>0</v>
      </c>
      <c r="AN59" s="9">
        <f>+IF(AND(AN$22&gt;Assumes!$D$7+1,MOD(AN$22-Assumes!$D$7,Assumes!$D14)=1),Options!$E18,0)</f>
        <v>0</v>
      </c>
      <c r="AO59" s="9">
        <f>+IF(AND(AO$22&gt;Assumes!$D$7+1,MOD(AO$22-Assumes!$D$7,Assumes!$D14)=1),Options!$E18,0)</f>
        <v>0</v>
      </c>
      <c r="AP59" s="9">
        <f>+IF(AND(AP$22&gt;Assumes!$D$7+1,MOD(AP$22-Assumes!$D$7,Assumes!$D14)=1),Options!$E18,0)</f>
        <v>0</v>
      </c>
      <c r="AQ59" s="9">
        <f>+IF(AND(AQ$22&gt;Assumes!$D$7+1,MOD(AQ$22-Assumes!$D$7,Assumes!$D14)=1),Options!$E18,0)</f>
        <v>0</v>
      </c>
      <c r="AR59" s="9">
        <f>+IF(AND(AR$22&gt;Assumes!$D$7+1,MOD(AR$22-Assumes!$D$7,Assumes!$D14)=1),Options!$E18,0)</f>
        <v>0</v>
      </c>
      <c r="AS59" s="9">
        <f>+IF(AND(AS$22&gt;Assumes!$D$7+1,MOD(AS$22-Assumes!$D$7,Assumes!$D14)=1),Options!$E18,0)</f>
        <v>0</v>
      </c>
      <c r="AT59" s="9">
        <f>+IF(AND(AT$22&gt;Assumes!$D$7+1,MOD(AT$22-Assumes!$D$7,Assumes!$D14)=1),Options!$E18,0)</f>
        <v>0</v>
      </c>
      <c r="AU59" s="9">
        <f>+IF(AND(AU$22&gt;Assumes!$D$7+1,MOD(AU$22-Assumes!$D$7,Assumes!$D14)=1),Options!$E18,0)</f>
        <v>0</v>
      </c>
      <c r="AV59" s="9">
        <f>+IF(AND(AV$22&gt;Assumes!$D$7+1,MOD(AV$22-Assumes!$D$7,Assumes!$D14)=1),Options!$E18,0)</f>
        <v>0</v>
      </c>
      <c r="AW59" s="9">
        <f>+IF(AND(AW$22&gt;Assumes!$D$7+1,MOD(AW$22-Assumes!$D$7,Assumes!$D14)=1),Options!$E18,0)</f>
        <v>0</v>
      </c>
      <c r="AX59" s="9">
        <f>+IF(AND(AX$22&gt;Assumes!$D$7+1,MOD(AX$22-Assumes!$D$7,Assumes!$D14)=1),Options!$E18,0)</f>
        <v>0</v>
      </c>
      <c r="AY59" s="9">
        <f>+IF(AND(AY$22&gt;Assumes!$D$7+1,MOD(AY$22-Assumes!$D$7,Assumes!$D14)=1),Options!$E18,0)</f>
        <v>0</v>
      </c>
      <c r="AZ59" s="9">
        <f>+IF(AND(AZ$22&gt;Assumes!$D$7+1,MOD(AZ$22-Assumes!$D$7,Assumes!$D14)=1),Options!$E18,0)</f>
        <v>0</v>
      </c>
      <c r="BA59" s="9">
        <f>+IF(AND(BA$22&gt;Assumes!$D$7+1,MOD(BA$22-Assumes!$D$7,Assumes!$D14)=1),Options!$E18,0)</f>
        <v>0</v>
      </c>
      <c r="BB59" s="9">
        <f>+IF(AND(BB$22&gt;Assumes!$D$7+1,MOD(BB$22-Assumes!$D$7,Assumes!$D14)=1),Options!$E18,0)</f>
        <v>0</v>
      </c>
      <c r="BC59" s="9">
        <f>+IF(AND(BC$22&gt;Assumes!$D$7+1,MOD(BC$22-Assumes!$D$7,Assumes!$D14)=1),Options!$E18,0)</f>
        <v>0</v>
      </c>
      <c r="BD59" s="9">
        <f>+IF(AND(BD$22&gt;Assumes!$D$7+1,MOD(BD$22-Assumes!$D$7,Assumes!$D14)=1),Options!$E18,0)</f>
        <v>0</v>
      </c>
      <c r="BE59" s="9">
        <f>+IF(AND(BE$22&gt;Assumes!$D$7+1,MOD(BE$22-Assumes!$D$7,Assumes!$D14)=1),Options!$E18,0)</f>
        <v>0</v>
      </c>
      <c r="BF59" s="9">
        <f>+IF(AND(BF$22&gt;Assumes!$D$7+1,MOD(BF$22-Assumes!$D$7,Assumes!$D14)=1),Options!$E18,0)</f>
        <v>0</v>
      </c>
      <c r="BG59" s="9">
        <f>+IF(AND(BG$22&gt;Assumes!$D$7+1,MOD(BG$22-Assumes!$D$7,Assumes!$D14)=1),Options!$E18,0)</f>
        <v>0</v>
      </c>
      <c r="BH59" s="9">
        <f>+IF(AND(BH$22&gt;Assumes!$D$7+1,MOD(BH$22-Assumes!$D$7,Assumes!$D14)=1),Options!$E18,0)</f>
        <v>0</v>
      </c>
      <c r="BI59" s="9">
        <f>+IF(AND(BI$22&gt;Assumes!$D$7+1,MOD(BI$22-Assumes!$D$7,Assumes!$D14)=1),Options!$E18,0)</f>
        <v>0</v>
      </c>
      <c r="BJ59" s="9">
        <f>+IF(AND(BJ$22&gt;Assumes!$D$7+1,MOD(BJ$22-Assumes!$D$7,Assumes!$D14)=1),Options!$E18,0)</f>
        <v>0</v>
      </c>
      <c r="BK59" s="9">
        <f>+IF(AND(BK$22&gt;Assumes!$D$7+1,MOD(BK$22-Assumes!$D$7,Assumes!$D14)=1),Options!$E18,0)</f>
        <v>0</v>
      </c>
      <c r="BL59" s="9">
        <f>+IF(AND(BL$22&gt;Assumes!$D$7+1,MOD(BL$22-Assumes!$D$7,Assumes!$D14)=1),Options!$E18,0)</f>
        <v>0</v>
      </c>
      <c r="BM59" s="9">
        <f>+IF(AND(BM$22&gt;Assumes!$D$7+1,MOD(BM$22-Assumes!$D$7,Assumes!$D14)=1),Options!$E18,0)</f>
        <v>0</v>
      </c>
      <c r="BN59" s="9">
        <f>-Options!K18*BP59/BO59*(1+Assumes!$D$3)</f>
        <v>-2002.980648651833</v>
      </c>
      <c r="BO59" s="360">
        <f>+Assumes!D14</f>
        <v>25</v>
      </c>
      <c r="BP59" s="360">
        <f>+BO59-MOD(BM$22-(Assumes!$D14+Assumes!$D$7+1),BO59)</f>
        <v>14</v>
      </c>
      <c r="BQ59" s="5"/>
    </row>
    <row r="60" spans="1:69" outlineLevel="1">
      <c r="A60" s="735"/>
      <c r="B60" s="315" t="s">
        <v>25</v>
      </c>
      <c r="C60" s="317"/>
      <c r="D60" s="308">
        <f t="shared" si="19"/>
        <v>0</v>
      </c>
      <c r="E60" s="308">
        <f t="shared" si="4"/>
        <v>-4316.4750874456577</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f>-Options!K19*BP60/BO60*(1+Assumes!$D$3)</f>
        <v>-4467.5517155062553</v>
      </c>
      <c r="BO60" s="360">
        <f>+Assumes!D15</f>
        <v>60</v>
      </c>
      <c r="BP60" s="360">
        <f>+BO60-MOD(BM$22-(Assumes!$D15+Assumes!$D$7+1),BO60)</f>
        <v>49</v>
      </c>
      <c r="BQ60" s="5"/>
    </row>
    <row r="61" spans="1:69" outlineLevel="1">
      <c r="A61" s="735"/>
      <c r="B61" s="315" t="s">
        <v>26</v>
      </c>
      <c r="C61" s="317"/>
      <c r="D61" s="334">
        <f t="shared" si="19"/>
        <v>0</v>
      </c>
      <c r="E61" s="334">
        <f t="shared" si="4"/>
        <v>0</v>
      </c>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325"/>
      <c r="BP61" s="325"/>
      <c r="BQ61" s="5"/>
    </row>
    <row r="62" spans="1:69" outlineLevel="1">
      <c r="A62" s="736"/>
      <c r="B62" s="320" t="s">
        <v>750</v>
      </c>
      <c r="C62" s="139"/>
      <c r="D62" s="554">
        <f t="shared" si="19"/>
        <v>0</v>
      </c>
      <c r="E62" s="554">
        <f t="shared" si="4"/>
        <v>-1372.3785488919279</v>
      </c>
      <c r="F62" s="555">
        <f>SUM(F56:F61)</f>
        <v>0</v>
      </c>
      <c r="G62" s="555">
        <f>SUM(G56:G61)</f>
        <v>0</v>
      </c>
      <c r="H62" s="555">
        <f t="shared" ref="H62:M62" si="20">SUM(H56:H61)</f>
        <v>0</v>
      </c>
      <c r="I62" s="555">
        <f t="shared" si="20"/>
        <v>0</v>
      </c>
      <c r="J62" s="555">
        <f t="shared" si="20"/>
        <v>0</v>
      </c>
      <c r="K62" s="555">
        <f t="shared" si="20"/>
        <v>0</v>
      </c>
      <c r="L62" s="555">
        <f t="shared" si="20"/>
        <v>0</v>
      </c>
      <c r="M62" s="555">
        <f t="shared" si="20"/>
        <v>0</v>
      </c>
      <c r="N62" s="555">
        <f>SUM(N56:N61)</f>
        <v>0</v>
      </c>
      <c r="O62" s="555">
        <f t="shared" ref="O62:BN62" si="21">SUM(O56:O61)</f>
        <v>0</v>
      </c>
      <c r="P62" s="555">
        <f t="shared" si="21"/>
        <v>0</v>
      </c>
      <c r="Q62" s="555">
        <f t="shared" si="21"/>
        <v>0</v>
      </c>
      <c r="R62" s="555">
        <f t="shared" si="21"/>
        <v>0</v>
      </c>
      <c r="S62" s="555">
        <f t="shared" si="21"/>
        <v>0</v>
      </c>
      <c r="T62" s="555">
        <f t="shared" si="21"/>
        <v>0</v>
      </c>
      <c r="U62" s="555">
        <f t="shared" si="21"/>
        <v>0</v>
      </c>
      <c r="V62" s="555">
        <f t="shared" si="21"/>
        <v>0</v>
      </c>
      <c r="W62" s="555">
        <f t="shared" si="21"/>
        <v>0</v>
      </c>
      <c r="X62" s="555">
        <f t="shared" si="21"/>
        <v>0</v>
      </c>
      <c r="Y62" s="555">
        <f t="shared" si="21"/>
        <v>0</v>
      </c>
      <c r="Z62" s="555">
        <f t="shared" si="21"/>
        <v>0</v>
      </c>
      <c r="AA62" s="555">
        <f t="shared" si="21"/>
        <v>0</v>
      </c>
      <c r="AB62" s="555">
        <f t="shared" si="21"/>
        <v>0</v>
      </c>
      <c r="AC62" s="555">
        <f t="shared" si="21"/>
        <v>0</v>
      </c>
      <c r="AD62" s="555">
        <f t="shared" si="21"/>
        <v>0</v>
      </c>
      <c r="AE62" s="555">
        <f t="shared" si="21"/>
        <v>0</v>
      </c>
      <c r="AF62" s="555">
        <f t="shared" si="21"/>
        <v>0</v>
      </c>
      <c r="AG62" s="555">
        <f t="shared" si="21"/>
        <v>0</v>
      </c>
      <c r="AH62" s="555">
        <f t="shared" si="21"/>
        <v>0</v>
      </c>
      <c r="AI62" s="555">
        <f t="shared" si="21"/>
        <v>0</v>
      </c>
      <c r="AJ62" s="555">
        <f t="shared" si="21"/>
        <v>0</v>
      </c>
      <c r="AK62" s="555">
        <f t="shared" si="21"/>
        <v>0</v>
      </c>
      <c r="AL62" s="555">
        <f t="shared" si="21"/>
        <v>0</v>
      </c>
      <c r="AM62" s="555">
        <f t="shared" si="21"/>
        <v>0</v>
      </c>
      <c r="AN62" s="555">
        <f t="shared" si="21"/>
        <v>0</v>
      </c>
      <c r="AO62" s="555">
        <f t="shared" si="21"/>
        <v>0</v>
      </c>
      <c r="AP62" s="555">
        <f t="shared" si="21"/>
        <v>0</v>
      </c>
      <c r="AQ62" s="555">
        <f t="shared" si="21"/>
        <v>0</v>
      </c>
      <c r="AR62" s="555">
        <f t="shared" si="21"/>
        <v>0</v>
      </c>
      <c r="AS62" s="555">
        <f t="shared" si="21"/>
        <v>0</v>
      </c>
      <c r="AT62" s="555">
        <f t="shared" si="21"/>
        <v>0</v>
      </c>
      <c r="AU62" s="555">
        <f t="shared" si="21"/>
        <v>0</v>
      </c>
      <c r="AV62" s="555">
        <f t="shared" si="21"/>
        <v>0</v>
      </c>
      <c r="AW62" s="555">
        <f t="shared" si="21"/>
        <v>0</v>
      </c>
      <c r="AX62" s="555">
        <f t="shared" si="21"/>
        <v>0</v>
      </c>
      <c r="AY62" s="555">
        <f t="shared" si="21"/>
        <v>0</v>
      </c>
      <c r="AZ62" s="555">
        <f t="shared" si="21"/>
        <v>0</v>
      </c>
      <c r="BA62" s="555">
        <f t="shared" si="21"/>
        <v>0</v>
      </c>
      <c r="BB62" s="555">
        <f t="shared" si="21"/>
        <v>0</v>
      </c>
      <c r="BC62" s="555">
        <f t="shared" si="21"/>
        <v>0</v>
      </c>
      <c r="BD62" s="555">
        <f t="shared" si="21"/>
        <v>0</v>
      </c>
      <c r="BE62" s="555">
        <f t="shared" si="21"/>
        <v>0</v>
      </c>
      <c r="BF62" s="555">
        <f t="shared" si="21"/>
        <v>0</v>
      </c>
      <c r="BG62" s="555">
        <f t="shared" si="21"/>
        <v>0</v>
      </c>
      <c r="BH62" s="555">
        <f t="shared" si="21"/>
        <v>0</v>
      </c>
      <c r="BI62" s="555">
        <f t="shared" si="21"/>
        <v>0</v>
      </c>
      <c r="BJ62" s="555">
        <f t="shared" si="21"/>
        <v>0</v>
      </c>
      <c r="BK62" s="555">
        <f>SUM(BK56:BK61)</f>
        <v>0</v>
      </c>
      <c r="BL62" s="555">
        <f>SUM(BL56:BL61)</f>
        <v>2073.283429441869</v>
      </c>
      <c r="BM62" s="555">
        <f>SUM(BM56:BM61)</f>
        <v>0</v>
      </c>
      <c r="BN62" s="555">
        <f t="shared" si="21"/>
        <v>-13411.086303669987</v>
      </c>
      <c r="BO62" s="325"/>
      <c r="BP62" s="325"/>
      <c r="BQ62" s="25"/>
    </row>
    <row r="63" spans="1:69">
      <c r="A63" s="319" t="s">
        <v>751</v>
      </c>
      <c r="B63" s="306" t="s">
        <v>762</v>
      </c>
      <c r="C63" s="139" t="s">
        <v>747</v>
      </c>
      <c r="D63" s="337">
        <f>SUM(F63:L63)</f>
        <v>34.078697169792427</v>
      </c>
      <c r="E63" s="337">
        <f t="shared" si="4"/>
        <v>8112.4233734363124</v>
      </c>
      <c r="F63" s="144">
        <f>F48+F55+F62</f>
        <v>0</v>
      </c>
      <c r="G63" s="144">
        <f>G48+G55+G62</f>
        <v>0</v>
      </c>
      <c r="H63" s="144">
        <f>H48+H55+H62</f>
        <v>0</v>
      </c>
      <c r="I63" s="144">
        <f>I48+I55+I62</f>
        <v>1.5180025970967972</v>
      </c>
      <c r="J63" s="144">
        <f t="shared" ref="J63:BN63" si="22">J48+J55+J62</f>
        <v>6.2544104493834194</v>
      </c>
      <c r="K63" s="144">
        <f t="shared" si="22"/>
        <v>7.8151267255829691</v>
      </c>
      <c r="L63" s="144">
        <f t="shared" si="22"/>
        <v>18.491157397729243</v>
      </c>
      <c r="M63" s="144">
        <f t="shared" si="22"/>
        <v>28.491476700344055</v>
      </c>
      <c r="N63" s="144">
        <f t="shared" si="22"/>
        <v>39.648766577910344</v>
      </c>
      <c r="O63" s="144">
        <f t="shared" si="22"/>
        <v>54.253037682374966</v>
      </c>
      <c r="P63" s="144">
        <f t="shared" si="22"/>
        <v>82.266028297496376</v>
      </c>
      <c r="Q63" s="144">
        <f t="shared" si="22"/>
        <v>2026.682774877504</v>
      </c>
      <c r="R63" s="144">
        <f t="shared" si="22"/>
        <v>137.53585810210981</v>
      </c>
      <c r="S63" s="144">
        <f t="shared" si="22"/>
        <v>139.85305569329768</v>
      </c>
      <c r="T63" s="144">
        <f t="shared" si="22"/>
        <v>188.05442394339229</v>
      </c>
      <c r="U63" s="144">
        <f t="shared" si="22"/>
        <v>182.19962258785574</v>
      </c>
      <c r="V63" s="144">
        <f t="shared" si="22"/>
        <v>197.05222841864929</v>
      </c>
      <c r="W63" s="144">
        <f t="shared" si="22"/>
        <v>227.70530778504454</v>
      </c>
      <c r="X63" s="144">
        <f t="shared" si="22"/>
        <v>491.88481552368904</v>
      </c>
      <c r="Y63" s="144">
        <f t="shared" si="22"/>
        <v>165.94739790003342</v>
      </c>
      <c r="Z63" s="144">
        <f t="shared" si="22"/>
        <v>192.98254812072588</v>
      </c>
      <c r="AA63" s="144">
        <f t="shared" si="22"/>
        <v>2130.3711321202932</v>
      </c>
      <c r="AB63" s="144">
        <f t="shared" si="22"/>
        <v>184.93297509846167</v>
      </c>
      <c r="AC63" s="144">
        <f t="shared" si="22"/>
        <v>267.52050431054244</v>
      </c>
      <c r="AD63" s="144">
        <f t="shared" si="22"/>
        <v>204.60071805274961</v>
      </c>
      <c r="AE63" s="144">
        <f t="shared" si="22"/>
        <v>204.60071805274961</v>
      </c>
      <c r="AF63" s="144">
        <f t="shared" si="22"/>
        <v>8327.2338563367539</v>
      </c>
      <c r="AG63" s="144">
        <f t="shared" si="22"/>
        <v>204.60071805274961</v>
      </c>
      <c r="AH63" s="144">
        <f t="shared" si="22"/>
        <v>204.60071805274961</v>
      </c>
      <c r="AI63" s="144">
        <f t="shared" si="22"/>
        <v>204.60071805274961</v>
      </c>
      <c r="AJ63" s="144">
        <f t="shared" si="22"/>
        <v>204.60071805274961</v>
      </c>
      <c r="AK63" s="144">
        <f t="shared" si="22"/>
        <v>2148.5239088147764</v>
      </c>
      <c r="AL63" s="144">
        <f t="shared" si="22"/>
        <v>204.60071805274961</v>
      </c>
      <c r="AM63" s="144">
        <f t="shared" si="22"/>
        <v>204.60071805274961</v>
      </c>
      <c r="AN63" s="144">
        <f t="shared" si="22"/>
        <v>204.60071805274961</v>
      </c>
      <c r="AO63" s="144">
        <f t="shared" si="22"/>
        <v>204.60071805274961</v>
      </c>
      <c r="AP63" s="144">
        <f t="shared" si="22"/>
        <v>204.60071805274961</v>
      </c>
      <c r="AQ63" s="144">
        <f t="shared" si="22"/>
        <v>204.60071805274961</v>
      </c>
      <c r="AR63" s="144">
        <f t="shared" si="22"/>
        <v>204.60071805274961</v>
      </c>
      <c r="AS63" s="144">
        <f t="shared" si="22"/>
        <v>204.60071805274961</v>
      </c>
      <c r="AT63" s="144">
        <f t="shared" si="22"/>
        <v>204.60071805274961</v>
      </c>
      <c r="AU63" s="144">
        <f t="shared" si="22"/>
        <v>2148.5239088147764</v>
      </c>
      <c r="AV63" s="144">
        <f t="shared" si="22"/>
        <v>204.60071805274961</v>
      </c>
      <c r="AW63" s="144">
        <f t="shared" si="22"/>
        <v>204.60071805274961</v>
      </c>
      <c r="AX63" s="144">
        <f t="shared" si="22"/>
        <v>204.60071805274961</v>
      </c>
      <c r="AY63" s="144">
        <f t="shared" si="22"/>
        <v>204.60071805274961</v>
      </c>
      <c r="AZ63" s="144">
        <f t="shared" si="22"/>
        <v>204.60071805274961</v>
      </c>
      <c r="BA63" s="144">
        <f t="shared" si="22"/>
        <v>0</v>
      </c>
      <c r="BB63" s="144">
        <f t="shared" si="22"/>
        <v>0</v>
      </c>
      <c r="BC63" s="144">
        <f t="shared" si="22"/>
        <v>0</v>
      </c>
      <c r="BD63" s="144">
        <f t="shared" si="22"/>
        <v>0</v>
      </c>
      <c r="BE63" s="144">
        <f t="shared" si="22"/>
        <v>0</v>
      </c>
      <c r="BF63" s="144">
        <f t="shared" si="22"/>
        <v>0</v>
      </c>
      <c r="BG63" s="144">
        <f t="shared" si="22"/>
        <v>0</v>
      </c>
      <c r="BH63" s="144">
        <f t="shared" si="22"/>
        <v>0</v>
      </c>
      <c r="BI63" s="144">
        <f t="shared" si="22"/>
        <v>0</v>
      </c>
      <c r="BJ63" s="144">
        <f t="shared" si="22"/>
        <v>0</v>
      </c>
      <c r="BK63" s="144">
        <f>BK48+BK55+BK62</f>
        <v>0</v>
      </c>
      <c r="BL63" s="144">
        <f>BL48+BL55+BL62</f>
        <v>2073.283429441869</v>
      </c>
      <c r="BM63" s="144">
        <f>BM48+BM55+BM62</f>
        <v>0</v>
      </c>
      <c r="BN63" s="144">
        <f t="shared" si="22"/>
        <v>-13411.086303669987</v>
      </c>
      <c r="BO63" s="325"/>
      <c r="BP63" s="325"/>
      <c r="BQ63" s="5"/>
    </row>
    <row r="64" spans="1:69" outlineLevel="1">
      <c r="A64" s="345" t="s">
        <v>90</v>
      </c>
      <c r="B64" s="346"/>
      <c r="C64" s="318">
        <f>+Assumes!E27</f>
        <v>-0.2</v>
      </c>
      <c r="D64" s="410">
        <f>SUM(F64:L64)</f>
        <v>27.262957735833943</v>
      </c>
      <c r="E64" s="410">
        <f t="shared" si="4"/>
        <v>6489.9386987490479</v>
      </c>
      <c r="F64" s="410">
        <f t="shared" ref="F64:AK64" si="23">$C$64*F63+F63</f>
        <v>0</v>
      </c>
      <c r="G64" s="410">
        <f t="shared" si="23"/>
        <v>0</v>
      </c>
      <c r="H64" s="410">
        <f t="shared" si="23"/>
        <v>0</v>
      </c>
      <c r="I64" s="410">
        <f t="shared" si="23"/>
        <v>1.2144020776774378</v>
      </c>
      <c r="J64" s="410">
        <f t="shared" si="23"/>
        <v>5.0035283595067357</v>
      </c>
      <c r="K64" s="410">
        <f t="shared" si="23"/>
        <v>6.2521013804663754</v>
      </c>
      <c r="L64" s="410">
        <f t="shared" si="23"/>
        <v>14.792925918183395</v>
      </c>
      <c r="M64" s="410">
        <f t="shared" si="23"/>
        <v>22.793181360275245</v>
      </c>
      <c r="N64" s="410">
        <f t="shared" si="23"/>
        <v>31.719013262328275</v>
      </c>
      <c r="O64" s="410">
        <f t="shared" si="23"/>
        <v>43.40243014589997</v>
      </c>
      <c r="P64" s="410">
        <f t="shared" si="23"/>
        <v>65.812822637997101</v>
      </c>
      <c r="Q64" s="410">
        <f t="shared" si="23"/>
        <v>1621.3462199020032</v>
      </c>
      <c r="R64" s="410">
        <f t="shared" si="23"/>
        <v>110.02868648168786</v>
      </c>
      <c r="S64" s="410">
        <f t="shared" si="23"/>
        <v>111.88244455463814</v>
      </c>
      <c r="T64" s="410">
        <f t="shared" si="23"/>
        <v>150.44353915471385</v>
      </c>
      <c r="U64" s="410">
        <f t="shared" si="23"/>
        <v>145.7596980702846</v>
      </c>
      <c r="V64" s="410">
        <f t="shared" si="23"/>
        <v>157.64178273491945</v>
      </c>
      <c r="W64" s="410">
        <f t="shared" si="23"/>
        <v>182.16424622803564</v>
      </c>
      <c r="X64" s="410">
        <f t="shared" si="23"/>
        <v>393.50785241895124</v>
      </c>
      <c r="Y64" s="410">
        <f t="shared" si="23"/>
        <v>132.75791832002673</v>
      </c>
      <c r="Z64" s="410">
        <f t="shared" si="23"/>
        <v>154.38603849658071</v>
      </c>
      <c r="AA64" s="410">
        <f t="shared" si="23"/>
        <v>1704.2969056962345</v>
      </c>
      <c r="AB64" s="410">
        <f t="shared" si="23"/>
        <v>147.94638007876932</v>
      </c>
      <c r="AC64" s="410">
        <f t="shared" si="23"/>
        <v>214.01640344843395</v>
      </c>
      <c r="AD64" s="410">
        <f t="shared" si="23"/>
        <v>163.68057444219968</v>
      </c>
      <c r="AE64" s="410">
        <f t="shared" si="23"/>
        <v>163.68057444219968</v>
      </c>
      <c r="AF64" s="410">
        <f t="shared" si="23"/>
        <v>6661.7870850694035</v>
      </c>
      <c r="AG64" s="410">
        <f t="shared" si="23"/>
        <v>163.68057444219968</v>
      </c>
      <c r="AH64" s="410">
        <f t="shared" si="23"/>
        <v>163.68057444219968</v>
      </c>
      <c r="AI64" s="410">
        <f t="shared" si="23"/>
        <v>163.68057444219968</v>
      </c>
      <c r="AJ64" s="410">
        <f t="shared" si="23"/>
        <v>163.68057444219968</v>
      </c>
      <c r="AK64" s="410">
        <f t="shared" si="23"/>
        <v>1718.8191270518212</v>
      </c>
      <c r="AL64" s="410">
        <f t="shared" ref="AL64:BN64" si="24">$C$64*AL63+AL63</f>
        <v>163.68057444219968</v>
      </c>
      <c r="AM64" s="410">
        <f t="shared" si="24"/>
        <v>163.68057444219968</v>
      </c>
      <c r="AN64" s="410">
        <f t="shared" si="24"/>
        <v>163.68057444219968</v>
      </c>
      <c r="AO64" s="410">
        <f t="shared" si="24"/>
        <v>163.68057444219968</v>
      </c>
      <c r="AP64" s="410">
        <f t="shared" si="24"/>
        <v>163.68057444219968</v>
      </c>
      <c r="AQ64" s="410">
        <f t="shared" si="24"/>
        <v>163.68057444219968</v>
      </c>
      <c r="AR64" s="410">
        <f t="shared" si="24"/>
        <v>163.68057444219968</v>
      </c>
      <c r="AS64" s="410">
        <f t="shared" si="24"/>
        <v>163.68057444219968</v>
      </c>
      <c r="AT64" s="410">
        <f t="shared" si="24"/>
        <v>163.68057444219968</v>
      </c>
      <c r="AU64" s="410">
        <f t="shared" si="24"/>
        <v>1718.8191270518212</v>
      </c>
      <c r="AV64" s="410">
        <f t="shared" si="24"/>
        <v>163.68057444219968</v>
      </c>
      <c r="AW64" s="410">
        <f t="shared" si="24"/>
        <v>163.68057444219968</v>
      </c>
      <c r="AX64" s="410">
        <f t="shared" si="24"/>
        <v>163.68057444219968</v>
      </c>
      <c r="AY64" s="410">
        <f t="shared" si="24"/>
        <v>163.68057444219968</v>
      </c>
      <c r="AZ64" s="410">
        <f t="shared" si="24"/>
        <v>163.68057444219968</v>
      </c>
      <c r="BA64" s="410">
        <f t="shared" si="24"/>
        <v>0</v>
      </c>
      <c r="BB64" s="410">
        <f t="shared" si="24"/>
        <v>0</v>
      </c>
      <c r="BC64" s="410">
        <f t="shared" si="24"/>
        <v>0</v>
      </c>
      <c r="BD64" s="410">
        <f t="shared" si="24"/>
        <v>0</v>
      </c>
      <c r="BE64" s="410">
        <f t="shared" si="24"/>
        <v>0</v>
      </c>
      <c r="BF64" s="410">
        <f t="shared" si="24"/>
        <v>0</v>
      </c>
      <c r="BG64" s="410">
        <f t="shared" si="24"/>
        <v>0</v>
      </c>
      <c r="BH64" s="410">
        <f t="shared" si="24"/>
        <v>0</v>
      </c>
      <c r="BI64" s="410">
        <f t="shared" si="24"/>
        <v>0</v>
      </c>
      <c r="BJ64" s="410">
        <f t="shared" si="24"/>
        <v>0</v>
      </c>
      <c r="BK64" s="410">
        <f>$C$64*BK63+BK63</f>
        <v>0</v>
      </c>
      <c r="BL64" s="410">
        <f>$C$64*BL63+BL63</f>
        <v>1658.6267435534951</v>
      </c>
      <c r="BM64" s="410">
        <f>$C$64*BM63+BM63</f>
        <v>0</v>
      </c>
      <c r="BN64" s="410">
        <f t="shared" si="24"/>
        <v>-10728.869042935989</v>
      </c>
      <c r="BO64" s="169"/>
      <c r="BP64" s="169"/>
      <c r="BQ64" s="5"/>
    </row>
    <row r="65" spans="1:69" outlineLevel="1">
      <c r="A65" s="347" t="s">
        <v>92</v>
      </c>
      <c r="B65" s="348"/>
      <c r="C65" s="318">
        <f>+Assumes!D27</f>
        <v>0.2</v>
      </c>
      <c r="D65" s="410">
        <f>SUM(F65:L65)</f>
        <v>40.894436603750918</v>
      </c>
      <c r="E65" s="410">
        <f t="shared" si="4"/>
        <v>9734.9080481235687</v>
      </c>
      <c r="F65" s="448">
        <f t="shared" ref="F65:AK65" si="25">$C$65*F63+F63</f>
        <v>0</v>
      </c>
      <c r="G65" s="448">
        <f t="shared" si="25"/>
        <v>0</v>
      </c>
      <c r="H65" s="448">
        <f t="shared" si="25"/>
        <v>0</v>
      </c>
      <c r="I65" s="448">
        <f t="shared" si="25"/>
        <v>1.8216031165161566</v>
      </c>
      <c r="J65" s="448">
        <f t="shared" si="25"/>
        <v>7.5052925392601031</v>
      </c>
      <c r="K65" s="448">
        <f t="shared" si="25"/>
        <v>9.3781520706995636</v>
      </c>
      <c r="L65" s="448">
        <f t="shared" si="25"/>
        <v>22.189388877275093</v>
      </c>
      <c r="M65" s="448">
        <f t="shared" si="25"/>
        <v>34.189772040412869</v>
      </c>
      <c r="N65" s="448">
        <f t="shared" si="25"/>
        <v>47.578519893492413</v>
      </c>
      <c r="O65" s="448">
        <f t="shared" si="25"/>
        <v>65.103645218849962</v>
      </c>
      <c r="P65" s="448">
        <f t="shared" si="25"/>
        <v>98.719233956995652</v>
      </c>
      <c r="Q65" s="448">
        <f t="shared" si="25"/>
        <v>2432.0193298530048</v>
      </c>
      <c r="R65" s="448">
        <f t="shared" si="25"/>
        <v>165.04302972253177</v>
      </c>
      <c r="S65" s="448">
        <f t="shared" si="25"/>
        <v>167.82366683195721</v>
      </c>
      <c r="T65" s="448">
        <f t="shared" si="25"/>
        <v>225.66530873207074</v>
      </c>
      <c r="U65" s="448">
        <f t="shared" si="25"/>
        <v>218.63954710542689</v>
      </c>
      <c r="V65" s="448">
        <f t="shared" si="25"/>
        <v>236.46267410237914</v>
      </c>
      <c r="W65" s="448">
        <f t="shared" si="25"/>
        <v>273.24636934205347</v>
      </c>
      <c r="X65" s="448">
        <f t="shared" si="25"/>
        <v>590.2617786284269</v>
      </c>
      <c r="Y65" s="448">
        <f t="shared" si="25"/>
        <v>199.13687748004011</v>
      </c>
      <c r="Z65" s="448">
        <f t="shared" si="25"/>
        <v>231.57905774487105</v>
      </c>
      <c r="AA65" s="448">
        <f t="shared" si="25"/>
        <v>2556.4453585443516</v>
      </c>
      <c r="AB65" s="448">
        <f t="shared" si="25"/>
        <v>221.91957011815401</v>
      </c>
      <c r="AC65" s="448">
        <f t="shared" si="25"/>
        <v>321.02460517265092</v>
      </c>
      <c r="AD65" s="448">
        <f t="shared" si="25"/>
        <v>245.52086166329954</v>
      </c>
      <c r="AE65" s="448">
        <f t="shared" si="25"/>
        <v>245.52086166329954</v>
      </c>
      <c r="AF65" s="448">
        <f t="shared" si="25"/>
        <v>9992.6806276041043</v>
      </c>
      <c r="AG65" s="448">
        <f t="shared" si="25"/>
        <v>245.52086166329954</v>
      </c>
      <c r="AH65" s="448">
        <f t="shared" si="25"/>
        <v>245.52086166329954</v>
      </c>
      <c r="AI65" s="448">
        <f t="shared" si="25"/>
        <v>245.52086166329954</v>
      </c>
      <c r="AJ65" s="448">
        <f t="shared" si="25"/>
        <v>245.52086166329954</v>
      </c>
      <c r="AK65" s="448">
        <f t="shared" si="25"/>
        <v>2578.2286905777319</v>
      </c>
      <c r="AL65" s="448">
        <f t="shared" ref="AL65:BN65" si="26">$C$65*AL63+AL63</f>
        <v>245.52086166329954</v>
      </c>
      <c r="AM65" s="448">
        <f t="shared" si="26"/>
        <v>245.52086166329954</v>
      </c>
      <c r="AN65" s="448">
        <f t="shared" si="26"/>
        <v>245.52086166329954</v>
      </c>
      <c r="AO65" s="448">
        <f t="shared" si="26"/>
        <v>245.52086166329954</v>
      </c>
      <c r="AP65" s="448">
        <f t="shared" si="26"/>
        <v>245.52086166329954</v>
      </c>
      <c r="AQ65" s="448">
        <f t="shared" si="26"/>
        <v>245.52086166329954</v>
      </c>
      <c r="AR65" s="448">
        <f t="shared" si="26"/>
        <v>245.52086166329954</v>
      </c>
      <c r="AS65" s="448">
        <f t="shared" si="26"/>
        <v>245.52086166329954</v>
      </c>
      <c r="AT65" s="448">
        <f t="shared" si="26"/>
        <v>245.52086166329954</v>
      </c>
      <c r="AU65" s="448">
        <f t="shared" si="26"/>
        <v>2578.2286905777319</v>
      </c>
      <c r="AV65" s="448">
        <f t="shared" si="26"/>
        <v>245.52086166329954</v>
      </c>
      <c r="AW65" s="448">
        <f t="shared" si="26"/>
        <v>245.52086166329954</v>
      </c>
      <c r="AX65" s="448">
        <f t="shared" si="26"/>
        <v>245.52086166329954</v>
      </c>
      <c r="AY65" s="448">
        <f t="shared" si="26"/>
        <v>245.52086166329954</v>
      </c>
      <c r="AZ65" s="448">
        <f t="shared" si="26"/>
        <v>245.52086166329954</v>
      </c>
      <c r="BA65" s="448">
        <f t="shared" si="26"/>
        <v>0</v>
      </c>
      <c r="BB65" s="448">
        <f t="shared" si="26"/>
        <v>0</v>
      </c>
      <c r="BC65" s="448">
        <f t="shared" si="26"/>
        <v>0</v>
      </c>
      <c r="BD65" s="448">
        <f t="shared" si="26"/>
        <v>0</v>
      </c>
      <c r="BE65" s="448">
        <f t="shared" si="26"/>
        <v>0</v>
      </c>
      <c r="BF65" s="448">
        <f t="shared" si="26"/>
        <v>0</v>
      </c>
      <c r="BG65" s="448">
        <f t="shared" si="26"/>
        <v>0</v>
      </c>
      <c r="BH65" s="448">
        <f t="shared" si="26"/>
        <v>0</v>
      </c>
      <c r="BI65" s="448">
        <f t="shared" si="26"/>
        <v>0</v>
      </c>
      <c r="BJ65" s="448">
        <f t="shared" si="26"/>
        <v>0</v>
      </c>
      <c r="BK65" s="448">
        <f>$C$65*BK63+BK63</f>
        <v>0</v>
      </c>
      <c r="BL65" s="448">
        <f>$C$65*BL63+BL63</f>
        <v>2487.9401153302429</v>
      </c>
      <c r="BM65" s="448">
        <f>$C$65*BM63+BM63</f>
        <v>0</v>
      </c>
      <c r="BN65" s="448">
        <f t="shared" si="26"/>
        <v>-16093.303564403985</v>
      </c>
      <c r="BO65" s="146"/>
      <c r="BP65" s="146"/>
      <c r="BQ65" s="155"/>
    </row>
    <row r="66" spans="1:69" ht="12.75" customHeight="1" outlineLevel="1">
      <c r="A66" s="728" t="s">
        <v>770</v>
      </c>
      <c r="B66" s="165" t="s">
        <v>21</v>
      </c>
      <c r="C66" s="166"/>
      <c r="D66" s="308">
        <f t="shared" ref="D66:D71" si="27">SUM(F66:L66)</f>
        <v>0</v>
      </c>
      <c r="E66" s="308">
        <f t="shared" si="4"/>
        <v>0</v>
      </c>
      <c r="F66" s="127">
        <f t="shared" ref="F66:F71" si="28">+F25+F32+F42+F49+F56</f>
        <v>0</v>
      </c>
      <c r="G66" s="127">
        <f t="shared" ref="G66:BN70" si="29">+G25+G32+G42+G49+G56</f>
        <v>0</v>
      </c>
      <c r="H66" s="127">
        <f t="shared" si="29"/>
        <v>0</v>
      </c>
      <c r="I66" s="127">
        <f t="shared" si="29"/>
        <v>0</v>
      </c>
      <c r="J66" s="127">
        <f t="shared" si="29"/>
        <v>0</v>
      </c>
      <c r="K66" s="127">
        <f t="shared" si="29"/>
        <v>0</v>
      </c>
      <c r="L66" s="127">
        <f t="shared" si="29"/>
        <v>0</v>
      </c>
      <c r="M66" s="127">
        <f t="shared" si="29"/>
        <v>0</v>
      </c>
      <c r="N66" s="127">
        <f t="shared" si="29"/>
        <v>0</v>
      </c>
      <c r="O66" s="127">
        <f t="shared" si="29"/>
        <v>0</v>
      </c>
      <c r="P66" s="127">
        <f t="shared" si="29"/>
        <v>0</v>
      </c>
      <c r="Q66" s="127">
        <f t="shared" si="29"/>
        <v>0</v>
      </c>
      <c r="R66" s="127">
        <f t="shared" si="29"/>
        <v>0</v>
      </c>
      <c r="S66" s="127">
        <f t="shared" si="29"/>
        <v>0</v>
      </c>
      <c r="T66" s="127">
        <f t="shared" si="29"/>
        <v>0</v>
      </c>
      <c r="U66" s="127">
        <f t="shared" si="29"/>
        <v>0</v>
      </c>
      <c r="V66" s="127">
        <f t="shared" si="29"/>
        <v>0</v>
      </c>
      <c r="W66" s="127">
        <f t="shared" si="29"/>
        <v>0</v>
      </c>
      <c r="X66" s="127">
        <f t="shared" si="29"/>
        <v>0</v>
      </c>
      <c r="Y66" s="127">
        <f t="shared" si="29"/>
        <v>0</v>
      </c>
      <c r="Z66" s="127">
        <f t="shared" si="29"/>
        <v>0</v>
      </c>
      <c r="AA66" s="127">
        <f t="shared" si="29"/>
        <v>0</v>
      </c>
      <c r="AB66" s="127">
        <f t="shared" si="29"/>
        <v>0</v>
      </c>
      <c r="AC66" s="127">
        <f t="shared" si="29"/>
        <v>0</v>
      </c>
      <c r="AD66" s="127">
        <f t="shared" si="29"/>
        <v>0</v>
      </c>
      <c r="AE66" s="127">
        <f t="shared" si="29"/>
        <v>0</v>
      </c>
      <c r="AF66" s="127">
        <f t="shared" si="29"/>
        <v>0</v>
      </c>
      <c r="AG66" s="127">
        <f t="shared" si="29"/>
        <v>0</v>
      </c>
      <c r="AH66" s="127">
        <f t="shared" si="29"/>
        <v>0</v>
      </c>
      <c r="AI66" s="127">
        <f t="shared" si="29"/>
        <v>0</v>
      </c>
      <c r="AJ66" s="127">
        <f t="shared" si="29"/>
        <v>0</v>
      </c>
      <c r="AK66" s="127">
        <f t="shared" si="29"/>
        <v>0</v>
      </c>
      <c r="AL66" s="127">
        <f t="shared" si="29"/>
        <v>0</v>
      </c>
      <c r="AM66" s="127">
        <f t="shared" si="29"/>
        <v>0</v>
      </c>
      <c r="AN66" s="127">
        <f t="shared" si="29"/>
        <v>0</v>
      </c>
      <c r="AO66" s="127">
        <f t="shared" si="29"/>
        <v>0</v>
      </c>
      <c r="AP66" s="127">
        <f t="shared" si="29"/>
        <v>0</v>
      </c>
      <c r="AQ66" s="127">
        <f t="shared" si="29"/>
        <v>0</v>
      </c>
      <c r="AR66" s="127">
        <f t="shared" si="29"/>
        <v>0</v>
      </c>
      <c r="AS66" s="127">
        <f t="shared" si="29"/>
        <v>0</v>
      </c>
      <c r="AT66" s="127">
        <f t="shared" si="29"/>
        <v>0</v>
      </c>
      <c r="AU66" s="127">
        <f t="shared" si="29"/>
        <v>0</v>
      </c>
      <c r="AV66" s="127">
        <f t="shared" si="29"/>
        <v>0</v>
      </c>
      <c r="AW66" s="127">
        <f t="shared" si="29"/>
        <v>0</v>
      </c>
      <c r="AX66" s="127">
        <f t="shared" si="29"/>
        <v>0</v>
      </c>
      <c r="AY66" s="127">
        <f t="shared" si="29"/>
        <v>0</v>
      </c>
      <c r="AZ66" s="127">
        <f t="shared" si="29"/>
        <v>0</v>
      </c>
      <c r="BA66" s="127">
        <f t="shared" si="29"/>
        <v>0</v>
      </c>
      <c r="BB66" s="127">
        <f t="shared" si="29"/>
        <v>0</v>
      </c>
      <c r="BC66" s="127">
        <f t="shared" si="29"/>
        <v>0</v>
      </c>
      <c r="BD66" s="127">
        <f t="shared" si="29"/>
        <v>0</v>
      </c>
      <c r="BE66" s="127">
        <f t="shared" si="29"/>
        <v>0</v>
      </c>
      <c r="BF66" s="127">
        <f t="shared" si="29"/>
        <v>0</v>
      </c>
      <c r="BG66" s="127">
        <f t="shared" si="29"/>
        <v>0</v>
      </c>
      <c r="BH66" s="127">
        <f t="shared" si="29"/>
        <v>0</v>
      </c>
      <c r="BI66" s="127">
        <f t="shared" si="29"/>
        <v>0</v>
      </c>
      <c r="BJ66" s="127">
        <f t="shared" si="29"/>
        <v>0</v>
      </c>
      <c r="BK66" s="127">
        <f t="shared" ref="BK66:BM69" si="30">+BK25+BK32+BK42+BK49+BK56</f>
        <v>0</v>
      </c>
      <c r="BL66" s="127">
        <f t="shared" si="30"/>
        <v>0</v>
      </c>
      <c r="BM66" s="127">
        <f t="shared" si="30"/>
        <v>0</v>
      </c>
      <c r="BN66" s="127">
        <f t="shared" si="29"/>
        <v>0</v>
      </c>
      <c r="BO66" s="325"/>
      <c r="BP66" s="325"/>
      <c r="BQ66" s="25"/>
    </row>
    <row r="67" spans="1:69" outlineLevel="1">
      <c r="A67" s="733"/>
      <c r="B67" s="315" t="s">
        <v>22</v>
      </c>
      <c r="C67" s="317"/>
      <c r="D67" s="308">
        <f t="shared" si="27"/>
        <v>1943.9231907620269</v>
      </c>
      <c r="E67" s="308">
        <f t="shared" si="4"/>
        <v>5576.2172011554712</v>
      </c>
      <c r="F67" s="127">
        <f t="shared" si="28"/>
        <v>971.96159538101347</v>
      </c>
      <c r="G67" s="127">
        <f t="shared" ref="G67:U67" si="31">+G26+G33+G43+G50+G57</f>
        <v>971.96159538101347</v>
      </c>
      <c r="H67" s="127">
        <f t="shared" si="31"/>
        <v>0</v>
      </c>
      <c r="I67" s="127">
        <f t="shared" si="31"/>
        <v>0</v>
      </c>
      <c r="J67" s="127">
        <f t="shared" si="31"/>
        <v>0</v>
      </c>
      <c r="K67" s="127">
        <f t="shared" si="31"/>
        <v>0</v>
      </c>
      <c r="L67" s="127">
        <f t="shared" si="31"/>
        <v>0</v>
      </c>
      <c r="M67" s="127">
        <f t="shared" si="31"/>
        <v>0</v>
      </c>
      <c r="N67" s="127">
        <f t="shared" si="31"/>
        <v>0</v>
      </c>
      <c r="O67" s="127">
        <f t="shared" si="31"/>
        <v>0</v>
      </c>
      <c r="P67" s="127">
        <f t="shared" si="31"/>
        <v>0</v>
      </c>
      <c r="Q67" s="127">
        <f t="shared" si="31"/>
        <v>1943.9231907620269</v>
      </c>
      <c r="R67" s="127">
        <f t="shared" si="31"/>
        <v>0</v>
      </c>
      <c r="S67" s="127">
        <f t="shared" si="31"/>
        <v>0</v>
      </c>
      <c r="T67" s="127">
        <f t="shared" si="31"/>
        <v>0</v>
      </c>
      <c r="U67" s="127">
        <f t="shared" si="31"/>
        <v>0</v>
      </c>
      <c r="V67" s="127">
        <f t="shared" si="29"/>
        <v>0</v>
      </c>
      <c r="W67" s="127">
        <f t="shared" si="29"/>
        <v>0</v>
      </c>
      <c r="X67" s="127">
        <f t="shared" si="29"/>
        <v>0</v>
      </c>
      <c r="Y67" s="127">
        <f t="shared" si="29"/>
        <v>0</v>
      </c>
      <c r="Z67" s="127">
        <f t="shared" si="29"/>
        <v>0</v>
      </c>
      <c r="AA67" s="127">
        <f t="shared" si="29"/>
        <v>1943.9231907620269</v>
      </c>
      <c r="AB67" s="127">
        <f t="shared" si="29"/>
        <v>0</v>
      </c>
      <c r="AC67" s="127">
        <f t="shared" si="29"/>
        <v>0</v>
      </c>
      <c r="AD67" s="127">
        <f t="shared" si="29"/>
        <v>0</v>
      </c>
      <c r="AE67" s="127">
        <f t="shared" si="29"/>
        <v>0</v>
      </c>
      <c r="AF67" s="127">
        <f t="shared" si="29"/>
        <v>0</v>
      </c>
      <c r="AG67" s="127">
        <f t="shared" si="29"/>
        <v>0</v>
      </c>
      <c r="AH67" s="127">
        <f t="shared" si="29"/>
        <v>0</v>
      </c>
      <c r="AI67" s="127">
        <f t="shared" si="29"/>
        <v>0</v>
      </c>
      <c r="AJ67" s="127">
        <f t="shared" si="29"/>
        <v>0</v>
      </c>
      <c r="AK67" s="127">
        <f t="shared" si="29"/>
        <v>1943.9231907620269</v>
      </c>
      <c r="AL67" s="127">
        <f t="shared" si="29"/>
        <v>0</v>
      </c>
      <c r="AM67" s="127">
        <f t="shared" si="29"/>
        <v>0</v>
      </c>
      <c r="AN67" s="127">
        <f t="shared" si="29"/>
        <v>0</v>
      </c>
      <c r="AO67" s="127">
        <f t="shared" si="29"/>
        <v>0</v>
      </c>
      <c r="AP67" s="127">
        <f t="shared" si="29"/>
        <v>0</v>
      </c>
      <c r="AQ67" s="127">
        <f t="shared" si="29"/>
        <v>0</v>
      </c>
      <c r="AR67" s="127">
        <f t="shared" si="29"/>
        <v>0</v>
      </c>
      <c r="AS67" s="127">
        <f t="shared" si="29"/>
        <v>0</v>
      </c>
      <c r="AT67" s="127">
        <f t="shared" si="29"/>
        <v>0</v>
      </c>
      <c r="AU67" s="127">
        <f t="shared" si="29"/>
        <v>1943.9231907620269</v>
      </c>
      <c r="AV67" s="127">
        <f t="shared" si="29"/>
        <v>0</v>
      </c>
      <c r="AW67" s="127">
        <f t="shared" si="29"/>
        <v>0</v>
      </c>
      <c r="AX67" s="127">
        <f t="shared" si="29"/>
        <v>0</v>
      </c>
      <c r="AY67" s="127">
        <f t="shared" si="29"/>
        <v>0</v>
      </c>
      <c r="AZ67" s="127">
        <f t="shared" si="29"/>
        <v>0</v>
      </c>
      <c r="BA67" s="127">
        <f t="shared" si="29"/>
        <v>1036.6417147209345</v>
      </c>
      <c r="BB67" s="127">
        <f t="shared" si="29"/>
        <v>1036.6417147209345</v>
      </c>
      <c r="BC67" s="127">
        <f t="shared" si="29"/>
        <v>0</v>
      </c>
      <c r="BD67" s="127">
        <f t="shared" si="29"/>
        <v>0</v>
      </c>
      <c r="BE67" s="127">
        <f t="shared" si="29"/>
        <v>0</v>
      </c>
      <c r="BF67" s="127">
        <f t="shared" si="29"/>
        <v>0</v>
      </c>
      <c r="BG67" s="127">
        <f t="shared" si="29"/>
        <v>0</v>
      </c>
      <c r="BH67" s="127">
        <f t="shared" si="29"/>
        <v>0</v>
      </c>
      <c r="BI67" s="127">
        <f t="shared" si="29"/>
        <v>0</v>
      </c>
      <c r="BJ67" s="127">
        <f t="shared" si="29"/>
        <v>0</v>
      </c>
      <c r="BK67" s="127">
        <f t="shared" si="30"/>
        <v>0</v>
      </c>
      <c r="BL67" s="127">
        <f t="shared" si="30"/>
        <v>2073.283429441869</v>
      </c>
      <c r="BM67" s="127">
        <f t="shared" si="30"/>
        <v>0</v>
      </c>
      <c r="BN67" s="127">
        <f t="shared" si="29"/>
        <v>-1931.2635145251008</v>
      </c>
      <c r="BO67" s="325"/>
      <c r="BP67" s="325"/>
      <c r="BQ67" s="25"/>
    </row>
    <row r="68" spans="1:69" outlineLevel="1">
      <c r="A68" s="733"/>
      <c r="B68" s="315" t="s">
        <v>23</v>
      </c>
      <c r="C68" s="317"/>
      <c r="D68" s="308">
        <f t="shared" si="27"/>
        <v>5167.8056786441139</v>
      </c>
      <c r="E68" s="308">
        <f t="shared" si="4"/>
        <v>10407.464333099979</v>
      </c>
      <c r="F68" s="127">
        <f t="shared" si="28"/>
        <v>2569.9673439601816</v>
      </c>
      <c r="G68" s="127">
        <f t="shared" si="29"/>
        <v>2569.9673439601816</v>
      </c>
      <c r="H68" s="127">
        <f t="shared" si="29"/>
        <v>0</v>
      </c>
      <c r="I68" s="127">
        <f t="shared" si="29"/>
        <v>1.4990661140888999</v>
      </c>
      <c r="J68" s="127">
        <f t="shared" si="29"/>
        <v>3.0566521856329398</v>
      </c>
      <c r="K68" s="127">
        <f t="shared" si="29"/>
        <v>7.7586715774951509</v>
      </c>
      <c r="L68" s="127">
        <f t="shared" si="29"/>
        <v>15.556600846533701</v>
      </c>
      <c r="M68" s="127">
        <f t="shared" si="29"/>
        <v>26.408094372982649</v>
      </c>
      <c r="N68" s="127">
        <f t="shared" si="29"/>
        <v>35.828546441341601</v>
      </c>
      <c r="O68" s="127">
        <f t="shared" si="29"/>
        <v>48.6325382587926</v>
      </c>
      <c r="P68" s="127">
        <f t="shared" si="29"/>
        <v>73.808025521340014</v>
      </c>
      <c r="Q68" s="127">
        <f t="shared" si="29"/>
        <v>81.95709271199749</v>
      </c>
      <c r="R68" s="127">
        <f t="shared" si="29"/>
        <v>112.9665568121714</v>
      </c>
      <c r="S68" s="127">
        <f t="shared" si="29"/>
        <v>139.635099372756</v>
      </c>
      <c r="T68" s="127">
        <f t="shared" si="29"/>
        <v>187.639936135765</v>
      </c>
      <c r="U68" s="127">
        <f t="shared" si="29"/>
        <v>181.775417612231</v>
      </c>
      <c r="V68" s="127">
        <f t="shared" si="29"/>
        <v>187.70370185554199</v>
      </c>
      <c r="W68" s="127">
        <f t="shared" si="29"/>
        <v>223.419529604026</v>
      </c>
      <c r="X68" s="127">
        <f t="shared" si="29"/>
        <v>169.231570112653</v>
      </c>
      <c r="Y68" s="127">
        <f t="shared" si="29"/>
        <v>164.51002023298798</v>
      </c>
      <c r="Z68" s="127">
        <f t="shared" si="29"/>
        <v>165.28833654723999</v>
      </c>
      <c r="AA68" s="127">
        <f t="shared" si="29"/>
        <v>185.449881597981</v>
      </c>
      <c r="AB68" s="127">
        <f t="shared" si="29"/>
        <v>183.74776564726901</v>
      </c>
      <c r="AC68" s="127">
        <f t="shared" si="29"/>
        <v>170.51353175890202</v>
      </c>
      <c r="AD68" s="127">
        <f t="shared" si="29"/>
        <v>171.82558827614969</v>
      </c>
      <c r="AE68" s="127">
        <f t="shared" si="29"/>
        <v>171.82558827614969</v>
      </c>
      <c r="AF68" s="127">
        <f t="shared" si="29"/>
        <v>5311.7602761965127</v>
      </c>
      <c r="AG68" s="127">
        <f t="shared" si="29"/>
        <v>171.82558827614969</v>
      </c>
      <c r="AH68" s="127">
        <f t="shared" si="29"/>
        <v>171.82558827614969</v>
      </c>
      <c r="AI68" s="127">
        <f t="shared" si="29"/>
        <v>171.82558827614969</v>
      </c>
      <c r="AJ68" s="127">
        <f t="shared" si="29"/>
        <v>171.82558827614969</v>
      </c>
      <c r="AK68" s="127">
        <f t="shared" si="29"/>
        <v>171.82558827614969</v>
      </c>
      <c r="AL68" s="127">
        <f t="shared" si="29"/>
        <v>171.82558827614969</v>
      </c>
      <c r="AM68" s="127">
        <f t="shared" si="29"/>
        <v>171.82558827614969</v>
      </c>
      <c r="AN68" s="127">
        <f t="shared" si="29"/>
        <v>171.82558827614969</v>
      </c>
      <c r="AO68" s="127">
        <f t="shared" si="29"/>
        <v>171.82558827614969</v>
      </c>
      <c r="AP68" s="127">
        <f t="shared" si="29"/>
        <v>171.82558827614969</v>
      </c>
      <c r="AQ68" s="127">
        <f t="shared" si="29"/>
        <v>171.82558827614969</v>
      </c>
      <c r="AR68" s="127">
        <f t="shared" si="29"/>
        <v>171.82558827614969</v>
      </c>
      <c r="AS68" s="127">
        <f t="shared" si="29"/>
        <v>171.82558827614969</v>
      </c>
      <c r="AT68" s="127">
        <f t="shared" si="29"/>
        <v>171.82558827614969</v>
      </c>
      <c r="AU68" s="127">
        <f t="shared" si="29"/>
        <v>171.82558827614969</v>
      </c>
      <c r="AV68" s="127">
        <f t="shared" si="29"/>
        <v>171.82558827614969</v>
      </c>
      <c r="AW68" s="127">
        <f t="shared" si="29"/>
        <v>171.82558827614969</v>
      </c>
      <c r="AX68" s="127">
        <f t="shared" si="29"/>
        <v>171.82558827614969</v>
      </c>
      <c r="AY68" s="127">
        <f t="shared" si="29"/>
        <v>171.82558827614969</v>
      </c>
      <c r="AZ68" s="127">
        <f t="shared" si="29"/>
        <v>171.82558827614969</v>
      </c>
      <c r="BA68" s="127">
        <f t="shared" si="29"/>
        <v>4321.3340450196665</v>
      </c>
      <c r="BB68" s="127">
        <f t="shared" si="29"/>
        <v>4321.3340450196665</v>
      </c>
      <c r="BC68" s="127">
        <f t="shared" si="29"/>
        <v>0</v>
      </c>
      <c r="BD68" s="127">
        <f t="shared" si="29"/>
        <v>0</v>
      </c>
      <c r="BE68" s="127">
        <f t="shared" si="29"/>
        <v>0</v>
      </c>
      <c r="BF68" s="127">
        <f t="shared" si="29"/>
        <v>0</v>
      </c>
      <c r="BG68" s="127">
        <f t="shared" si="29"/>
        <v>0</v>
      </c>
      <c r="BH68" s="127">
        <f t="shared" si="29"/>
        <v>0</v>
      </c>
      <c r="BI68" s="127">
        <f t="shared" si="29"/>
        <v>0</v>
      </c>
      <c r="BJ68" s="127">
        <f t="shared" si="29"/>
        <v>0</v>
      </c>
      <c r="BK68" s="127">
        <f t="shared" si="30"/>
        <v>0</v>
      </c>
      <c r="BL68" s="127">
        <f t="shared" si="30"/>
        <v>0</v>
      </c>
      <c r="BM68" s="127">
        <f t="shared" si="30"/>
        <v>0</v>
      </c>
      <c r="BN68" s="127">
        <f t="shared" si="29"/>
        <v>-5009.290424986797</v>
      </c>
      <c r="BO68" s="325"/>
      <c r="BP68" s="325"/>
      <c r="BQ68" s="25"/>
    </row>
    <row r="69" spans="1:69" outlineLevel="1">
      <c r="A69" s="733"/>
      <c r="B69" s="315" t="s">
        <v>24</v>
      </c>
      <c r="C69" s="317"/>
      <c r="D69" s="308">
        <f t="shared" si="27"/>
        <v>2982.6984503636399</v>
      </c>
      <c r="E69" s="308">
        <f t="shared" si="4"/>
        <v>4417.2976320493262</v>
      </c>
      <c r="F69" s="127">
        <f t="shared" si="28"/>
        <v>1491.34922518182</v>
      </c>
      <c r="G69" s="127">
        <f t="shared" si="29"/>
        <v>1491.34922518182</v>
      </c>
      <c r="H69" s="127">
        <f t="shared" si="29"/>
        <v>0</v>
      </c>
      <c r="I69" s="127">
        <f t="shared" si="29"/>
        <v>0</v>
      </c>
      <c r="J69" s="127">
        <f t="shared" si="29"/>
        <v>0</v>
      </c>
      <c r="K69" s="127">
        <f t="shared" si="29"/>
        <v>0</v>
      </c>
      <c r="L69" s="127">
        <f t="shared" si="29"/>
        <v>0</v>
      </c>
      <c r="M69" s="127">
        <f t="shared" si="29"/>
        <v>0</v>
      </c>
      <c r="N69" s="127">
        <f t="shared" si="29"/>
        <v>0</v>
      </c>
      <c r="O69" s="127">
        <f t="shared" si="29"/>
        <v>0</v>
      </c>
      <c r="P69" s="127">
        <f t="shared" si="29"/>
        <v>0</v>
      </c>
      <c r="Q69" s="127">
        <f t="shared" si="29"/>
        <v>0</v>
      </c>
      <c r="R69" s="127">
        <f t="shared" si="29"/>
        <v>0</v>
      </c>
      <c r="S69" s="127">
        <f t="shared" si="29"/>
        <v>0</v>
      </c>
      <c r="T69" s="127">
        <f t="shared" si="29"/>
        <v>0</v>
      </c>
      <c r="U69" s="127">
        <f t="shared" si="29"/>
        <v>0</v>
      </c>
      <c r="V69" s="127">
        <f t="shared" si="29"/>
        <v>0</v>
      </c>
      <c r="W69" s="127">
        <f t="shared" si="29"/>
        <v>0</v>
      </c>
      <c r="X69" s="127">
        <f t="shared" si="29"/>
        <v>0</v>
      </c>
      <c r="Y69" s="127">
        <f t="shared" si="29"/>
        <v>0</v>
      </c>
      <c r="Z69" s="127">
        <f t="shared" si="29"/>
        <v>0</v>
      </c>
      <c r="AA69" s="127">
        <f t="shared" si="29"/>
        <v>0</v>
      </c>
      <c r="AB69" s="127">
        <f t="shared" si="29"/>
        <v>0</v>
      </c>
      <c r="AC69" s="127">
        <f t="shared" si="29"/>
        <v>0</v>
      </c>
      <c r="AD69" s="127">
        <f t="shared" si="29"/>
        <v>0</v>
      </c>
      <c r="AE69" s="127">
        <f t="shared" si="29"/>
        <v>0</v>
      </c>
      <c r="AF69" s="127">
        <f t="shared" si="29"/>
        <v>2982.6984503636399</v>
      </c>
      <c r="AG69" s="127">
        <f t="shared" si="29"/>
        <v>0</v>
      </c>
      <c r="AH69" s="127">
        <f t="shared" si="29"/>
        <v>0</v>
      </c>
      <c r="AI69" s="127">
        <f t="shared" si="29"/>
        <v>0</v>
      </c>
      <c r="AJ69" s="127">
        <f t="shared" si="29"/>
        <v>0</v>
      </c>
      <c r="AK69" s="127">
        <f t="shared" si="29"/>
        <v>0</v>
      </c>
      <c r="AL69" s="127">
        <f t="shared" si="29"/>
        <v>0</v>
      </c>
      <c r="AM69" s="127">
        <f t="shared" si="29"/>
        <v>0</v>
      </c>
      <c r="AN69" s="127">
        <f t="shared" si="29"/>
        <v>0</v>
      </c>
      <c r="AO69" s="127">
        <f t="shared" si="29"/>
        <v>0</v>
      </c>
      <c r="AP69" s="127">
        <f t="shared" si="29"/>
        <v>0</v>
      </c>
      <c r="AQ69" s="127">
        <f t="shared" si="29"/>
        <v>0</v>
      </c>
      <c r="AR69" s="127">
        <f t="shared" si="29"/>
        <v>0</v>
      </c>
      <c r="AS69" s="127">
        <f t="shared" si="29"/>
        <v>0</v>
      </c>
      <c r="AT69" s="127">
        <f t="shared" si="29"/>
        <v>0</v>
      </c>
      <c r="AU69" s="127">
        <f t="shared" si="29"/>
        <v>0</v>
      </c>
      <c r="AV69" s="127">
        <f t="shared" si="29"/>
        <v>0</v>
      </c>
      <c r="AW69" s="127">
        <f t="shared" si="29"/>
        <v>0</v>
      </c>
      <c r="AX69" s="127">
        <f t="shared" si="29"/>
        <v>0</v>
      </c>
      <c r="AY69" s="127">
        <f t="shared" si="29"/>
        <v>0</v>
      </c>
      <c r="AZ69" s="127">
        <f t="shared" si="29"/>
        <v>0</v>
      </c>
      <c r="BA69" s="127">
        <f t="shared" si="29"/>
        <v>1727.8991102931616</v>
      </c>
      <c r="BB69" s="127">
        <f t="shared" si="29"/>
        <v>1727.8991102931616</v>
      </c>
      <c r="BC69" s="127">
        <f t="shared" si="29"/>
        <v>0</v>
      </c>
      <c r="BD69" s="127">
        <f t="shared" si="29"/>
        <v>0</v>
      </c>
      <c r="BE69" s="127">
        <f t="shared" si="29"/>
        <v>0</v>
      </c>
      <c r="BF69" s="127">
        <f t="shared" si="29"/>
        <v>0</v>
      </c>
      <c r="BG69" s="127">
        <f t="shared" si="29"/>
        <v>0</v>
      </c>
      <c r="BH69" s="127">
        <f t="shared" si="29"/>
        <v>0</v>
      </c>
      <c r="BI69" s="127">
        <f t="shared" si="29"/>
        <v>0</v>
      </c>
      <c r="BJ69" s="127">
        <f t="shared" si="29"/>
        <v>0</v>
      </c>
      <c r="BK69" s="127">
        <f t="shared" si="30"/>
        <v>0</v>
      </c>
      <c r="BL69" s="127">
        <f t="shared" si="30"/>
        <v>0</v>
      </c>
      <c r="BM69" s="127">
        <f t="shared" si="30"/>
        <v>0</v>
      </c>
      <c r="BN69" s="127">
        <f t="shared" si="29"/>
        <v>-2002.980648651833</v>
      </c>
      <c r="BO69" s="325"/>
      <c r="BP69" s="325"/>
      <c r="BQ69" s="25"/>
    </row>
    <row r="70" spans="1:69" outlineLevel="1">
      <c r="A70" s="733"/>
      <c r="B70" s="315" t="s">
        <v>25</v>
      </c>
      <c r="C70" s="317"/>
      <c r="D70" s="308">
        <f t="shared" si="27"/>
        <v>2610.5937774000145</v>
      </c>
      <c r="E70" s="308">
        <f t="shared" si="4"/>
        <v>3415.8228808375411</v>
      </c>
      <c r="F70" s="127">
        <f t="shared" si="28"/>
        <v>1302.1930354769863</v>
      </c>
      <c r="G70" s="127">
        <f t="shared" si="29"/>
        <v>1302.1930354769863</v>
      </c>
      <c r="H70" s="127">
        <f t="shared" si="29"/>
        <v>0</v>
      </c>
      <c r="I70" s="127">
        <f t="shared" si="29"/>
        <v>1.8936483007897201E-2</v>
      </c>
      <c r="J70" s="127">
        <f t="shared" si="29"/>
        <v>3.19775826375048</v>
      </c>
      <c r="K70" s="127">
        <f t="shared" si="29"/>
        <v>5.6455148087818E-2</v>
      </c>
      <c r="L70" s="127">
        <f t="shared" si="29"/>
        <v>2.93455655119554</v>
      </c>
      <c r="M70" s="127">
        <f t="shared" si="29"/>
        <v>2.0833823273614049</v>
      </c>
      <c r="N70" s="127">
        <f t="shared" si="29"/>
        <v>3.8202201365687398</v>
      </c>
      <c r="O70" s="127">
        <f t="shared" si="29"/>
        <v>5.6204994235823698</v>
      </c>
      <c r="P70" s="127">
        <f t="shared" si="29"/>
        <v>8.4580027761563592</v>
      </c>
      <c r="Q70" s="127">
        <f t="shared" si="29"/>
        <v>0.80249140347956993</v>
      </c>
      <c r="R70" s="127">
        <f t="shared" si="29"/>
        <v>24.569301289938405</v>
      </c>
      <c r="S70" s="127">
        <f t="shared" si="29"/>
        <v>0.21795632054168002</v>
      </c>
      <c r="T70" s="127">
        <f t="shared" si="29"/>
        <v>0.41448780762729598</v>
      </c>
      <c r="U70" s="127">
        <f t="shared" si="29"/>
        <v>0.42420497562473503</v>
      </c>
      <c r="V70" s="127">
        <f t="shared" si="29"/>
        <v>9.3485265631073116</v>
      </c>
      <c r="W70" s="127">
        <f t="shared" si="29"/>
        <v>4.2857781810185296</v>
      </c>
      <c r="X70" s="127">
        <f t="shared" si="29"/>
        <v>322.65324541103604</v>
      </c>
      <c r="Y70" s="127">
        <f t="shared" si="29"/>
        <v>1.4373776670454399</v>
      </c>
      <c r="Z70" s="127">
        <f t="shared" si="29"/>
        <v>27.694211573485902</v>
      </c>
      <c r="AA70" s="127">
        <f t="shared" si="29"/>
        <v>0.998059760285118</v>
      </c>
      <c r="AB70" s="127">
        <f t="shared" si="29"/>
        <v>1.1852094511926601</v>
      </c>
      <c r="AC70" s="127">
        <f t="shared" si="29"/>
        <v>97.006972551640402</v>
      </c>
      <c r="AD70" s="127">
        <f t="shared" si="29"/>
        <v>32.775129776599933</v>
      </c>
      <c r="AE70" s="127">
        <f t="shared" si="29"/>
        <v>32.775129776599933</v>
      </c>
      <c r="AF70" s="127">
        <f t="shared" si="29"/>
        <v>32.775129776599933</v>
      </c>
      <c r="AG70" s="127">
        <f t="shared" ref="G70:BN71" si="32">+AG29+AG36+AG46+AG53+AG60</f>
        <v>32.775129776599933</v>
      </c>
      <c r="AH70" s="127">
        <f t="shared" si="32"/>
        <v>32.775129776599933</v>
      </c>
      <c r="AI70" s="127">
        <f t="shared" si="32"/>
        <v>32.775129776599933</v>
      </c>
      <c r="AJ70" s="127">
        <f t="shared" si="32"/>
        <v>32.775129776599933</v>
      </c>
      <c r="AK70" s="127">
        <f t="shared" si="32"/>
        <v>32.775129776599933</v>
      </c>
      <c r="AL70" s="127">
        <f t="shared" si="32"/>
        <v>32.775129776599933</v>
      </c>
      <c r="AM70" s="127">
        <f t="shared" si="32"/>
        <v>32.775129776599933</v>
      </c>
      <c r="AN70" s="127">
        <f t="shared" si="32"/>
        <v>32.775129776599933</v>
      </c>
      <c r="AO70" s="127">
        <f t="shared" si="32"/>
        <v>32.775129776599933</v>
      </c>
      <c r="AP70" s="127">
        <f t="shared" si="32"/>
        <v>32.775129776599933</v>
      </c>
      <c r="AQ70" s="127">
        <f t="shared" si="32"/>
        <v>32.775129776599933</v>
      </c>
      <c r="AR70" s="127">
        <f t="shared" si="32"/>
        <v>32.775129776599933</v>
      </c>
      <c r="AS70" s="127">
        <f t="shared" si="32"/>
        <v>32.775129776599933</v>
      </c>
      <c r="AT70" s="127">
        <f t="shared" si="32"/>
        <v>32.775129776599933</v>
      </c>
      <c r="AU70" s="127">
        <f t="shared" si="32"/>
        <v>32.775129776599933</v>
      </c>
      <c r="AV70" s="127">
        <f t="shared" si="32"/>
        <v>32.775129776599933</v>
      </c>
      <c r="AW70" s="127">
        <f t="shared" si="32"/>
        <v>32.775129776599933</v>
      </c>
      <c r="AX70" s="127">
        <f t="shared" si="32"/>
        <v>32.775129776599933</v>
      </c>
      <c r="AY70" s="127">
        <f t="shared" si="32"/>
        <v>32.775129776599933</v>
      </c>
      <c r="AZ70" s="127">
        <f t="shared" si="32"/>
        <v>32.775129776599933</v>
      </c>
      <c r="BA70" s="127">
        <f t="shared" si="32"/>
        <v>2642.739849456525</v>
      </c>
      <c r="BB70" s="127">
        <f t="shared" si="32"/>
        <v>2642.739849456525</v>
      </c>
      <c r="BC70" s="127">
        <f t="shared" si="32"/>
        <v>0</v>
      </c>
      <c r="BD70" s="127">
        <f t="shared" si="32"/>
        <v>0</v>
      </c>
      <c r="BE70" s="127">
        <f t="shared" si="32"/>
        <v>0</v>
      </c>
      <c r="BF70" s="127">
        <f t="shared" si="32"/>
        <v>0</v>
      </c>
      <c r="BG70" s="127">
        <f t="shared" si="32"/>
        <v>0</v>
      </c>
      <c r="BH70" s="127">
        <f t="shared" si="32"/>
        <v>0</v>
      </c>
      <c r="BI70" s="127">
        <f t="shared" si="32"/>
        <v>0</v>
      </c>
      <c r="BJ70" s="127">
        <f t="shared" si="32"/>
        <v>0</v>
      </c>
      <c r="BK70" s="127">
        <f t="shared" ref="BK70:BM71" si="33">+BK29+BK36+BK46+BK53+BK60</f>
        <v>0</v>
      </c>
      <c r="BL70" s="127">
        <f t="shared" si="33"/>
        <v>0</v>
      </c>
      <c r="BM70" s="127">
        <f t="shared" si="33"/>
        <v>0</v>
      </c>
      <c r="BN70" s="127">
        <f t="shared" si="32"/>
        <v>-4467.5517155062553</v>
      </c>
      <c r="BO70" s="325"/>
      <c r="BP70" s="325"/>
      <c r="BQ70" s="25"/>
    </row>
    <row r="71" spans="1:69" outlineLevel="1">
      <c r="A71" s="734"/>
      <c r="B71" s="315" t="s">
        <v>26</v>
      </c>
      <c r="C71" s="317"/>
      <c r="D71" s="308">
        <f t="shared" si="27"/>
        <v>91.470179999999999</v>
      </c>
      <c r="E71" s="308">
        <f t="shared" si="4"/>
        <v>141.11454431277014</v>
      </c>
      <c r="F71" s="127">
        <f t="shared" si="28"/>
        <v>45.73509</v>
      </c>
      <c r="G71" s="127">
        <f t="shared" si="32"/>
        <v>45.73509</v>
      </c>
      <c r="H71" s="127">
        <f t="shared" si="32"/>
        <v>0</v>
      </c>
      <c r="I71" s="127">
        <f t="shared" si="32"/>
        <v>0</v>
      </c>
      <c r="J71" s="127">
        <f t="shared" si="32"/>
        <v>0</v>
      </c>
      <c r="K71" s="127">
        <f t="shared" si="32"/>
        <v>0</v>
      </c>
      <c r="L71" s="127">
        <f t="shared" si="32"/>
        <v>0</v>
      </c>
      <c r="M71" s="127">
        <f t="shared" si="32"/>
        <v>0</v>
      </c>
      <c r="N71" s="127">
        <f t="shared" si="32"/>
        <v>0</v>
      </c>
      <c r="O71" s="127">
        <f t="shared" si="32"/>
        <v>0</v>
      </c>
      <c r="P71" s="127">
        <f t="shared" si="32"/>
        <v>0</v>
      </c>
      <c r="Q71" s="127">
        <f t="shared" si="32"/>
        <v>0</v>
      </c>
      <c r="R71" s="127">
        <f t="shared" si="32"/>
        <v>0</v>
      </c>
      <c r="S71" s="127">
        <f t="shared" si="32"/>
        <v>0</v>
      </c>
      <c r="T71" s="127">
        <f t="shared" si="32"/>
        <v>0</v>
      </c>
      <c r="U71" s="127">
        <f t="shared" si="32"/>
        <v>0</v>
      </c>
      <c r="V71" s="127">
        <f t="shared" si="32"/>
        <v>0</v>
      </c>
      <c r="W71" s="127">
        <f t="shared" si="32"/>
        <v>0</v>
      </c>
      <c r="X71" s="127">
        <f t="shared" si="32"/>
        <v>0</v>
      </c>
      <c r="Y71" s="127">
        <f t="shared" si="32"/>
        <v>0</v>
      </c>
      <c r="Z71" s="127">
        <f t="shared" si="32"/>
        <v>0</v>
      </c>
      <c r="AA71" s="127">
        <f t="shared" si="32"/>
        <v>0</v>
      </c>
      <c r="AB71" s="127">
        <f t="shared" si="32"/>
        <v>0</v>
      </c>
      <c r="AC71" s="127">
        <f t="shared" si="32"/>
        <v>0</v>
      </c>
      <c r="AD71" s="127">
        <f t="shared" si="32"/>
        <v>0</v>
      </c>
      <c r="AE71" s="127">
        <f t="shared" si="32"/>
        <v>0</v>
      </c>
      <c r="AF71" s="127">
        <f t="shared" si="32"/>
        <v>0</v>
      </c>
      <c r="AG71" s="127">
        <f t="shared" si="32"/>
        <v>0</v>
      </c>
      <c r="AH71" s="127">
        <f t="shared" si="32"/>
        <v>0</v>
      </c>
      <c r="AI71" s="127">
        <f t="shared" si="32"/>
        <v>0</v>
      </c>
      <c r="AJ71" s="127">
        <f t="shared" si="32"/>
        <v>0</v>
      </c>
      <c r="AK71" s="127">
        <f t="shared" si="32"/>
        <v>0</v>
      </c>
      <c r="AL71" s="127">
        <f t="shared" si="32"/>
        <v>0</v>
      </c>
      <c r="AM71" s="127">
        <f t="shared" si="32"/>
        <v>0</v>
      </c>
      <c r="AN71" s="127">
        <f t="shared" si="32"/>
        <v>0</v>
      </c>
      <c r="AO71" s="127">
        <f t="shared" si="32"/>
        <v>0</v>
      </c>
      <c r="AP71" s="127">
        <f t="shared" si="32"/>
        <v>0</v>
      </c>
      <c r="AQ71" s="127">
        <f t="shared" si="32"/>
        <v>0</v>
      </c>
      <c r="AR71" s="127">
        <f t="shared" si="32"/>
        <v>0</v>
      </c>
      <c r="AS71" s="127">
        <f t="shared" si="32"/>
        <v>0</v>
      </c>
      <c r="AT71" s="127">
        <f t="shared" si="32"/>
        <v>0</v>
      </c>
      <c r="AU71" s="127">
        <f t="shared" si="32"/>
        <v>0</v>
      </c>
      <c r="AV71" s="127">
        <f t="shared" si="32"/>
        <v>0</v>
      </c>
      <c r="AW71" s="127">
        <f t="shared" si="32"/>
        <v>0</v>
      </c>
      <c r="AX71" s="127">
        <f t="shared" si="32"/>
        <v>0</v>
      </c>
      <c r="AY71" s="127">
        <f t="shared" si="32"/>
        <v>0</v>
      </c>
      <c r="AZ71" s="127">
        <f t="shared" si="32"/>
        <v>0</v>
      </c>
      <c r="BA71" s="127">
        <f t="shared" si="32"/>
        <v>143.80275</v>
      </c>
      <c r="BB71" s="127">
        <f t="shared" si="32"/>
        <v>143.80275</v>
      </c>
      <c r="BC71" s="127">
        <f t="shared" si="32"/>
        <v>0</v>
      </c>
      <c r="BD71" s="127">
        <f t="shared" si="32"/>
        <v>0</v>
      </c>
      <c r="BE71" s="127">
        <f t="shared" si="32"/>
        <v>0</v>
      </c>
      <c r="BF71" s="127">
        <f t="shared" si="32"/>
        <v>0</v>
      </c>
      <c r="BG71" s="127">
        <f t="shared" si="32"/>
        <v>0</v>
      </c>
      <c r="BH71" s="127">
        <f t="shared" si="32"/>
        <v>0</v>
      </c>
      <c r="BI71" s="127">
        <f t="shared" si="32"/>
        <v>0</v>
      </c>
      <c r="BJ71" s="127">
        <f t="shared" si="32"/>
        <v>0</v>
      </c>
      <c r="BK71" s="127">
        <f t="shared" si="33"/>
        <v>0</v>
      </c>
      <c r="BL71" s="127">
        <f t="shared" si="33"/>
        <v>0</v>
      </c>
      <c r="BM71" s="127">
        <f t="shared" si="33"/>
        <v>0</v>
      </c>
      <c r="BN71" s="127">
        <f t="shared" si="32"/>
        <v>0</v>
      </c>
      <c r="BO71" s="325"/>
      <c r="BP71" s="325"/>
      <c r="BQ71" s="25"/>
    </row>
    <row r="72" spans="1:69" ht="13.5" thickBot="1">
      <c r="A72" s="319" t="s">
        <v>751</v>
      </c>
      <c r="B72" s="306" t="s">
        <v>769</v>
      </c>
      <c r="C72" s="143"/>
      <c r="D72" s="369">
        <f t="shared" ref="D72:AI72" si="34">D39+D63</f>
        <v>12796.491277169796</v>
      </c>
      <c r="E72" s="369">
        <f t="shared" si="34"/>
        <v>23957.916591455083</v>
      </c>
      <c r="F72" s="331">
        <f t="shared" si="34"/>
        <v>6381.2062900000019</v>
      </c>
      <c r="G72" s="331">
        <f t="shared" si="34"/>
        <v>6381.2062900000019</v>
      </c>
      <c r="H72" s="331">
        <f t="shared" si="34"/>
        <v>0</v>
      </c>
      <c r="I72" s="331">
        <f t="shared" si="34"/>
        <v>1.5180025970967972</v>
      </c>
      <c r="J72" s="331">
        <f t="shared" si="34"/>
        <v>6.2544104493834194</v>
      </c>
      <c r="K72" s="331">
        <f t="shared" si="34"/>
        <v>7.8151267255829691</v>
      </c>
      <c r="L72" s="331">
        <f t="shared" si="34"/>
        <v>18.491157397729243</v>
      </c>
      <c r="M72" s="331">
        <f t="shared" si="34"/>
        <v>28.491476700344055</v>
      </c>
      <c r="N72" s="331">
        <f t="shared" si="34"/>
        <v>39.648766577910344</v>
      </c>
      <c r="O72" s="331">
        <f t="shared" si="34"/>
        <v>54.253037682374966</v>
      </c>
      <c r="P72" s="331">
        <f t="shared" si="34"/>
        <v>82.266028297496376</v>
      </c>
      <c r="Q72" s="331">
        <f t="shared" si="34"/>
        <v>2026.682774877504</v>
      </c>
      <c r="R72" s="331">
        <f t="shared" si="34"/>
        <v>137.53585810210981</v>
      </c>
      <c r="S72" s="331">
        <f t="shared" si="34"/>
        <v>139.85305569329768</v>
      </c>
      <c r="T72" s="331">
        <f t="shared" si="34"/>
        <v>188.05442394339229</v>
      </c>
      <c r="U72" s="331">
        <f t="shared" si="34"/>
        <v>182.19962258785574</v>
      </c>
      <c r="V72" s="331">
        <f t="shared" si="34"/>
        <v>197.05222841864929</v>
      </c>
      <c r="W72" s="331">
        <f t="shared" si="34"/>
        <v>227.70530778504454</v>
      </c>
      <c r="X72" s="331">
        <f t="shared" si="34"/>
        <v>491.88481552368904</v>
      </c>
      <c r="Y72" s="331">
        <f t="shared" si="34"/>
        <v>165.94739790003342</v>
      </c>
      <c r="Z72" s="331">
        <f t="shared" si="34"/>
        <v>192.98254812072588</v>
      </c>
      <c r="AA72" s="331">
        <f t="shared" si="34"/>
        <v>2130.3711321202932</v>
      </c>
      <c r="AB72" s="331">
        <f t="shared" si="34"/>
        <v>184.93297509846167</v>
      </c>
      <c r="AC72" s="331">
        <f t="shared" si="34"/>
        <v>267.52050431054244</v>
      </c>
      <c r="AD72" s="331">
        <f t="shared" si="34"/>
        <v>204.60071805274961</v>
      </c>
      <c r="AE72" s="331">
        <f t="shared" si="34"/>
        <v>204.60071805274961</v>
      </c>
      <c r="AF72" s="331">
        <f t="shared" si="34"/>
        <v>8327.2338563367539</v>
      </c>
      <c r="AG72" s="331">
        <f t="shared" si="34"/>
        <v>204.60071805274961</v>
      </c>
      <c r="AH72" s="331">
        <f t="shared" si="34"/>
        <v>204.60071805274961</v>
      </c>
      <c r="AI72" s="331">
        <f t="shared" si="34"/>
        <v>204.60071805274961</v>
      </c>
      <c r="AJ72" s="331">
        <f t="shared" ref="AJ72:BN72" si="35">AJ39+AJ63</f>
        <v>204.60071805274961</v>
      </c>
      <c r="AK72" s="331">
        <f t="shared" si="35"/>
        <v>2148.5239088147764</v>
      </c>
      <c r="AL72" s="331">
        <f t="shared" si="35"/>
        <v>204.60071805274961</v>
      </c>
      <c r="AM72" s="331">
        <f t="shared" si="35"/>
        <v>204.60071805274961</v>
      </c>
      <c r="AN72" s="331">
        <f t="shared" si="35"/>
        <v>204.60071805274961</v>
      </c>
      <c r="AO72" s="331">
        <f t="shared" si="35"/>
        <v>204.60071805274961</v>
      </c>
      <c r="AP72" s="331">
        <f t="shared" si="35"/>
        <v>204.60071805274961</v>
      </c>
      <c r="AQ72" s="331">
        <f t="shared" si="35"/>
        <v>204.60071805274961</v>
      </c>
      <c r="AR72" s="331">
        <f t="shared" si="35"/>
        <v>204.60071805274961</v>
      </c>
      <c r="AS72" s="331">
        <f t="shared" si="35"/>
        <v>204.60071805274961</v>
      </c>
      <c r="AT72" s="331">
        <f t="shared" si="35"/>
        <v>204.60071805274961</v>
      </c>
      <c r="AU72" s="331">
        <f t="shared" si="35"/>
        <v>2148.5239088147764</v>
      </c>
      <c r="AV72" s="331">
        <f t="shared" si="35"/>
        <v>204.60071805274961</v>
      </c>
      <c r="AW72" s="331">
        <f t="shared" si="35"/>
        <v>204.60071805274961</v>
      </c>
      <c r="AX72" s="331">
        <f t="shared" si="35"/>
        <v>204.60071805274961</v>
      </c>
      <c r="AY72" s="331">
        <f t="shared" si="35"/>
        <v>204.60071805274961</v>
      </c>
      <c r="AZ72" s="331">
        <f t="shared" si="35"/>
        <v>204.60071805274961</v>
      </c>
      <c r="BA72" s="331">
        <f t="shared" si="35"/>
        <v>9872.4174694902886</v>
      </c>
      <c r="BB72" s="331">
        <f t="shared" si="35"/>
        <v>9872.4174694902886</v>
      </c>
      <c r="BC72" s="331">
        <f t="shared" si="35"/>
        <v>0</v>
      </c>
      <c r="BD72" s="331">
        <f t="shared" si="35"/>
        <v>0</v>
      </c>
      <c r="BE72" s="331">
        <f t="shared" si="35"/>
        <v>0</v>
      </c>
      <c r="BF72" s="331">
        <f t="shared" si="35"/>
        <v>0</v>
      </c>
      <c r="BG72" s="331">
        <f t="shared" si="35"/>
        <v>0</v>
      </c>
      <c r="BH72" s="331">
        <f t="shared" si="35"/>
        <v>0</v>
      </c>
      <c r="BI72" s="331">
        <f t="shared" si="35"/>
        <v>0</v>
      </c>
      <c r="BJ72" s="331">
        <f t="shared" si="35"/>
        <v>0</v>
      </c>
      <c r="BK72" s="331">
        <f t="shared" ref="BK72:BM74" si="36">BK39+BK63</f>
        <v>0</v>
      </c>
      <c r="BL72" s="331">
        <f t="shared" si="36"/>
        <v>2073.283429441869</v>
      </c>
      <c r="BM72" s="331">
        <f t="shared" si="36"/>
        <v>0</v>
      </c>
      <c r="BN72" s="331">
        <f t="shared" si="35"/>
        <v>-13411.086303669987</v>
      </c>
      <c r="BO72" s="161"/>
      <c r="BP72" s="161"/>
      <c r="BQ72" s="5"/>
    </row>
    <row r="73" spans="1:69" ht="13.5" outlineLevel="1" thickTop="1">
      <c r="A73" s="345" t="s">
        <v>90</v>
      </c>
      <c r="B73" s="346"/>
      <c r="C73" s="303">
        <f>+Assumes!E27</f>
        <v>-0.2</v>
      </c>
      <c r="D73" s="349">
        <f t="shared" ref="D73:AI73" si="37">D40+D64</f>
        <v>10237.193021735839</v>
      </c>
      <c r="E73" s="349">
        <f t="shared" si="37"/>
        <v>19166.333273164066</v>
      </c>
      <c r="F73" s="349">
        <f t="shared" si="37"/>
        <v>5104.9650320000019</v>
      </c>
      <c r="G73" s="349">
        <f t="shared" si="37"/>
        <v>5104.9650320000019</v>
      </c>
      <c r="H73" s="349">
        <f t="shared" si="37"/>
        <v>0</v>
      </c>
      <c r="I73" s="349">
        <f t="shared" si="37"/>
        <v>1.2144020776774378</v>
      </c>
      <c r="J73" s="349">
        <f t="shared" si="37"/>
        <v>5.0035283595067357</v>
      </c>
      <c r="K73" s="349">
        <f t="shared" si="37"/>
        <v>6.2521013804663754</v>
      </c>
      <c r="L73" s="349">
        <f t="shared" si="37"/>
        <v>14.792925918183395</v>
      </c>
      <c r="M73" s="349">
        <f t="shared" si="37"/>
        <v>22.793181360275245</v>
      </c>
      <c r="N73" s="349">
        <f t="shared" si="37"/>
        <v>31.719013262328275</v>
      </c>
      <c r="O73" s="349">
        <f t="shared" si="37"/>
        <v>43.40243014589997</v>
      </c>
      <c r="P73" s="349">
        <f t="shared" si="37"/>
        <v>65.812822637997101</v>
      </c>
      <c r="Q73" s="349">
        <f t="shared" si="37"/>
        <v>1621.3462199020032</v>
      </c>
      <c r="R73" s="349">
        <f t="shared" si="37"/>
        <v>110.02868648168786</v>
      </c>
      <c r="S73" s="349">
        <f t="shared" si="37"/>
        <v>111.88244455463814</v>
      </c>
      <c r="T73" s="349">
        <f t="shared" si="37"/>
        <v>150.44353915471385</v>
      </c>
      <c r="U73" s="349">
        <f t="shared" si="37"/>
        <v>145.7596980702846</v>
      </c>
      <c r="V73" s="349">
        <f t="shared" si="37"/>
        <v>157.64178273491945</v>
      </c>
      <c r="W73" s="349">
        <f t="shared" si="37"/>
        <v>182.16424622803564</v>
      </c>
      <c r="X73" s="349">
        <f t="shared" si="37"/>
        <v>393.50785241895124</v>
      </c>
      <c r="Y73" s="349">
        <f t="shared" si="37"/>
        <v>132.75791832002673</v>
      </c>
      <c r="Z73" s="349">
        <f t="shared" si="37"/>
        <v>154.38603849658071</v>
      </c>
      <c r="AA73" s="349">
        <f t="shared" si="37"/>
        <v>1704.2969056962345</v>
      </c>
      <c r="AB73" s="349">
        <f t="shared" si="37"/>
        <v>147.94638007876932</v>
      </c>
      <c r="AC73" s="349">
        <f t="shared" si="37"/>
        <v>214.01640344843395</v>
      </c>
      <c r="AD73" s="349">
        <f t="shared" si="37"/>
        <v>163.68057444219968</v>
      </c>
      <c r="AE73" s="349">
        <f t="shared" si="37"/>
        <v>163.68057444219968</v>
      </c>
      <c r="AF73" s="349">
        <f t="shared" si="37"/>
        <v>6661.7870850694035</v>
      </c>
      <c r="AG73" s="349">
        <f t="shared" si="37"/>
        <v>163.68057444219968</v>
      </c>
      <c r="AH73" s="349">
        <f t="shared" si="37"/>
        <v>163.68057444219968</v>
      </c>
      <c r="AI73" s="349">
        <f t="shared" si="37"/>
        <v>163.68057444219968</v>
      </c>
      <c r="AJ73" s="349">
        <f t="shared" ref="AJ73:BN73" si="38">AJ40+AJ64</f>
        <v>163.68057444219968</v>
      </c>
      <c r="AK73" s="349">
        <f t="shared" si="38"/>
        <v>1718.8191270518212</v>
      </c>
      <c r="AL73" s="349">
        <f t="shared" si="38"/>
        <v>163.68057444219968</v>
      </c>
      <c r="AM73" s="349">
        <f t="shared" si="38"/>
        <v>163.68057444219968</v>
      </c>
      <c r="AN73" s="349">
        <f t="shared" si="38"/>
        <v>163.68057444219968</v>
      </c>
      <c r="AO73" s="349">
        <f t="shared" si="38"/>
        <v>163.68057444219968</v>
      </c>
      <c r="AP73" s="349">
        <f t="shared" si="38"/>
        <v>163.68057444219968</v>
      </c>
      <c r="AQ73" s="349">
        <f t="shared" si="38"/>
        <v>163.68057444219968</v>
      </c>
      <c r="AR73" s="349">
        <f t="shared" si="38"/>
        <v>163.68057444219968</v>
      </c>
      <c r="AS73" s="349">
        <f t="shared" si="38"/>
        <v>163.68057444219968</v>
      </c>
      <c r="AT73" s="349">
        <f t="shared" si="38"/>
        <v>163.68057444219968</v>
      </c>
      <c r="AU73" s="349">
        <f t="shared" si="38"/>
        <v>1718.8191270518212</v>
      </c>
      <c r="AV73" s="349">
        <f t="shared" si="38"/>
        <v>163.68057444219968</v>
      </c>
      <c r="AW73" s="349">
        <f t="shared" si="38"/>
        <v>163.68057444219968</v>
      </c>
      <c r="AX73" s="349">
        <f t="shared" si="38"/>
        <v>163.68057444219968</v>
      </c>
      <c r="AY73" s="349">
        <f t="shared" si="38"/>
        <v>163.68057444219968</v>
      </c>
      <c r="AZ73" s="349">
        <f t="shared" si="38"/>
        <v>163.68057444219968</v>
      </c>
      <c r="BA73" s="349">
        <f t="shared" si="38"/>
        <v>7897.933975592231</v>
      </c>
      <c r="BB73" s="349">
        <f t="shared" si="38"/>
        <v>7897.933975592231</v>
      </c>
      <c r="BC73" s="349">
        <f t="shared" si="38"/>
        <v>0</v>
      </c>
      <c r="BD73" s="349">
        <f t="shared" si="38"/>
        <v>0</v>
      </c>
      <c r="BE73" s="349">
        <f t="shared" si="38"/>
        <v>0</v>
      </c>
      <c r="BF73" s="349">
        <f t="shared" si="38"/>
        <v>0</v>
      </c>
      <c r="BG73" s="349">
        <f t="shared" si="38"/>
        <v>0</v>
      </c>
      <c r="BH73" s="349">
        <f t="shared" si="38"/>
        <v>0</v>
      </c>
      <c r="BI73" s="349">
        <f t="shared" si="38"/>
        <v>0</v>
      </c>
      <c r="BJ73" s="349">
        <f t="shared" si="38"/>
        <v>0</v>
      </c>
      <c r="BK73" s="349">
        <f t="shared" si="36"/>
        <v>0</v>
      </c>
      <c r="BL73" s="349">
        <f t="shared" si="36"/>
        <v>1658.6267435534951</v>
      </c>
      <c r="BM73" s="349">
        <f t="shared" si="36"/>
        <v>0</v>
      </c>
      <c r="BN73" s="349">
        <f t="shared" si="38"/>
        <v>-10728.869042935989</v>
      </c>
      <c r="BO73" s="156"/>
      <c r="BP73" s="156"/>
      <c r="BQ73" s="4"/>
    </row>
    <row r="74" spans="1:69" outlineLevel="1">
      <c r="A74" s="347" t="s">
        <v>92</v>
      </c>
      <c r="B74" s="348"/>
      <c r="C74" s="303">
        <f>+Assumes!D27</f>
        <v>0.2</v>
      </c>
      <c r="D74" s="352">
        <f t="shared" ref="D74:AI74" si="39">D41+D65</f>
        <v>15355.789532603754</v>
      </c>
      <c r="E74" s="352">
        <f t="shared" si="39"/>
        <v>28749.499909746093</v>
      </c>
      <c r="F74" s="352">
        <f t="shared" si="39"/>
        <v>7657.4475480000019</v>
      </c>
      <c r="G74" s="352">
        <f t="shared" si="39"/>
        <v>7657.4475480000019</v>
      </c>
      <c r="H74" s="352">
        <f t="shared" si="39"/>
        <v>0</v>
      </c>
      <c r="I74" s="352">
        <f t="shared" si="39"/>
        <v>1.8216031165161566</v>
      </c>
      <c r="J74" s="352">
        <f t="shared" si="39"/>
        <v>7.5052925392601031</v>
      </c>
      <c r="K74" s="352">
        <f t="shared" si="39"/>
        <v>9.3781520706995636</v>
      </c>
      <c r="L74" s="352">
        <f t="shared" si="39"/>
        <v>22.189388877275093</v>
      </c>
      <c r="M74" s="352">
        <f t="shared" si="39"/>
        <v>34.189772040412869</v>
      </c>
      <c r="N74" s="352">
        <f t="shared" si="39"/>
        <v>47.578519893492413</v>
      </c>
      <c r="O74" s="352">
        <f t="shared" si="39"/>
        <v>65.103645218849962</v>
      </c>
      <c r="P74" s="352">
        <f t="shared" si="39"/>
        <v>98.719233956995652</v>
      </c>
      <c r="Q74" s="352">
        <f t="shared" si="39"/>
        <v>2432.0193298530048</v>
      </c>
      <c r="R74" s="352">
        <f t="shared" si="39"/>
        <v>165.04302972253177</v>
      </c>
      <c r="S74" s="352">
        <f t="shared" si="39"/>
        <v>167.82366683195721</v>
      </c>
      <c r="T74" s="352">
        <f t="shared" si="39"/>
        <v>225.66530873207074</v>
      </c>
      <c r="U74" s="352">
        <f t="shared" si="39"/>
        <v>218.63954710542689</v>
      </c>
      <c r="V74" s="352">
        <f t="shared" si="39"/>
        <v>236.46267410237914</v>
      </c>
      <c r="W74" s="352">
        <f t="shared" si="39"/>
        <v>273.24636934205347</v>
      </c>
      <c r="X74" s="352">
        <f t="shared" si="39"/>
        <v>590.2617786284269</v>
      </c>
      <c r="Y74" s="352">
        <f t="shared" si="39"/>
        <v>199.13687748004011</v>
      </c>
      <c r="Z74" s="352">
        <f t="shared" si="39"/>
        <v>231.57905774487105</v>
      </c>
      <c r="AA74" s="352">
        <f t="shared" si="39"/>
        <v>2556.4453585443516</v>
      </c>
      <c r="AB74" s="352">
        <f t="shared" si="39"/>
        <v>221.91957011815401</v>
      </c>
      <c r="AC74" s="352">
        <f t="shared" si="39"/>
        <v>321.02460517265092</v>
      </c>
      <c r="AD74" s="352">
        <f t="shared" si="39"/>
        <v>245.52086166329954</v>
      </c>
      <c r="AE74" s="352">
        <f t="shared" si="39"/>
        <v>245.52086166329954</v>
      </c>
      <c r="AF74" s="352">
        <f t="shared" si="39"/>
        <v>9992.6806276041043</v>
      </c>
      <c r="AG74" s="352">
        <f t="shared" si="39"/>
        <v>245.52086166329954</v>
      </c>
      <c r="AH74" s="352">
        <f t="shared" si="39"/>
        <v>245.52086166329954</v>
      </c>
      <c r="AI74" s="352">
        <f t="shared" si="39"/>
        <v>245.52086166329954</v>
      </c>
      <c r="AJ74" s="352">
        <f t="shared" ref="AJ74:BN74" si="40">AJ41+AJ65</f>
        <v>245.52086166329954</v>
      </c>
      <c r="AK74" s="352">
        <f t="shared" si="40"/>
        <v>2578.2286905777319</v>
      </c>
      <c r="AL74" s="352">
        <f t="shared" si="40"/>
        <v>245.52086166329954</v>
      </c>
      <c r="AM74" s="352">
        <f t="shared" si="40"/>
        <v>245.52086166329954</v>
      </c>
      <c r="AN74" s="352">
        <f t="shared" si="40"/>
        <v>245.52086166329954</v>
      </c>
      <c r="AO74" s="352">
        <f t="shared" si="40"/>
        <v>245.52086166329954</v>
      </c>
      <c r="AP74" s="352">
        <f t="shared" si="40"/>
        <v>245.52086166329954</v>
      </c>
      <c r="AQ74" s="352">
        <f t="shared" si="40"/>
        <v>245.52086166329954</v>
      </c>
      <c r="AR74" s="352">
        <f t="shared" si="40"/>
        <v>245.52086166329954</v>
      </c>
      <c r="AS74" s="352">
        <f t="shared" si="40"/>
        <v>245.52086166329954</v>
      </c>
      <c r="AT74" s="352">
        <f t="shared" si="40"/>
        <v>245.52086166329954</v>
      </c>
      <c r="AU74" s="352">
        <f t="shared" si="40"/>
        <v>2578.2286905777319</v>
      </c>
      <c r="AV74" s="352">
        <f t="shared" si="40"/>
        <v>245.52086166329954</v>
      </c>
      <c r="AW74" s="352">
        <f t="shared" si="40"/>
        <v>245.52086166329954</v>
      </c>
      <c r="AX74" s="352">
        <f t="shared" si="40"/>
        <v>245.52086166329954</v>
      </c>
      <c r="AY74" s="352">
        <f t="shared" si="40"/>
        <v>245.52086166329954</v>
      </c>
      <c r="AZ74" s="352">
        <f t="shared" si="40"/>
        <v>245.52086166329954</v>
      </c>
      <c r="BA74" s="352">
        <f t="shared" si="40"/>
        <v>11846.900963388347</v>
      </c>
      <c r="BB74" s="352">
        <f t="shared" si="40"/>
        <v>11846.900963388347</v>
      </c>
      <c r="BC74" s="352">
        <f t="shared" si="40"/>
        <v>0</v>
      </c>
      <c r="BD74" s="352">
        <f t="shared" si="40"/>
        <v>0</v>
      </c>
      <c r="BE74" s="352">
        <f t="shared" si="40"/>
        <v>0</v>
      </c>
      <c r="BF74" s="352">
        <f t="shared" si="40"/>
        <v>0</v>
      </c>
      <c r="BG74" s="352">
        <f t="shared" si="40"/>
        <v>0</v>
      </c>
      <c r="BH74" s="352">
        <f t="shared" si="40"/>
        <v>0</v>
      </c>
      <c r="BI74" s="352">
        <f t="shared" si="40"/>
        <v>0</v>
      </c>
      <c r="BJ74" s="352">
        <f t="shared" si="40"/>
        <v>0</v>
      </c>
      <c r="BK74" s="352">
        <f t="shared" si="36"/>
        <v>0</v>
      </c>
      <c r="BL74" s="352">
        <f t="shared" si="36"/>
        <v>2487.9401153302429</v>
      </c>
      <c r="BM74" s="352">
        <f t="shared" si="36"/>
        <v>0</v>
      </c>
      <c r="BN74" s="352">
        <f t="shared" si="40"/>
        <v>-16093.303564403985</v>
      </c>
      <c r="BO74" s="157"/>
      <c r="BP74" s="157"/>
      <c r="BQ74" s="155"/>
    </row>
    <row r="75" spans="1:69">
      <c r="A75" s="385" t="s">
        <v>757</v>
      </c>
      <c r="B75" s="386"/>
      <c r="C75" s="387"/>
      <c r="D75" s="387"/>
      <c r="E75" s="387"/>
      <c r="F75" s="387"/>
      <c r="G75" s="387"/>
      <c r="H75" s="387"/>
      <c r="I75" s="387"/>
      <c r="J75" s="387"/>
      <c r="K75" s="387"/>
      <c r="L75" s="387"/>
      <c r="M75" s="387"/>
      <c r="N75" s="387"/>
      <c r="O75" s="387"/>
      <c r="P75" s="387"/>
      <c r="Q75" s="387"/>
      <c r="R75" s="387"/>
      <c r="S75" s="387"/>
      <c r="T75" s="387"/>
      <c r="U75" s="387"/>
      <c r="V75" s="387"/>
      <c r="W75" s="387"/>
      <c r="X75" s="387"/>
      <c r="Y75" s="387"/>
      <c r="Z75" s="387"/>
      <c r="AA75" s="387"/>
      <c r="AB75" s="387"/>
      <c r="AC75" s="387"/>
      <c r="AD75" s="387"/>
      <c r="AE75" s="387"/>
      <c r="AF75" s="387"/>
      <c r="AG75" s="387"/>
      <c r="AH75" s="387"/>
      <c r="AI75" s="387"/>
      <c r="AJ75" s="387"/>
      <c r="AK75" s="387"/>
      <c r="AL75" s="387"/>
      <c r="AM75" s="387"/>
      <c r="AN75" s="387"/>
      <c r="AO75" s="387"/>
      <c r="AP75" s="387"/>
      <c r="AQ75" s="387"/>
      <c r="AR75" s="387"/>
      <c r="AS75" s="387"/>
      <c r="AT75" s="387"/>
      <c r="AU75" s="387"/>
      <c r="AV75" s="387"/>
      <c r="AW75" s="387"/>
      <c r="AX75" s="387"/>
      <c r="AY75" s="387"/>
      <c r="AZ75" s="387"/>
      <c r="BA75" s="387"/>
      <c r="BB75" s="387"/>
      <c r="BC75" s="387"/>
      <c r="BD75" s="387"/>
      <c r="BE75" s="387"/>
      <c r="BF75" s="387"/>
      <c r="BG75" s="387"/>
      <c r="BH75" s="387"/>
      <c r="BI75" s="387"/>
      <c r="BJ75" s="387"/>
      <c r="BK75" s="387"/>
      <c r="BL75" s="387"/>
      <c r="BM75" s="387"/>
      <c r="BN75" s="387"/>
      <c r="BO75" s="387"/>
      <c r="BP75" s="387"/>
      <c r="BQ75" s="388"/>
    </row>
    <row r="76" spans="1:69" ht="12.75" customHeight="1" outlineLevel="1">
      <c r="A76" s="728" t="s">
        <v>758</v>
      </c>
      <c r="B76" s="165" t="s">
        <v>28</v>
      </c>
      <c r="C76" s="166"/>
      <c r="D76" s="310">
        <f t="shared" ref="D76:D95" si="41">SUM(F76:L76)</f>
        <v>505.44767874999997</v>
      </c>
      <c r="E76" s="310">
        <f t="shared" ref="E76:E95" si="42">NPV($C$7,F76:BN76)</f>
        <v>1801.1797081578086</v>
      </c>
      <c r="F76" s="370">
        <f>OPEX!EB11</f>
        <v>72.206811250000001</v>
      </c>
      <c r="G76" s="370">
        <f t="shared" ref="G76:W76" si="43">F76</f>
        <v>72.206811250000001</v>
      </c>
      <c r="H76" s="370">
        <f t="shared" si="43"/>
        <v>72.206811250000001</v>
      </c>
      <c r="I76" s="370">
        <f t="shared" si="43"/>
        <v>72.206811250000001</v>
      </c>
      <c r="J76" s="370">
        <f t="shared" si="43"/>
        <v>72.206811250000001</v>
      </c>
      <c r="K76" s="370">
        <f t="shared" si="43"/>
        <v>72.206811250000001</v>
      </c>
      <c r="L76" s="370">
        <f t="shared" si="43"/>
        <v>72.206811250000001</v>
      </c>
      <c r="M76" s="370">
        <f t="shared" si="43"/>
        <v>72.206811250000001</v>
      </c>
      <c r="N76" s="370">
        <f t="shared" si="43"/>
        <v>72.206811250000001</v>
      </c>
      <c r="O76" s="370">
        <f t="shared" si="43"/>
        <v>72.206811250000001</v>
      </c>
      <c r="P76" s="370">
        <f t="shared" si="43"/>
        <v>72.206811250000001</v>
      </c>
      <c r="Q76" s="370">
        <f t="shared" si="43"/>
        <v>72.206811250000001</v>
      </c>
      <c r="R76" s="370">
        <f t="shared" si="43"/>
        <v>72.206811250000001</v>
      </c>
      <c r="S76" s="370">
        <f t="shared" si="43"/>
        <v>72.206811250000001</v>
      </c>
      <c r="T76" s="370">
        <f t="shared" si="43"/>
        <v>72.206811250000001</v>
      </c>
      <c r="U76" s="370">
        <f t="shared" si="43"/>
        <v>72.206811250000001</v>
      </c>
      <c r="V76" s="370">
        <f t="shared" si="43"/>
        <v>72.206811250000001</v>
      </c>
      <c r="W76" s="370">
        <f t="shared" si="43"/>
        <v>72.206811250000001</v>
      </c>
      <c r="X76" s="370">
        <f t="shared" ref="X76:AM80" si="44">W76</f>
        <v>72.206811250000001</v>
      </c>
      <c r="Y76" s="370">
        <f t="shared" si="44"/>
        <v>72.206811250000001</v>
      </c>
      <c r="Z76" s="370">
        <f t="shared" si="44"/>
        <v>72.206811250000001</v>
      </c>
      <c r="AA76" s="370">
        <f t="shared" si="44"/>
        <v>72.206811250000001</v>
      </c>
      <c r="AB76" s="370">
        <f t="shared" si="44"/>
        <v>72.206811250000001</v>
      </c>
      <c r="AC76" s="370">
        <f t="shared" si="44"/>
        <v>72.206811250000001</v>
      </c>
      <c r="AD76" s="370">
        <f t="shared" si="44"/>
        <v>72.206811250000001</v>
      </c>
      <c r="AE76" s="370">
        <f t="shared" si="44"/>
        <v>72.206811250000001</v>
      </c>
      <c r="AF76" s="370">
        <f t="shared" si="44"/>
        <v>72.206811250000001</v>
      </c>
      <c r="AG76" s="370">
        <f t="shared" si="44"/>
        <v>72.206811250000001</v>
      </c>
      <c r="AH76" s="370">
        <f t="shared" si="44"/>
        <v>72.206811250000001</v>
      </c>
      <c r="AI76" s="370">
        <f t="shared" si="44"/>
        <v>72.206811250000001</v>
      </c>
      <c r="AJ76" s="370">
        <f t="shared" si="44"/>
        <v>72.206811250000001</v>
      </c>
      <c r="AK76" s="370">
        <f t="shared" si="44"/>
        <v>72.206811250000001</v>
      </c>
      <c r="AL76" s="370">
        <f t="shared" si="44"/>
        <v>72.206811250000001</v>
      </c>
      <c r="AM76" s="370">
        <f t="shared" si="44"/>
        <v>72.206811250000001</v>
      </c>
      <c r="AN76" s="370">
        <f t="shared" ref="AN76:BC80" si="45">AM76</f>
        <v>72.206811250000001</v>
      </c>
      <c r="AO76" s="370">
        <f t="shared" si="45"/>
        <v>72.206811250000001</v>
      </c>
      <c r="AP76" s="370">
        <f t="shared" si="45"/>
        <v>72.206811250000001</v>
      </c>
      <c r="AQ76" s="370">
        <f t="shared" si="45"/>
        <v>72.206811250000001</v>
      </c>
      <c r="AR76" s="370">
        <f t="shared" si="45"/>
        <v>72.206811250000001</v>
      </c>
      <c r="AS76" s="370">
        <f t="shared" si="45"/>
        <v>72.206811250000001</v>
      </c>
      <c r="AT76" s="370">
        <f t="shared" si="45"/>
        <v>72.206811250000001</v>
      </c>
      <c r="AU76" s="370">
        <f t="shared" si="45"/>
        <v>72.206811250000001</v>
      </c>
      <c r="AV76" s="370">
        <f t="shared" si="45"/>
        <v>72.206811250000001</v>
      </c>
      <c r="AW76" s="370">
        <f t="shared" si="45"/>
        <v>72.206811250000001</v>
      </c>
      <c r="AX76" s="370">
        <f t="shared" si="45"/>
        <v>72.206811250000001</v>
      </c>
      <c r="AY76" s="370">
        <f t="shared" si="45"/>
        <v>72.206811250000001</v>
      </c>
      <c r="AZ76" s="370">
        <f t="shared" si="45"/>
        <v>72.206811250000001</v>
      </c>
      <c r="BA76" s="370">
        <f t="shared" si="45"/>
        <v>72.206811250000001</v>
      </c>
      <c r="BB76" s="370">
        <f t="shared" si="45"/>
        <v>72.206811250000001</v>
      </c>
      <c r="BC76" s="370">
        <f t="shared" si="45"/>
        <v>72.206811250000001</v>
      </c>
      <c r="BD76" s="370">
        <f t="shared" ref="BD76:BJ80" si="46">BC76</f>
        <v>72.206811250000001</v>
      </c>
      <c r="BE76" s="370">
        <f t="shared" si="46"/>
        <v>72.206811250000001</v>
      </c>
      <c r="BF76" s="370">
        <f t="shared" si="46"/>
        <v>72.206811250000001</v>
      </c>
      <c r="BG76" s="370">
        <f t="shared" si="46"/>
        <v>72.206811250000001</v>
      </c>
      <c r="BH76" s="370">
        <f t="shared" si="46"/>
        <v>72.206811250000001</v>
      </c>
      <c r="BI76" s="370">
        <f t="shared" si="46"/>
        <v>72.206811250000001</v>
      </c>
      <c r="BJ76" s="370">
        <f t="shared" si="46"/>
        <v>72.206811250000001</v>
      </c>
      <c r="BK76" s="370">
        <f t="shared" ref="BK76:BM80" si="47">BJ76</f>
        <v>72.206811250000001</v>
      </c>
      <c r="BL76" s="370">
        <f t="shared" si="47"/>
        <v>72.206811250000001</v>
      </c>
      <c r="BM76" s="370">
        <f t="shared" si="47"/>
        <v>72.206811250000001</v>
      </c>
      <c r="BN76" s="370">
        <v>0</v>
      </c>
      <c r="BO76" s="158"/>
      <c r="BP76" s="158"/>
      <c r="BQ76" s="4"/>
    </row>
    <row r="77" spans="1:69" outlineLevel="1">
      <c r="A77" s="729"/>
      <c r="B77" s="315" t="s">
        <v>29</v>
      </c>
      <c r="C77" s="317"/>
      <c r="D77" s="308">
        <f t="shared" si="41"/>
        <v>274.70530500000001</v>
      </c>
      <c r="E77" s="308">
        <f t="shared" si="42"/>
        <v>978.92154201391043</v>
      </c>
      <c r="F77" s="371">
        <f>OPEX!EC11</f>
        <v>39.243614999999998</v>
      </c>
      <c r="G77" s="371">
        <f t="shared" ref="G77:V80" si="48">F77</f>
        <v>39.243614999999998</v>
      </c>
      <c r="H77" s="371">
        <f t="shared" si="48"/>
        <v>39.243614999999998</v>
      </c>
      <c r="I77" s="371">
        <f t="shared" si="48"/>
        <v>39.243614999999998</v>
      </c>
      <c r="J77" s="371">
        <f t="shared" si="48"/>
        <v>39.243614999999998</v>
      </c>
      <c r="K77" s="371">
        <f t="shared" si="48"/>
        <v>39.243614999999998</v>
      </c>
      <c r="L77" s="371">
        <f t="shared" si="48"/>
        <v>39.243614999999998</v>
      </c>
      <c r="M77" s="371">
        <f t="shared" si="48"/>
        <v>39.243614999999998</v>
      </c>
      <c r="N77" s="371">
        <f t="shared" si="48"/>
        <v>39.243614999999998</v>
      </c>
      <c r="O77" s="371">
        <f t="shared" si="48"/>
        <v>39.243614999999998</v>
      </c>
      <c r="P77" s="371">
        <f t="shared" si="48"/>
        <v>39.243614999999998</v>
      </c>
      <c r="Q77" s="371">
        <f t="shared" si="48"/>
        <v>39.243614999999998</v>
      </c>
      <c r="R77" s="371">
        <f t="shared" si="48"/>
        <v>39.243614999999998</v>
      </c>
      <c r="S77" s="371">
        <f t="shared" si="48"/>
        <v>39.243614999999998</v>
      </c>
      <c r="T77" s="371">
        <f t="shared" si="48"/>
        <v>39.243614999999998</v>
      </c>
      <c r="U77" s="371">
        <f t="shared" si="48"/>
        <v>39.243614999999998</v>
      </c>
      <c r="V77" s="371">
        <f t="shared" si="48"/>
        <v>39.243614999999998</v>
      </c>
      <c r="W77" s="371">
        <f>V77</f>
        <v>39.243614999999998</v>
      </c>
      <c r="X77" s="371">
        <f t="shared" si="44"/>
        <v>39.243614999999998</v>
      </c>
      <c r="Y77" s="371">
        <f t="shared" si="44"/>
        <v>39.243614999999998</v>
      </c>
      <c r="Z77" s="371">
        <f t="shared" si="44"/>
        <v>39.243614999999998</v>
      </c>
      <c r="AA77" s="371">
        <f t="shared" si="44"/>
        <v>39.243614999999998</v>
      </c>
      <c r="AB77" s="371">
        <f t="shared" si="44"/>
        <v>39.243614999999998</v>
      </c>
      <c r="AC77" s="371">
        <f t="shared" si="44"/>
        <v>39.243614999999998</v>
      </c>
      <c r="AD77" s="371">
        <f t="shared" si="44"/>
        <v>39.243614999999998</v>
      </c>
      <c r="AE77" s="371">
        <f t="shared" si="44"/>
        <v>39.243614999999998</v>
      </c>
      <c r="AF77" s="371">
        <f t="shared" si="44"/>
        <v>39.243614999999998</v>
      </c>
      <c r="AG77" s="371">
        <f t="shared" si="44"/>
        <v>39.243614999999998</v>
      </c>
      <c r="AH77" s="371">
        <f t="shared" si="44"/>
        <v>39.243614999999998</v>
      </c>
      <c r="AI77" s="371">
        <f t="shared" si="44"/>
        <v>39.243614999999998</v>
      </c>
      <c r="AJ77" s="371">
        <f t="shared" si="44"/>
        <v>39.243614999999998</v>
      </c>
      <c r="AK77" s="371">
        <f t="shared" si="44"/>
        <v>39.243614999999998</v>
      </c>
      <c r="AL77" s="371">
        <f t="shared" si="44"/>
        <v>39.243614999999998</v>
      </c>
      <c r="AM77" s="371">
        <f t="shared" si="44"/>
        <v>39.243614999999998</v>
      </c>
      <c r="AN77" s="371">
        <f t="shared" si="45"/>
        <v>39.243614999999998</v>
      </c>
      <c r="AO77" s="371">
        <f t="shared" si="45"/>
        <v>39.243614999999998</v>
      </c>
      <c r="AP77" s="371">
        <f t="shared" si="45"/>
        <v>39.243614999999998</v>
      </c>
      <c r="AQ77" s="371">
        <f t="shared" si="45"/>
        <v>39.243614999999998</v>
      </c>
      <c r="AR77" s="371">
        <f t="shared" si="45"/>
        <v>39.243614999999998</v>
      </c>
      <c r="AS77" s="371">
        <f t="shared" si="45"/>
        <v>39.243614999999998</v>
      </c>
      <c r="AT77" s="371">
        <f t="shared" si="45"/>
        <v>39.243614999999998</v>
      </c>
      <c r="AU77" s="371">
        <f t="shared" si="45"/>
        <v>39.243614999999998</v>
      </c>
      <c r="AV77" s="371">
        <f t="shared" si="45"/>
        <v>39.243614999999998</v>
      </c>
      <c r="AW77" s="371">
        <f t="shared" si="45"/>
        <v>39.243614999999998</v>
      </c>
      <c r="AX77" s="371">
        <f t="shared" si="45"/>
        <v>39.243614999999998</v>
      </c>
      <c r="AY77" s="371">
        <f t="shared" si="45"/>
        <v>39.243614999999998</v>
      </c>
      <c r="AZ77" s="371">
        <f t="shared" si="45"/>
        <v>39.243614999999998</v>
      </c>
      <c r="BA77" s="371">
        <f t="shared" si="45"/>
        <v>39.243614999999998</v>
      </c>
      <c r="BB77" s="371">
        <f t="shared" si="45"/>
        <v>39.243614999999998</v>
      </c>
      <c r="BC77" s="371">
        <f t="shared" si="45"/>
        <v>39.243614999999998</v>
      </c>
      <c r="BD77" s="371">
        <f t="shared" si="46"/>
        <v>39.243614999999998</v>
      </c>
      <c r="BE77" s="371">
        <f t="shared" si="46"/>
        <v>39.243614999999998</v>
      </c>
      <c r="BF77" s="371">
        <f t="shared" si="46"/>
        <v>39.243614999999998</v>
      </c>
      <c r="BG77" s="371">
        <f t="shared" si="46"/>
        <v>39.243614999999998</v>
      </c>
      <c r="BH77" s="371">
        <f t="shared" si="46"/>
        <v>39.243614999999998</v>
      </c>
      <c r="BI77" s="371">
        <f t="shared" si="46"/>
        <v>39.243614999999998</v>
      </c>
      <c r="BJ77" s="371">
        <f t="shared" si="46"/>
        <v>39.243614999999998</v>
      </c>
      <c r="BK77" s="371">
        <f t="shared" si="47"/>
        <v>39.243614999999998</v>
      </c>
      <c r="BL77" s="371">
        <f t="shared" si="47"/>
        <v>39.243614999999998</v>
      </c>
      <c r="BM77" s="371">
        <f t="shared" si="47"/>
        <v>39.243614999999998</v>
      </c>
      <c r="BN77" s="371">
        <v>0</v>
      </c>
      <c r="BO77" s="159"/>
      <c r="BP77" s="159"/>
      <c r="BQ77" s="5"/>
    </row>
    <row r="78" spans="1:69" outlineLevel="1">
      <c r="A78" s="729"/>
      <c r="B78" s="315" t="s">
        <v>30</v>
      </c>
      <c r="C78" s="317"/>
      <c r="D78" s="308">
        <f t="shared" si="41"/>
        <v>279.4097687499999</v>
      </c>
      <c r="E78" s="308">
        <f t="shared" si="42"/>
        <v>995.68605593000859</v>
      </c>
      <c r="F78" s="371">
        <f>OPEX!ED11</f>
        <v>39.915681249999992</v>
      </c>
      <c r="G78" s="371">
        <f t="shared" si="48"/>
        <v>39.915681249999992</v>
      </c>
      <c r="H78" s="371">
        <f t="shared" si="48"/>
        <v>39.915681249999992</v>
      </c>
      <c r="I78" s="371">
        <f t="shared" si="48"/>
        <v>39.915681249999992</v>
      </c>
      <c r="J78" s="371">
        <f t="shared" si="48"/>
        <v>39.915681249999992</v>
      </c>
      <c r="K78" s="371">
        <f t="shared" si="48"/>
        <v>39.915681249999992</v>
      </c>
      <c r="L78" s="371">
        <f t="shared" si="48"/>
        <v>39.915681249999992</v>
      </c>
      <c r="M78" s="371">
        <f t="shared" si="48"/>
        <v>39.915681249999992</v>
      </c>
      <c r="N78" s="371">
        <f t="shared" si="48"/>
        <v>39.915681249999992</v>
      </c>
      <c r="O78" s="371">
        <f t="shared" si="48"/>
        <v>39.915681249999992</v>
      </c>
      <c r="P78" s="371">
        <f t="shared" si="48"/>
        <v>39.915681249999992</v>
      </c>
      <c r="Q78" s="371">
        <f t="shared" si="48"/>
        <v>39.915681249999992</v>
      </c>
      <c r="R78" s="371">
        <f t="shared" si="48"/>
        <v>39.915681249999992</v>
      </c>
      <c r="S78" s="371">
        <f t="shared" si="48"/>
        <v>39.915681249999992</v>
      </c>
      <c r="T78" s="371">
        <f t="shared" si="48"/>
        <v>39.915681249999992</v>
      </c>
      <c r="U78" s="371">
        <f t="shared" si="48"/>
        <v>39.915681249999992</v>
      </c>
      <c r="V78" s="371">
        <f t="shared" si="48"/>
        <v>39.915681249999992</v>
      </c>
      <c r="W78" s="371">
        <f>V78</f>
        <v>39.915681249999992</v>
      </c>
      <c r="X78" s="371">
        <f t="shared" si="44"/>
        <v>39.915681249999992</v>
      </c>
      <c r="Y78" s="371">
        <f t="shared" si="44"/>
        <v>39.915681249999992</v>
      </c>
      <c r="Z78" s="371">
        <f t="shared" si="44"/>
        <v>39.915681249999992</v>
      </c>
      <c r="AA78" s="371">
        <f t="shared" si="44"/>
        <v>39.915681249999992</v>
      </c>
      <c r="AB78" s="371">
        <f t="shared" si="44"/>
        <v>39.915681249999992</v>
      </c>
      <c r="AC78" s="371">
        <f t="shared" si="44"/>
        <v>39.915681249999992</v>
      </c>
      <c r="AD78" s="371">
        <f t="shared" si="44"/>
        <v>39.915681249999992</v>
      </c>
      <c r="AE78" s="371">
        <f t="shared" si="44"/>
        <v>39.915681249999992</v>
      </c>
      <c r="AF78" s="371">
        <f t="shared" si="44"/>
        <v>39.915681249999992</v>
      </c>
      <c r="AG78" s="371">
        <f t="shared" si="44"/>
        <v>39.915681249999992</v>
      </c>
      <c r="AH78" s="371">
        <f t="shared" si="44"/>
        <v>39.915681249999992</v>
      </c>
      <c r="AI78" s="371">
        <f t="shared" si="44"/>
        <v>39.915681249999992</v>
      </c>
      <c r="AJ78" s="371">
        <f t="shared" si="44"/>
        <v>39.915681249999992</v>
      </c>
      <c r="AK78" s="371">
        <f t="shared" si="44"/>
        <v>39.915681249999992</v>
      </c>
      <c r="AL78" s="371">
        <f t="shared" si="44"/>
        <v>39.915681249999992</v>
      </c>
      <c r="AM78" s="371">
        <f t="shared" si="44"/>
        <v>39.915681249999992</v>
      </c>
      <c r="AN78" s="371">
        <f t="shared" si="45"/>
        <v>39.915681249999992</v>
      </c>
      <c r="AO78" s="371">
        <f t="shared" si="45"/>
        <v>39.915681249999992</v>
      </c>
      <c r="AP78" s="371">
        <f t="shared" si="45"/>
        <v>39.915681249999992</v>
      </c>
      <c r="AQ78" s="371">
        <f t="shared" si="45"/>
        <v>39.915681249999992</v>
      </c>
      <c r="AR78" s="371">
        <f t="shared" si="45"/>
        <v>39.915681249999992</v>
      </c>
      <c r="AS78" s="371">
        <f t="shared" si="45"/>
        <v>39.915681249999992</v>
      </c>
      <c r="AT78" s="371">
        <f t="shared" si="45"/>
        <v>39.915681249999992</v>
      </c>
      <c r="AU78" s="371">
        <f t="shared" si="45"/>
        <v>39.915681249999992</v>
      </c>
      <c r="AV78" s="371">
        <f t="shared" si="45"/>
        <v>39.915681249999992</v>
      </c>
      <c r="AW78" s="371">
        <f t="shared" si="45"/>
        <v>39.915681249999992</v>
      </c>
      <c r="AX78" s="371">
        <f t="shared" si="45"/>
        <v>39.915681249999992</v>
      </c>
      <c r="AY78" s="371">
        <f t="shared" si="45"/>
        <v>39.915681249999992</v>
      </c>
      <c r="AZ78" s="371">
        <f t="shared" si="45"/>
        <v>39.915681249999992</v>
      </c>
      <c r="BA78" s="371">
        <f t="shared" si="45"/>
        <v>39.915681249999992</v>
      </c>
      <c r="BB78" s="371">
        <f t="shared" si="45"/>
        <v>39.915681249999992</v>
      </c>
      <c r="BC78" s="371">
        <f t="shared" si="45"/>
        <v>39.915681249999992</v>
      </c>
      <c r="BD78" s="371">
        <f t="shared" si="46"/>
        <v>39.915681249999992</v>
      </c>
      <c r="BE78" s="371">
        <f t="shared" si="46"/>
        <v>39.915681249999992</v>
      </c>
      <c r="BF78" s="371">
        <f t="shared" si="46"/>
        <v>39.915681249999992</v>
      </c>
      <c r="BG78" s="371">
        <f t="shared" si="46"/>
        <v>39.915681249999992</v>
      </c>
      <c r="BH78" s="371">
        <f t="shared" si="46"/>
        <v>39.915681249999992</v>
      </c>
      <c r="BI78" s="371">
        <f t="shared" si="46"/>
        <v>39.915681249999992</v>
      </c>
      <c r="BJ78" s="371">
        <f t="shared" si="46"/>
        <v>39.915681249999992</v>
      </c>
      <c r="BK78" s="371">
        <f t="shared" si="47"/>
        <v>39.915681249999992</v>
      </c>
      <c r="BL78" s="371">
        <f t="shared" si="47"/>
        <v>39.915681249999992</v>
      </c>
      <c r="BM78" s="371">
        <f t="shared" si="47"/>
        <v>39.915681249999992</v>
      </c>
      <c r="BN78" s="371">
        <v>0</v>
      </c>
      <c r="BO78" s="147"/>
      <c r="BP78" s="147"/>
      <c r="BQ78" s="5"/>
    </row>
    <row r="79" spans="1:69" outlineLevel="1">
      <c r="A79" s="729"/>
      <c r="B79" s="315" t="s">
        <v>31</v>
      </c>
      <c r="C79" s="317"/>
      <c r="D79" s="308">
        <f t="shared" si="41"/>
        <v>0</v>
      </c>
      <c r="E79" s="308">
        <f t="shared" si="42"/>
        <v>0</v>
      </c>
      <c r="F79" s="371">
        <f>OPEX!EE11</f>
        <v>0</v>
      </c>
      <c r="G79" s="371">
        <f t="shared" si="48"/>
        <v>0</v>
      </c>
      <c r="H79" s="371">
        <f t="shared" si="48"/>
        <v>0</v>
      </c>
      <c r="I79" s="371">
        <f t="shared" si="48"/>
        <v>0</v>
      </c>
      <c r="J79" s="371">
        <f t="shared" si="48"/>
        <v>0</v>
      </c>
      <c r="K79" s="371">
        <f t="shared" si="48"/>
        <v>0</v>
      </c>
      <c r="L79" s="371">
        <f t="shared" si="48"/>
        <v>0</v>
      </c>
      <c r="M79" s="371">
        <f t="shared" si="48"/>
        <v>0</v>
      </c>
      <c r="N79" s="371">
        <f t="shared" si="48"/>
        <v>0</v>
      </c>
      <c r="O79" s="371">
        <f t="shared" si="48"/>
        <v>0</v>
      </c>
      <c r="P79" s="371">
        <f t="shared" si="48"/>
        <v>0</v>
      </c>
      <c r="Q79" s="371">
        <f t="shared" si="48"/>
        <v>0</v>
      </c>
      <c r="R79" s="371">
        <f t="shared" si="48"/>
        <v>0</v>
      </c>
      <c r="S79" s="371">
        <f t="shared" si="48"/>
        <v>0</v>
      </c>
      <c r="T79" s="371">
        <f t="shared" si="48"/>
        <v>0</v>
      </c>
      <c r="U79" s="371">
        <f t="shared" si="48"/>
        <v>0</v>
      </c>
      <c r="V79" s="371">
        <f t="shared" si="48"/>
        <v>0</v>
      </c>
      <c r="W79" s="371">
        <f>V79</f>
        <v>0</v>
      </c>
      <c r="X79" s="371">
        <f t="shared" si="44"/>
        <v>0</v>
      </c>
      <c r="Y79" s="371">
        <f t="shared" si="44"/>
        <v>0</v>
      </c>
      <c r="Z79" s="371">
        <f t="shared" si="44"/>
        <v>0</v>
      </c>
      <c r="AA79" s="371">
        <f t="shared" si="44"/>
        <v>0</v>
      </c>
      <c r="AB79" s="371">
        <f t="shared" si="44"/>
        <v>0</v>
      </c>
      <c r="AC79" s="371">
        <f t="shared" si="44"/>
        <v>0</v>
      </c>
      <c r="AD79" s="371">
        <f t="shared" si="44"/>
        <v>0</v>
      </c>
      <c r="AE79" s="371">
        <f t="shared" si="44"/>
        <v>0</v>
      </c>
      <c r="AF79" s="371">
        <f t="shared" si="44"/>
        <v>0</v>
      </c>
      <c r="AG79" s="371">
        <f t="shared" si="44"/>
        <v>0</v>
      </c>
      <c r="AH79" s="371">
        <f t="shared" si="44"/>
        <v>0</v>
      </c>
      <c r="AI79" s="371">
        <f t="shared" si="44"/>
        <v>0</v>
      </c>
      <c r="AJ79" s="371">
        <f t="shared" si="44"/>
        <v>0</v>
      </c>
      <c r="AK79" s="371">
        <f t="shared" si="44"/>
        <v>0</v>
      </c>
      <c r="AL79" s="371">
        <f t="shared" si="44"/>
        <v>0</v>
      </c>
      <c r="AM79" s="371">
        <f t="shared" si="44"/>
        <v>0</v>
      </c>
      <c r="AN79" s="371">
        <f t="shared" si="45"/>
        <v>0</v>
      </c>
      <c r="AO79" s="371">
        <f t="shared" si="45"/>
        <v>0</v>
      </c>
      <c r="AP79" s="371">
        <f t="shared" si="45"/>
        <v>0</v>
      </c>
      <c r="AQ79" s="371">
        <f t="shared" si="45"/>
        <v>0</v>
      </c>
      <c r="AR79" s="371">
        <f t="shared" si="45"/>
        <v>0</v>
      </c>
      <c r="AS79" s="371">
        <f t="shared" si="45"/>
        <v>0</v>
      </c>
      <c r="AT79" s="371">
        <f t="shared" si="45"/>
        <v>0</v>
      </c>
      <c r="AU79" s="371">
        <f t="shared" si="45"/>
        <v>0</v>
      </c>
      <c r="AV79" s="371">
        <f t="shared" si="45"/>
        <v>0</v>
      </c>
      <c r="AW79" s="371">
        <f t="shared" si="45"/>
        <v>0</v>
      </c>
      <c r="AX79" s="371">
        <f t="shared" si="45"/>
        <v>0</v>
      </c>
      <c r="AY79" s="371">
        <f t="shared" si="45"/>
        <v>0</v>
      </c>
      <c r="AZ79" s="371">
        <f t="shared" si="45"/>
        <v>0</v>
      </c>
      <c r="BA79" s="371">
        <f t="shared" si="45"/>
        <v>0</v>
      </c>
      <c r="BB79" s="371">
        <f t="shared" si="45"/>
        <v>0</v>
      </c>
      <c r="BC79" s="371">
        <f t="shared" si="45"/>
        <v>0</v>
      </c>
      <c r="BD79" s="371">
        <f t="shared" si="46"/>
        <v>0</v>
      </c>
      <c r="BE79" s="371">
        <f t="shared" si="46"/>
        <v>0</v>
      </c>
      <c r="BF79" s="371">
        <f t="shared" si="46"/>
        <v>0</v>
      </c>
      <c r="BG79" s="371">
        <f t="shared" si="46"/>
        <v>0</v>
      </c>
      <c r="BH79" s="371">
        <f t="shared" si="46"/>
        <v>0</v>
      </c>
      <c r="BI79" s="371">
        <f t="shared" si="46"/>
        <v>0</v>
      </c>
      <c r="BJ79" s="371">
        <f t="shared" si="46"/>
        <v>0</v>
      </c>
      <c r="BK79" s="371">
        <f t="shared" si="47"/>
        <v>0</v>
      </c>
      <c r="BL79" s="371">
        <f t="shared" si="47"/>
        <v>0</v>
      </c>
      <c r="BM79" s="371">
        <f t="shared" si="47"/>
        <v>0</v>
      </c>
      <c r="BN79" s="371">
        <v>0</v>
      </c>
      <c r="BO79" s="159"/>
      <c r="BP79" s="159"/>
      <c r="BQ79" s="5"/>
    </row>
    <row r="80" spans="1:69" outlineLevel="1">
      <c r="A80" s="729"/>
      <c r="B80" s="149" t="s">
        <v>32</v>
      </c>
      <c r="C80" s="167"/>
      <c r="D80" s="334">
        <f t="shared" si="41"/>
        <v>171.76282374999991</v>
      </c>
      <c r="E80" s="334">
        <f t="shared" si="42"/>
        <v>612.08256712047648</v>
      </c>
      <c r="F80" s="379">
        <f>OPEX!EF11</f>
        <v>24.537546249999984</v>
      </c>
      <c r="G80" s="379">
        <f t="shared" si="48"/>
        <v>24.537546249999984</v>
      </c>
      <c r="H80" s="379">
        <f t="shared" si="48"/>
        <v>24.537546249999984</v>
      </c>
      <c r="I80" s="379">
        <f t="shared" si="48"/>
        <v>24.537546249999984</v>
      </c>
      <c r="J80" s="379">
        <f t="shared" si="48"/>
        <v>24.537546249999984</v>
      </c>
      <c r="K80" s="379">
        <f t="shared" si="48"/>
        <v>24.537546249999984</v>
      </c>
      <c r="L80" s="379">
        <f t="shared" si="48"/>
        <v>24.537546249999984</v>
      </c>
      <c r="M80" s="379">
        <f t="shared" si="48"/>
        <v>24.537546249999984</v>
      </c>
      <c r="N80" s="379">
        <f t="shared" si="48"/>
        <v>24.537546249999984</v>
      </c>
      <c r="O80" s="379">
        <f t="shared" si="48"/>
        <v>24.537546249999984</v>
      </c>
      <c r="P80" s="379">
        <f t="shared" si="48"/>
        <v>24.537546249999984</v>
      </c>
      <c r="Q80" s="379">
        <f t="shared" si="48"/>
        <v>24.537546249999984</v>
      </c>
      <c r="R80" s="379">
        <f t="shared" si="48"/>
        <v>24.537546249999984</v>
      </c>
      <c r="S80" s="379">
        <f t="shared" si="48"/>
        <v>24.537546249999984</v>
      </c>
      <c r="T80" s="379">
        <f t="shared" si="48"/>
        <v>24.537546249999984</v>
      </c>
      <c r="U80" s="379">
        <f t="shared" si="48"/>
        <v>24.537546249999984</v>
      </c>
      <c r="V80" s="379">
        <f t="shared" si="48"/>
        <v>24.537546249999984</v>
      </c>
      <c r="W80" s="379">
        <f>V80</f>
        <v>24.537546249999984</v>
      </c>
      <c r="X80" s="379">
        <f t="shared" si="44"/>
        <v>24.537546249999984</v>
      </c>
      <c r="Y80" s="379">
        <f t="shared" si="44"/>
        <v>24.537546249999984</v>
      </c>
      <c r="Z80" s="379">
        <f t="shared" si="44"/>
        <v>24.537546249999984</v>
      </c>
      <c r="AA80" s="379">
        <f t="shared" si="44"/>
        <v>24.537546249999984</v>
      </c>
      <c r="AB80" s="379">
        <f t="shared" si="44"/>
        <v>24.537546249999984</v>
      </c>
      <c r="AC80" s="379">
        <f t="shared" si="44"/>
        <v>24.537546249999984</v>
      </c>
      <c r="AD80" s="379">
        <f t="shared" si="44"/>
        <v>24.537546249999984</v>
      </c>
      <c r="AE80" s="379">
        <f t="shared" si="44"/>
        <v>24.537546249999984</v>
      </c>
      <c r="AF80" s="379">
        <f t="shared" si="44"/>
        <v>24.537546249999984</v>
      </c>
      <c r="AG80" s="379">
        <f t="shared" si="44"/>
        <v>24.537546249999984</v>
      </c>
      <c r="AH80" s="379">
        <f t="shared" si="44"/>
        <v>24.537546249999984</v>
      </c>
      <c r="AI80" s="379">
        <f t="shared" si="44"/>
        <v>24.537546249999984</v>
      </c>
      <c r="AJ80" s="379">
        <f t="shared" si="44"/>
        <v>24.537546249999984</v>
      </c>
      <c r="AK80" s="379">
        <f t="shared" si="44"/>
        <v>24.537546249999984</v>
      </c>
      <c r="AL80" s="379">
        <f t="shared" si="44"/>
        <v>24.537546249999984</v>
      </c>
      <c r="AM80" s="379">
        <f t="shared" si="44"/>
        <v>24.537546249999984</v>
      </c>
      <c r="AN80" s="379">
        <f t="shared" si="45"/>
        <v>24.537546249999984</v>
      </c>
      <c r="AO80" s="379">
        <f t="shared" si="45"/>
        <v>24.537546249999984</v>
      </c>
      <c r="AP80" s="379">
        <f t="shared" si="45"/>
        <v>24.537546249999984</v>
      </c>
      <c r="AQ80" s="379">
        <f t="shared" si="45"/>
        <v>24.537546249999984</v>
      </c>
      <c r="AR80" s="379">
        <f t="shared" si="45"/>
        <v>24.537546249999984</v>
      </c>
      <c r="AS80" s="379">
        <f t="shared" si="45"/>
        <v>24.537546249999984</v>
      </c>
      <c r="AT80" s="379">
        <f t="shared" si="45"/>
        <v>24.537546249999984</v>
      </c>
      <c r="AU80" s="379">
        <f t="shared" si="45"/>
        <v>24.537546249999984</v>
      </c>
      <c r="AV80" s="379">
        <f t="shared" si="45"/>
        <v>24.537546249999984</v>
      </c>
      <c r="AW80" s="379">
        <f t="shared" si="45"/>
        <v>24.537546249999984</v>
      </c>
      <c r="AX80" s="379">
        <f t="shared" si="45"/>
        <v>24.537546249999984</v>
      </c>
      <c r="AY80" s="379">
        <f t="shared" si="45"/>
        <v>24.537546249999984</v>
      </c>
      <c r="AZ80" s="379">
        <f t="shared" si="45"/>
        <v>24.537546249999984</v>
      </c>
      <c r="BA80" s="379">
        <f t="shared" si="45"/>
        <v>24.537546249999984</v>
      </c>
      <c r="BB80" s="379">
        <f t="shared" si="45"/>
        <v>24.537546249999984</v>
      </c>
      <c r="BC80" s="379">
        <f t="shared" si="45"/>
        <v>24.537546249999984</v>
      </c>
      <c r="BD80" s="379">
        <f t="shared" si="46"/>
        <v>24.537546249999984</v>
      </c>
      <c r="BE80" s="379">
        <f t="shared" si="46"/>
        <v>24.537546249999984</v>
      </c>
      <c r="BF80" s="379">
        <f t="shared" si="46"/>
        <v>24.537546249999984</v>
      </c>
      <c r="BG80" s="379">
        <f t="shared" si="46"/>
        <v>24.537546249999984</v>
      </c>
      <c r="BH80" s="379">
        <f t="shared" si="46"/>
        <v>24.537546249999984</v>
      </c>
      <c r="BI80" s="379">
        <f t="shared" si="46"/>
        <v>24.537546249999984</v>
      </c>
      <c r="BJ80" s="379">
        <f t="shared" si="46"/>
        <v>24.537546249999984</v>
      </c>
      <c r="BK80" s="379">
        <f t="shared" si="47"/>
        <v>24.537546249999984</v>
      </c>
      <c r="BL80" s="379">
        <f t="shared" si="47"/>
        <v>24.537546249999984</v>
      </c>
      <c r="BM80" s="379">
        <f t="shared" si="47"/>
        <v>24.537546249999984</v>
      </c>
      <c r="BN80" s="379">
        <v>0</v>
      </c>
      <c r="BO80" s="159"/>
      <c r="BP80" s="159"/>
      <c r="BQ80" s="5"/>
    </row>
    <row r="81" spans="1:69">
      <c r="A81" s="729"/>
      <c r="B81" s="320" t="s">
        <v>748</v>
      </c>
      <c r="C81" s="139"/>
      <c r="D81" s="342">
        <f t="shared" si="41"/>
        <v>1231.3255762499998</v>
      </c>
      <c r="E81" s="342">
        <f t="shared" si="42"/>
        <v>4387.8698732222056</v>
      </c>
      <c r="F81" s="614">
        <f>SUM(F76:F80)</f>
        <v>175.90365374999999</v>
      </c>
      <c r="G81" s="614">
        <f>SUM(G76:G80)</f>
        <v>175.90365374999999</v>
      </c>
      <c r="H81" s="614">
        <f t="shared" ref="H81:BN81" si="49">SUM(H76:H80)</f>
        <v>175.90365374999999</v>
      </c>
      <c r="I81" s="614">
        <f t="shared" si="49"/>
        <v>175.90365374999999</v>
      </c>
      <c r="J81" s="614">
        <f t="shared" si="49"/>
        <v>175.90365374999999</v>
      </c>
      <c r="K81" s="614">
        <f t="shared" si="49"/>
        <v>175.90365374999999</v>
      </c>
      <c r="L81" s="614">
        <f t="shared" si="49"/>
        <v>175.90365374999999</v>
      </c>
      <c r="M81" s="614">
        <f t="shared" si="49"/>
        <v>175.90365374999999</v>
      </c>
      <c r="N81" s="614">
        <f t="shared" si="49"/>
        <v>175.90365374999999</v>
      </c>
      <c r="O81" s="614">
        <f t="shared" si="49"/>
        <v>175.90365374999999</v>
      </c>
      <c r="P81" s="614">
        <f t="shared" si="49"/>
        <v>175.90365374999999</v>
      </c>
      <c r="Q81" s="614">
        <f t="shared" si="49"/>
        <v>175.90365374999999</v>
      </c>
      <c r="R81" s="614">
        <f t="shared" si="49"/>
        <v>175.90365374999999</v>
      </c>
      <c r="S81" s="614">
        <f t="shared" si="49"/>
        <v>175.90365374999999</v>
      </c>
      <c r="T81" s="614">
        <f t="shared" si="49"/>
        <v>175.90365374999999</v>
      </c>
      <c r="U81" s="614">
        <f t="shared" si="49"/>
        <v>175.90365374999999</v>
      </c>
      <c r="V81" s="614">
        <f t="shared" si="49"/>
        <v>175.90365374999999</v>
      </c>
      <c r="W81" s="614">
        <f t="shared" si="49"/>
        <v>175.90365374999999</v>
      </c>
      <c r="X81" s="614">
        <f t="shared" si="49"/>
        <v>175.90365374999999</v>
      </c>
      <c r="Y81" s="614">
        <f t="shared" si="49"/>
        <v>175.90365374999999</v>
      </c>
      <c r="Z81" s="614">
        <f t="shared" si="49"/>
        <v>175.90365374999999</v>
      </c>
      <c r="AA81" s="614">
        <f t="shared" si="49"/>
        <v>175.90365374999999</v>
      </c>
      <c r="AB81" s="614">
        <f t="shared" si="49"/>
        <v>175.90365374999999</v>
      </c>
      <c r="AC81" s="614">
        <f t="shared" si="49"/>
        <v>175.90365374999999</v>
      </c>
      <c r="AD81" s="614">
        <f t="shared" si="49"/>
        <v>175.90365374999999</v>
      </c>
      <c r="AE81" s="614">
        <f t="shared" si="49"/>
        <v>175.90365374999999</v>
      </c>
      <c r="AF81" s="614">
        <f t="shared" si="49"/>
        <v>175.90365374999999</v>
      </c>
      <c r="AG81" s="614">
        <f t="shared" si="49"/>
        <v>175.90365374999999</v>
      </c>
      <c r="AH81" s="614">
        <f t="shared" si="49"/>
        <v>175.90365374999999</v>
      </c>
      <c r="AI81" s="614">
        <f t="shared" si="49"/>
        <v>175.90365374999999</v>
      </c>
      <c r="AJ81" s="614">
        <f t="shared" si="49"/>
        <v>175.90365374999999</v>
      </c>
      <c r="AK81" s="614">
        <f t="shared" si="49"/>
        <v>175.90365374999999</v>
      </c>
      <c r="AL81" s="614">
        <f t="shared" si="49"/>
        <v>175.90365374999999</v>
      </c>
      <c r="AM81" s="614">
        <f t="shared" si="49"/>
        <v>175.90365374999999</v>
      </c>
      <c r="AN81" s="614">
        <f t="shared" si="49"/>
        <v>175.90365374999999</v>
      </c>
      <c r="AO81" s="614">
        <f t="shared" si="49"/>
        <v>175.90365374999999</v>
      </c>
      <c r="AP81" s="614">
        <f t="shared" si="49"/>
        <v>175.90365374999999</v>
      </c>
      <c r="AQ81" s="614">
        <f t="shared" si="49"/>
        <v>175.90365374999999</v>
      </c>
      <c r="AR81" s="614">
        <f t="shared" si="49"/>
        <v>175.90365374999999</v>
      </c>
      <c r="AS81" s="614">
        <f>SUM(AS76:AS80)</f>
        <v>175.90365374999999</v>
      </c>
      <c r="AT81" s="614">
        <f t="shared" si="49"/>
        <v>175.90365374999999</v>
      </c>
      <c r="AU81" s="614">
        <f t="shared" si="49"/>
        <v>175.90365374999999</v>
      </c>
      <c r="AV81" s="614">
        <f t="shared" si="49"/>
        <v>175.90365374999999</v>
      </c>
      <c r="AW81" s="614">
        <f t="shared" si="49"/>
        <v>175.90365374999999</v>
      </c>
      <c r="AX81" s="614">
        <f t="shared" si="49"/>
        <v>175.90365374999999</v>
      </c>
      <c r="AY81" s="614">
        <f t="shared" si="49"/>
        <v>175.90365374999999</v>
      </c>
      <c r="AZ81" s="614">
        <f t="shared" si="49"/>
        <v>175.90365374999999</v>
      </c>
      <c r="BA81" s="614">
        <f t="shared" si="49"/>
        <v>175.90365374999999</v>
      </c>
      <c r="BB81" s="614">
        <f t="shared" si="49"/>
        <v>175.90365374999999</v>
      </c>
      <c r="BC81" s="614">
        <f t="shared" si="49"/>
        <v>175.90365374999999</v>
      </c>
      <c r="BD81" s="614">
        <f t="shared" si="49"/>
        <v>175.90365374999999</v>
      </c>
      <c r="BE81" s="614">
        <f t="shared" si="49"/>
        <v>175.90365374999999</v>
      </c>
      <c r="BF81" s="614">
        <f t="shared" si="49"/>
        <v>175.90365374999999</v>
      </c>
      <c r="BG81" s="614">
        <f t="shared" si="49"/>
        <v>175.90365374999999</v>
      </c>
      <c r="BH81" s="614">
        <f t="shared" si="49"/>
        <v>175.90365374999999</v>
      </c>
      <c r="BI81" s="614">
        <f t="shared" si="49"/>
        <v>175.90365374999999</v>
      </c>
      <c r="BJ81" s="614">
        <f t="shared" si="49"/>
        <v>175.90365374999999</v>
      </c>
      <c r="BK81" s="614">
        <f>SUM(BK76:BK80)</f>
        <v>175.90365374999999</v>
      </c>
      <c r="BL81" s="614">
        <f>SUM(BL76:BL80)</f>
        <v>175.90365374999999</v>
      </c>
      <c r="BM81" s="614">
        <f>SUM(BM76:BM80)</f>
        <v>175.90365374999999</v>
      </c>
      <c r="BN81" s="614">
        <f t="shared" si="49"/>
        <v>0</v>
      </c>
      <c r="BO81" s="148"/>
      <c r="BP81" s="148"/>
      <c r="BQ81" s="155"/>
    </row>
    <row r="82" spans="1:69" ht="12.75" customHeight="1" outlineLevel="1">
      <c r="A82" s="728" t="s">
        <v>759</v>
      </c>
      <c r="B82" s="315" t="s">
        <v>28</v>
      </c>
      <c r="C82" s="317"/>
      <c r="D82" s="310">
        <f t="shared" si="41"/>
        <v>-36.103405625000001</v>
      </c>
      <c r="E82" s="310">
        <f t="shared" si="42"/>
        <v>-166.40088421924423</v>
      </c>
      <c r="F82" s="370">
        <f>IF(F$22&gt;=Options!$G$24,Options!$F24*F76,0)</f>
        <v>0</v>
      </c>
      <c r="G82" s="370">
        <f>IF(G$22&gt;=Options!$G$24,Options!$F24*G76,0)</f>
        <v>0</v>
      </c>
      <c r="H82" s="370">
        <f>IF(H$22&gt;=Options!$G$24,Options!$F24*H76,0)</f>
        <v>-7.2206811250000005</v>
      </c>
      <c r="I82" s="370">
        <f>IF(I$22&gt;=Options!$G$24,Options!$F24*I76,0)</f>
        <v>-7.2206811250000005</v>
      </c>
      <c r="J82" s="370">
        <f>IF(J$22&gt;=Options!$G$24,Options!$F24*J76,0)</f>
        <v>-7.2206811250000005</v>
      </c>
      <c r="K82" s="370">
        <f>IF(K$22&gt;=Options!$G$24,Options!$F24*K76,0)</f>
        <v>-7.2206811250000005</v>
      </c>
      <c r="L82" s="370">
        <f>IF(L$22&gt;=Options!$G$24,Options!$F24*L76,0)</f>
        <v>-7.2206811250000005</v>
      </c>
      <c r="M82" s="370">
        <f>IF(M$22&gt;=Options!$G$24,Options!$F24*M76,0)</f>
        <v>-7.2206811250000005</v>
      </c>
      <c r="N82" s="370">
        <f>IF(N$22&gt;=Options!$G$24,Options!$F24*N76,0)</f>
        <v>-7.2206811250000005</v>
      </c>
      <c r="O82" s="370">
        <f>IF(O$22&gt;=Options!$G$24,Options!$F24*O76,0)</f>
        <v>-7.2206811250000005</v>
      </c>
      <c r="P82" s="370">
        <f>IF(P$22&gt;=Options!$G$24,Options!$F24*P76,0)</f>
        <v>-7.2206811250000005</v>
      </c>
      <c r="Q82" s="370">
        <f>IF(Q$22&gt;=Options!$G$24,Options!$F24*Q76,0)</f>
        <v>-7.2206811250000005</v>
      </c>
      <c r="R82" s="370">
        <f>IF(R$22&gt;=Options!$G$24,Options!$F24*R76,0)</f>
        <v>-7.2206811250000005</v>
      </c>
      <c r="S82" s="370">
        <f>IF(S$22&gt;=Options!$G$24,Options!$F24*S76,0)</f>
        <v>-7.2206811250000005</v>
      </c>
      <c r="T82" s="370">
        <f>IF(T$22&gt;=Options!$G$24,Options!$F24*T76,0)</f>
        <v>-7.2206811250000005</v>
      </c>
      <c r="U82" s="370">
        <f>IF(U$22&gt;=Options!$G$24,Options!$F24*U76,0)</f>
        <v>-7.2206811250000005</v>
      </c>
      <c r="V82" s="370">
        <f>IF(V$22&gt;=Options!$G$24,Options!$F24*V76,0)</f>
        <v>-7.2206811250000005</v>
      </c>
      <c r="W82" s="370">
        <f>IF(W$22&gt;=Options!$G$24,Options!$F24*W76,0)</f>
        <v>-7.2206811250000005</v>
      </c>
      <c r="X82" s="370">
        <f>IF(X$22&gt;=Options!$G$24,Options!$F24*X76,0)</f>
        <v>-7.2206811250000005</v>
      </c>
      <c r="Y82" s="370">
        <f>IF(Y$22&gt;=Options!$G$24,Options!$F24*Y76,0)</f>
        <v>-7.2206811250000005</v>
      </c>
      <c r="Z82" s="370">
        <f>IF(Z$22&gt;=Options!$G$24,Options!$F24*Z76,0)</f>
        <v>-7.2206811250000005</v>
      </c>
      <c r="AA82" s="370">
        <f>IF(AA$22&gt;=Options!$G$24,Options!$F24*AA76,0)</f>
        <v>-7.2206811250000005</v>
      </c>
      <c r="AB82" s="370">
        <f>IF(AB$22&gt;=Options!$G$24,Options!$F24*AB76,0)</f>
        <v>-7.2206811250000005</v>
      </c>
      <c r="AC82" s="370">
        <f>IF(AC$22&gt;=Options!$G$24,Options!$F24*AC76,0)</f>
        <v>-7.2206811250000005</v>
      </c>
      <c r="AD82" s="370">
        <f>IF(AD$22&gt;=Options!$G$24,Options!$F24*AD76,0)</f>
        <v>-7.2206811250000005</v>
      </c>
      <c r="AE82" s="370">
        <f>IF(AE$22&gt;=Options!$G$24,Options!$F24*AE76,0)</f>
        <v>-7.2206811250000005</v>
      </c>
      <c r="AF82" s="370">
        <f>IF(AF$22&gt;=Options!$G$24,Options!$F24*AF76,0)</f>
        <v>-7.2206811250000005</v>
      </c>
      <c r="AG82" s="370">
        <f>IF(AG$22&gt;=Options!$G$24,Options!$F24*AG76,0)</f>
        <v>-7.2206811250000005</v>
      </c>
      <c r="AH82" s="370">
        <f>IF(AH$22&gt;=Options!$G$24,Options!$F24*AH76,0)</f>
        <v>-7.2206811250000005</v>
      </c>
      <c r="AI82" s="370">
        <f>IF(AI$22&gt;=Options!$G$24,Options!$F24*AI76,0)</f>
        <v>-7.2206811250000005</v>
      </c>
      <c r="AJ82" s="370">
        <f>IF(AJ$22&gt;=Options!$G$24,Options!$F24*AJ76,0)</f>
        <v>-7.2206811250000005</v>
      </c>
      <c r="AK82" s="370">
        <f>IF(AK$22&gt;=Options!$G$24,Options!$F24*AK76,0)</f>
        <v>-7.2206811250000005</v>
      </c>
      <c r="AL82" s="370">
        <f>IF(AL$22&gt;=Options!$G$24,Options!$F24*AL76,0)</f>
        <v>-7.2206811250000005</v>
      </c>
      <c r="AM82" s="370">
        <f>IF(AM$22&gt;=Options!$G$24,Options!$F24*AM76,0)</f>
        <v>-7.2206811250000005</v>
      </c>
      <c r="AN82" s="370">
        <f>IF(AN$22&gt;=Options!$G$24,Options!$F24*AN76,0)</f>
        <v>-7.2206811250000005</v>
      </c>
      <c r="AO82" s="370">
        <f>IF(AO$22&gt;=Options!$G$24,Options!$F24*AO76,0)</f>
        <v>-7.2206811250000005</v>
      </c>
      <c r="AP82" s="370">
        <f>IF(AP$22&gt;=Options!$G$24,Options!$F24*AP76,0)</f>
        <v>-7.2206811250000005</v>
      </c>
      <c r="AQ82" s="370">
        <f>IF(AQ$22&gt;=Options!$G$24,Options!$F24*AQ76,0)</f>
        <v>-7.2206811250000005</v>
      </c>
      <c r="AR82" s="370">
        <f>IF(AR$22&gt;=Options!$G$24,Options!$F24*AR76,0)</f>
        <v>-7.2206811250000005</v>
      </c>
      <c r="AS82" s="370">
        <f>IF(AS$22&gt;=Options!$G$24,Options!$F24*AS76,0)</f>
        <v>-7.2206811250000005</v>
      </c>
      <c r="AT82" s="370">
        <f>IF(AT$22&gt;=Options!$G$24,Options!$F24*AT76,0)</f>
        <v>-7.2206811250000005</v>
      </c>
      <c r="AU82" s="370">
        <f>IF(AU$22&gt;=Options!$G$24,Options!$F24*AU76,0)</f>
        <v>-7.2206811250000005</v>
      </c>
      <c r="AV82" s="370">
        <f>IF(AV$22&gt;=Options!$G$24,Options!$F24*AV76,0)</f>
        <v>-7.2206811250000005</v>
      </c>
      <c r="AW82" s="370">
        <f>IF(AW$22&gt;=Options!$G$24,Options!$F24*AW76,0)</f>
        <v>-7.2206811250000005</v>
      </c>
      <c r="AX82" s="370">
        <f>IF(AX$22&gt;=Options!$G$24,Options!$F24*AX76,0)</f>
        <v>-7.2206811250000005</v>
      </c>
      <c r="AY82" s="370">
        <f>IF(AY$22&gt;=Options!$G$24,Options!$F24*AY76,0)</f>
        <v>-7.2206811250000005</v>
      </c>
      <c r="AZ82" s="370">
        <f>IF(AZ$22&gt;=Options!$G$24,Options!$F24*AZ76,0)</f>
        <v>-7.2206811250000005</v>
      </c>
      <c r="BA82" s="370">
        <f>IF(BA$22&gt;=Options!$G$24,Options!$F24*BA76,0)</f>
        <v>-7.2206811250000005</v>
      </c>
      <c r="BB82" s="370">
        <f>IF(BB$22&gt;=Options!$G$24,Options!$F24*BB76,0)</f>
        <v>-7.2206811250000005</v>
      </c>
      <c r="BC82" s="370">
        <f>IF(BC$22&gt;=Options!$G$24,Options!$F24*BC76,0)</f>
        <v>-7.2206811250000005</v>
      </c>
      <c r="BD82" s="370">
        <f>IF(BD$22&gt;=Options!$G$24,Options!$F24*BD76,0)</f>
        <v>-7.2206811250000005</v>
      </c>
      <c r="BE82" s="370">
        <f>IF(BE$22&gt;=Options!$G$24,Options!$F24*BE76,0)</f>
        <v>-7.2206811250000005</v>
      </c>
      <c r="BF82" s="370">
        <f>IF(BF$22&gt;=Options!$G$24,Options!$F24*BF76,0)</f>
        <v>-7.2206811250000005</v>
      </c>
      <c r="BG82" s="370">
        <f>IF(BG$22&gt;=Options!$G$24,Options!$F24*BG76,0)</f>
        <v>-7.2206811250000005</v>
      </c>
      <c r="BH82" s="370">
        <f>IF(BH$22&gt;=Options!$G$24,Options!$F24*BH76,0)</f>
        <v>-7.2206811250000005</v>
      </c>
      <c r="BI82" s="370">
        <f>IF(BI$22&gt;=Options!$G$24,Options!$F24*BI76,0)</f>
        <v>-7.2206811250000005</v>
      </c>
      <c r="BJ82" s="370">
        <f>IF(BJ$22&gt;=Options!$G$24,Options!$F24*BJ76,0)</f>
        <v>-7.2206811250000005</v>
      </c>
      <c r="BK82" s="370">
        <f>IF(BK$22&gt;=Options!$G$24,Options!$F24*BK76,0)</f>
        <v>-7.2206811250000005</v>
      </c>
      <c r="BL82" s="370">
        <f>IF(BL$22&gt;=Options!$G$24,Options!$F24*BL76,0)</f>
        <v>-7.2206811250000005</v>
      </c>
      <c r="BM82" s="370">
        <f>IF(BM$22&gt;=Options!$G$24,Options!$F24*BM76,0)</f>
        <v>-7.2206811250000005</v>
      </c>
      <c r="BN82" s="370">
        <v>0</v>
      </c>
      <c r="BO82" s="158"/>
      <c r="BP82" s="158"/>
      <c r="BQ82" s="17"/>
    </row>
    <row r="83" spans="1:69" outlineLevel="1">
      <c r="A83" s="729"/>
      <c r="B83" s="315" t="s">
        <v>29</v>
      </c>
      <c r="C83" s="317"/>
      <c r="D83" s="308">
        <f t="shared" si="41"/>
        <v>1.09882122</v>
      </c>
      <c r="E83" s="308">
        <f t="shared" si="42"/>
        <v>20.408632406103031</v>
      </c>
      <c r="F83" s="645">
        <f>IF(F$22&gt;=Options!$G25,(Options!$F25*F77)+E83,(Options!$F25*F77))</f>
        <v>3.9243615000000003E-2</v>
      </c>
      <c r="G83" s="645">
        <f>IF(G$22&gt;=Options!$G25,(Options!$F25*G77)+F83,(Options!$F25*G77))</f>
        <v>7.8487230000000005E-2</v>
      </c>
      <c r="H83" s="645">
        <f>IF(H$22&gt;=Options!$G25,(Options!$F25*H77)+G83,(Options!$F25*H77))</f>
        <v>0.117730845</v>
      </c>
      <c r="I83" s="645">
        <f>IF(I$22&gt;=Options!$G25,(Options!$F25*I77)+H83,(Options!$F25*I77))</f>
        <v>0.15697446000000001</v>
      </c>
      <c r="J83" s="645">
        <f>IF(J$22&gt;=Options!$G25,(Options!$F25*J77)+I83,(Options!$F25*J77))</f>
        <v>0.19621807500000002</v>
      </c>
      <c r="K83" s="645">
        <f>IF(K$22&gt;=Options!$G25,(Options!$F25*K77)+J83,(Options!$F25*K77))</f>
        <v>0.23546169000000003</v>
      </c>
      <c r="L83" s="371">
        <f>IF(L$22&gt;=Options!$G25,(Options!$F25*L77)+K83,(Options!$F25*L77))</f>
        <v>0.27470530500000001</v>
      </c>
      <c r="M83" s="371">
        <f>IF(M$22&gt;=Options!$G25,(Options!$F25*M77)+L83,(Options!$F25*M77))</f>
        <v>0.31394892000000002</v>
      </c>
      <c r="N83" s="371">
        <f>IF(N$22&gt;=Options!$G25,(Options!$F25*N77)+M83,(Options!$F25*N77))</f>
        <v>0.35319253500000003</v>
      </c>
      <c r="O83" s="371">
        <f>IF(O$22&gt;=Options!$G25,(Options!$F25*O77)+N83,(Options!$F25*O77))</f>
        <v>0.39243615000000004</v>
      </c>
      <c r="P83" s="371">
        <f>IF(P$22&gt;=Options!$G25,(Options!$F25*P77)+O83,(Options!$F25*P77))</f>
        <v>0.43167976500000005</v>
      </c>
      <c r="Q83" s="371">
        <f>IF(Q$22&gt;=Options!$G25,(Options!$F25*Q77)+P83,(Options!$F25*Q77))</f>
        <v>0.47092338000000006</v>
      </c>
      <c r="R83" s="371">
        <f>IF(R$22&gt;=Options!$G25,(Options!$F25*R77)+Q83,(Options!$F25*R77))</f>
        <v>0.51016699500000007</v>
      </c>
      <c r="S83" s="371">
        <f>IF(S$22&gt;=Options!$G25,(Options!$F25*S77)+R83,(Options!$F25*S77))</f>
        <v>0.54941061000000002</v>
      </c>
      <c r="T83" s="371">
        <f>IF(T$22&gt;=Options!$G25,(Options!$F25*T77)+S83,(Options!$F25*T77))</f>
        <v>0.58865422499999998</v>
      </c>
      <c r="U83" s="371">
        <f>IF(U$22&gt;=Options!$G25,(Options!$F25*U77)+T83,(Options!$F25*U77))</f>
        <v>0.62789783999999993</v>
      </c>
      <c r="V83" s="371">
        <f>IF(V$22&gt;=Options!$G25,(Options!$F25*V77)+U83,(Options!$F25*V77))</f>
        <v>0.66714145499999988</v>
      </c>
      <c r="W83" s="371">
        <f>IF(W$22&gt;=Options!$G25,(Options!$F25*W77)+V83,(Options!$F25*W77))</f>
        <v>0.70638506999999984</v>
      </c>
      <c r="X83" s="371">
        <f>IF(X$22&gt;=Options!$G25,(Options!$F25*X77)+W83,(Options!$F25*X77))</f>
        <v>0.74562868499999979</v>
      </c>
      <c r="Y83" s="371">
        <f>IF(Y$22&gt;=Options!$G25,(Options!$F25*Y77)+X83,(Options!$F25*Y77))</f>
        <v>0.78487229999999975</v>
      </c>
      <c r="Z83" s="371">
        <f>IF(Z$22&gt;=Options!$G25,(Options!$F25*Z77)+Y83,(Options!$F25*Z77))</f>
        <v>0.8241159149999997</v>
      </c>
      <c r="AA83" s="371">
        <f>IF(AA$22&gt;=Options!$G25,(Options!$F25*AA77)+Z83,(Options!$F25*AA77))</f>
        <v>0.86335952999999965</v>
      </c>
      <c r="AB83" s="371">
        <f>IF(AB$22&gt;=Options!$G25,(Options!$F25*AB77)+AA83,(Options!$F25*AB77))</f>
        <v>0.90260314499999961</v>
      </c>
      <c r="AC83" s="371">
        <f>IF(AC$22&gt;=Options!$G25,(Options!$F25*AC77)+AB83,(Options!$F25*AC77))</f>
        <v>0.94184675999999956</v>
      </c>
      <c r="AD83" s="371">
        <f>IF(AD$22&gt;=Options!$G25,(Options!$F25*AD77)+AC83,(Options!$F25*AD77))</f>
        <v>0.98109037499999951</v>
      </c>
      <c r="AE83" s="371">
        <f>IF(AE$22&gt;=Options!$G25,(Options!$F25*AE77)+AD83,(Options!$F25*AE77))</f>
        <v>1.0203339899999995</v>
      </c>
      <c r="AF83" s="371">
        <f>IF(AF$22&gt;=Options!$G25,(Options!$F25*AF77)+AE83,(Options!$F25*AF77))</f>
        <v>1.0595776049999994</v>
      </c>
      <c r="AG83" s="371">
        <f>IF(AG$22&gt;=Options!$G25,(Options!$F25*AG77)+AF83,(Options!$F25*AG77))</f>
        <v>1.0988212199999994</v>
      </c>
      <c r="AH83" s="371">
        <f>IF(AH$22&gt;=Options!$G25,(Options!$F25*AH77)+AG83,(Options!$F25*AH77))</f>
        <v>1.1380648349999993</v>
      </c>
      <c r="AI83" s="371">
        <f>IF(AI$22&gt;=Options!$G25,(Options!$F25*AI77)+AH83,(Options!$F25*AI77))</f>
        <v>1.1773084499999993</v>
      </c>
      <c r="AJ83" s="371">
        <f>IF(AJ$22&gt;=Options!$G25,(Options!$F25*AJ77)+AI83,(Options!$F25*AJ77))</f>
        <v>1.2165520649999992</v>
      </c>
      <c r="AK83" s="371">
        <f>IF(AK$22&gt;=Options!$G25,(Options!$F25*AK77)+AJ83,(Options!$F25*AK77))</f>
        <v>1.2557956799999992</v>
      </c>
      <c r="AL83" s="371">
        <f>IF(AL$22&gt;=Options!$G25,(Options!$F25*AL77)+AK83,(Options!$F25*AL77))</f>
        <v>1.2950392949999991</v>
      </c>
      <c r="AM83" s="371">
        <f>IF(AM$22&gt;=Options!$G25,(Options!$F25*AM77)+AL83,(Options!$F25*AM77))</f>
        <v>1.3342829099999991</v>
      </c>
      <c r="AN83" s="371">
        <f>IF(AN$22&gt;=Options!$G25,(Options!$F25*AN77)+AM83,(Options!$F25*AN77))</f>
        <v>1.3735265249999991</v>
      </c>
      <c r="AO83" s="371">
        <f>IF(AO$22&gt;=Options!$G25,(Options!$F25*AO77)+AN83,(Options!$F25*AO77))</f>
        <v>1.412770139999999</v>
      </c>
      <c r="AP83" s="371">
        <f>IF(AP$22&gt;=Options!$G25,(Options!$F25*AP77)+AO83,(Options!$F25*AP77))</f>
        <v>1.452013754999999</v>
      </c>
      <c r="AQ83" s="371">
        <f>IF(AQ$22&gt;=Options!$G25,(Options!$F25*AQ77)+AP83,(Options!$F25*AQ77))</f>
        <v>1.4912573699999989</v>
      </c>
      <c r="AR83" s="371">
        <f>IF(AR$22&gt;=Options!$G25,(Options!$F25*AR77)+AQ83,(Options!$F25*AR77))</f>
        <v>1.5305009849999989</v>
      </c>
      <c r="AS83" s="371">
        <f>IF(AS$22&gt;=Options!$G25,(Options!$F25*AS77)+AR83,(Options!$F25*AS77))</f>
        <v>1.5697445999999988</v>
      </c>
      <c r="AT83" s="371">
        <f>IF(AT$22&gt;=Options!$G25,(Options!$F25*AT77)+AS83,(Options!$F25*AT77))</f>
        <v>1.6089882149999988</v>
      </c>
      <c r="AU83" s="371">
        <f>IF(AU$22&gt;=Options!$G25,(Options!$F25*AU77)+AT83,(Options!$F25*AU77))</f>
        <v>1.6482318299999987</v>
      </c>
      <c r="AV83" s="371">
        <f>IF(AV$22&gt;=Options!$G25,(Options!$F25*AV77)+AU83,(Options!$F25*AV77))</f>
        <v>1.6874754449999987</v>
      </c>
      <c r="AW83" s="371">
        <f>IF(AW$22&gt;=Options!$G25,(Options!$F25*AW77)+AV83,(Options!$F25*AW77))</f>
        <v>1.7267190599999986</v>
      </c>
      <c r="AX83" s="371">
        <f>IF(AX$22&gt;=Options!$G25,(Options!$F25*AX77)+AW83,(Options!$F25*AX77))</f>
        <v>1.7659626749999986</v>
      </c>
      <c r="AY83" s="371">
        <f>IF(AY$22&gt;=Options!$G25,(Options!$F25*AY77)+AX83,(Options!$F25*AY77))</f>
        <v>1.8052062899999985</v>
      </c>
      <c r="AZ83" s="371">
        <f>IF(AZ$22&gt;=Options!$G25,(Options!$F25*AZ77)+AY83,(Options!$F25*AZ77))</f>
        <v>1.8444499049999985</v>
      </c>
      <c r="BA83" s="371">
        <f>IF(BA$22&gt;=Options!$G25,(Options!$F25*BA77)+AZ83,(Options!$F25*BA77))</f>
        <v>1.8836935199999985</v>
      </c>
      <c r="BB83" s="371">
        <f>IF(BB$22&gt;=Options!$G25,(Options!$F25*BB77)+BA83,(Options!$F25*BB77))</f>
        <v>1.9229371349999984</v>
      </c>
      <c r="BC83" s="371">
        <f>IF(BC$22&gt;=Options!$G25,(Options!$F25*BC77)+BB83,(Options!$F25*BC77))</f>
        <v>1.9621807499999984</v>
      </c>
      <c r="BD83" s="371">
        <f>IF(BD$22&gt;=Options!$G25,(Options!$F25*BD77)+BC83,(Options!$F25*BD77))</f>
        <v>2.0014243649999983</v>
      </c>
      <c r="BE83" s="371">
        <f>IF(BE$22&gt;=Options!$G25,(Options!$F25*BE77)+BD83,(Options!$F25*BE77))</f>
        <v>2.0406679799999985</v>
      </c>
      <c r="BF83" s="371">
        <f>IF(BF$22&gt;=Options!$G25,(Options!$F25*BF77)+BE83,(Options!$F25*BF77))</f>
        <v>2.0799115949999987</v>
      </c>
      <c r="BG83" s="371">
        <f>IF(BG$22&gt;=Options!$G25,(Options!$F25*BG77)+BF83,(Options!$F25*BG77))</f>
        <v>2.1191552099999988</v>
      </c>
      <c r="BH83" s="371">
        <f>IF(BH$22&gt;=Options!$G25,(Options!$F25*BH77)+BG83,(Options!$F25*BH77))</f>
        <v>2.158398824999999</v>
      </c>
      <c r="BI83" s="371">
        <f>IF(BI$22&gt;=Options!$G25,(Options!$F25*BI77)+BH83,(Options!$F25*BI77))</f>
        <v>2.1976424399999992</v>
      </c>
      <c r="BJ83" s="371">
        <f>IF(BJ$22&gt;=Options!$G25,(Options!$F25*BJ77)+BI83,(Options!$F25*BJ77))</f>
        <v>2.2368860549999994</v>
      </c>
      <c r="BK83" s="371">
        <f>IF(BK$22&gt;=Options!$G25,(Options!$F25*BK77)+BJ83,(Options!$F25*BK77))</f>
        <v>2.2761296699999995</v>
      </c>
      <c r="BL83" s="371">
        <f>IF(BL$22&gt;=Options!$G25,(Options!$F25*BL77)+BK83,(Options!$F25*BL77))</f>
        <v>2.3153732849999997</v>
      </c>
      <c r="BM83" s="371">
        <f>IF(BM$22&gt;=Options!$G25,(Options!$F25*BM77)+BL83,(Options!$F25*BM77))</f>
        <v>2.3546168999999999</v>
      </c>
      <c r="BN83" s="371">
        <v>0</v>
      </c>
      <c r="BO83" s="159"/>
      <c r="BP83" s="159"/>
      <c r="BQ83" s="25"/>
    </row>
    <row r="84" spans="1:69" outlineLevel="1">
      <c r="A84" s="729"/>
      <c r="B84" s="315" t="s">
        <v>30</v>
      </c>
      <c r="C84" s="317"/>
      <c r="D84" s="308">
        <f t="shared" si="41"/>
        <v>1.1176390749999998</v>
      </c>
      <c r="E84" s="308">
        <f t="shared" si="42"/>
        <v>20.758140295444989</v>
      </c>
      <c r="F84" s="645">
        <f>IF(F$22&gt;=Options!$G26,(Options!$F26*F78)+E84,(Options!$F26*F78))</f>
        <v>3.9915681249999994E-2</v>
      </c>
      <c r="G84" s="645">
        <f>IF(G$22&gt;=Options!$G26,(Options!$F26*G78)+F84,(Options!$F26*G78))</f>
        <v>7.9831362499999989E-2</v>
      </c>
      <c r="H84" s="645">
        <f>IF(H$22&gt;=Options!$G26,(Options!$F26*H78)+G84,(Options!$F26*H78))</f>
        <v>0.11974704374999998</v>
      </c>
      <c r="I84" s="645">
        <f>IF(I$22&gt;=Options!$G26,(Options!$F26*I78)+H84,(Options!$F26*I78))</f>
        <v>0.15966272499999998</v>
      </c>
      <c r="J84" s="645">
        <f>IF(J$22&gt;=Options!$G26,(Options!$F26*J78)+I84,(Options!$F26*J78))</f>
        <v>0.19957840624999998</v>
      </c>
      <c r="K84" s="645">
        <f>IF(K$22&gt;=Options!$G26,(Options!$F26*K78)+J84,(Options!$F26*K78))</f>
        <v>0.23949408749999998</v>
      </c>
      <c r="L84" s="371">
        <f>IF(L$22&gt;=Options!$G26,(Options!$F26*L78)+K84,(Options!$F26*L78))</f>
        <v>0.27940976874999995</v>
      </c>
      <c r="M84" s="371">
        <f>IF(M$22&gt;=Options!$G26,(Options!$F26*M78)+L84,(Options!$F26*M78))</f>
        <v>0.31932544999999996</v>
      </c>
      <c r="N84" s="371">
        <f>IF(N$22&gt;=Options!$G26,(Options!$F26*N78)+M84,(Options!$F26*N78))</f>
        <v>0.35924113124999996</v>
      </c>
      <c r="O84" s="371">
        <f>IF(O$22&gt;=Options!$G26,(Options!$F26*O78)+N84,(Options!$F26*O78))</f>
        <v>0.39915681249999996</v>
      </c>
      <c r="P84" s="371">
        <f>IF(P$22&gt;=Options!$G26,(Options!$F26*P78)+O84,(Options!$F26*P78))</f>
        <v>0.43907249374999996</v>
      </c>
      <c r="Q84" s="371">
        <f>IF(Q$22&gt;=Options!$G26,(Options!$F26*Q78)+P84,(Options!$F26*Q78))</f>
        <v>0.47898817499999996</v>
      </c>
      <c r="R84" s="371">
        <f>IF(R$22&gt;=Options!$G26,(Options!$F26*R78)+Q84,(Options!$F26*R78))</f>
        <v>0.51890385624999991</v>
      </c>
      <c r="S84" s="371">
        <f>IF(S$22&gt;=Options!$G26,(Options!$F26*S78)+R84,(Options!$F26*S78))</f>
        <v>0.55881953749999991</v>
      </c>
      <c r="T84" s="371">
        <f>IF(T$22&gt;=Options!$G26,(Options!$F26*T78)+S84,(Options!$F26*T78))</f>
        <v>0.59873521874999991</v>
      </c>
      <c r="U84" s="371">
        <f>IF(U$22&gt;=Options!$G26,(Options!$F26*U78)+T84,(Options!$F26*U78))</f>
        <v>0.63865089999999991</v>
      </c>
      <c r="V84" s="371">
        <f>IF(V$22&gt;=Options!$G26,(Options!$F26*V78)+U84,(Options!$F26*V78))</f>
        <v>0.67856658124999991</v>
      </c>
      <c r="W84" s="371">
        <f>IF(W$22&gt;=Options!$G26,(Options!$F26*W78)+V84,(Options!$F26*W78))</f>
        <v>0.71848226249999991</v>
      </c>
      <c r="X84" s="371">
        <f>IF(X$22&gt;=Options!$G26,(Options!$F26*X78)+W84,(Options!$F26*X78))</f>
        <v>0.75839794374999991</v>
      </c>
      <c r="Y84" s="371">
        <f>IF(Y$22&gt;=Options!$G26,(Options!$F26*Y78)+X84,(Options!$F26*Y78))</f>
        <v>0.79831362499999992</v>
      </c>
      <c r="Z84" s="371">
        <f>IF(Z$22&gt;=Options!$G26,(Options!$F26*Z78)+Y84,(Options!$F26*Z78))</f>
        <v>0.83822930624999992</v>
      </c>
      <c r="AA84" s="371">
        <f>IF(AA$22&gt;=Options!$G26,(Options!$F26*AA78)+Z84,(Options!$F26*AA78))</f>
        <v>0.87814498749999992</v>
      </c>
      <c r="AB84" s="371">
        <f>IF(AB$22&gt;=Options!$G26,(Options!$F26*AB78)+AA84,(Options!$F26*AB78))</f>
        <v>0.91806066874999992</v>
      </c>
      <c r="AC84" s="371">
        <f>IF(AC$22&gt;=Options!$G26,(Options!$F26*AC78)+AB84,(Options!$F26*AC78))</f>
        <v>0.95797634999999992</v>
      </c>
      <c r="AD84" s="371">
        <f>IF(AD$22&gt;=Options!$G26,(Options!$F26*AD78)+AC84,(Options!$F26*AD78))</f>
        <v>0.99789203124999992</v>
      </c>
      <c r="AE84" s="371">
        <f>IF(AE$22&gt;=Options!$G26,(Options!$F26*AE78)+AD84,(Options!$F26*AE78))</f>
        <v>1.0378077124999998</v>
      </c>
      <c r="AF84" s="371">
        <f>IF(AF$22&gt;=Options!$G26,(Options!$F26*AF78)+AE84,(Options!$F26*AF78))</f>
        <v>1.0777233937499997</v>
      </c>
      <c r="AG84" s="371">
        <f>IF(AG$22&gt;=Options!$G26,(Options!$F26*AG78)+AF84,(Options!$F26*AG78))</f>
        <v>1.1176390749999996</v>
      </c>
      <c r="AH84" s="371">
        <f>IF(AH$22&gt;=Options!$G26,(Options!$F26*AH78)+AG84,(Options!$F26*AH78))</f>
        <v>1.1575547562499995</v>
      </c>
      <c r="AI84" s="371">
        <f>IF(AI$22&gt;=Options!$G26,(Options!$F26*AI78)+AH84,(Options!$F26*AI78))</f>
        <v>1.1974704374999994</v>
      </c>
      <c r="AJ84" s="371">
        <f>IF(AJ$22&gt;=Options!$G26,(Options!$F26*AJ78)+AI84,(Options!$F26*AJ78))</f>
        <v>1.2373861187499993</v>
      </c>
      <c r="AK84" s="371">
        <f>IF(AK$22&gt;=Options!$G26,(Options!$F26*AK78)+AJ84,(Options!$F26*AK78))</f>
        <v>1.2773017999999992</v>
      </c>
      <c r="AL84" s="371">
        <f>IF(AL$22&gt;=Options!$G26,(Options!$F26*AL78)+AK84,(Options!$F26*AL78))</f>
        <v>1.317217481249999</v>
      </c>
      <c r="AM84" s="371">
        <f>IF(AM$22&gt;=Options!$G26,(Options!$F26*AM78)+AL84,(Options!$F26*AM78))</f>
        <v>1.3571331624999989</v>
      </c>
      <c r="AN84" s="371">
        <f>IF(AN$22&gt;=Options!$G26,(Options!$F26*AN78)+AM84,(Options!$F26*AN78))</f>
        <v>1.3970488437499988</v>
      </c>
      <c r="AO84" s="371">
        <f>IF(AO$22&gt;=Options!$G26,(Options!$F26*AO78)+AN84,(Options!$F26*AO78))</f>
        <v>1.4369645249999987</v>
      </c>
      <c r="AP84" s="371">
        <f>IF(AP$22&gt;=Options!$G26,(Options!$F26*AP78)+AO84,(Options!$F26*AP78))</f>
        <v>1.4768802062499986</v>
      </c>
      <c r="AQ84" s="371">
        <f>IF(AQ$22&gt;=Options!$G26,(Options!$F26*AQ78)+AP84,(Options!$F26*AQ78))</f>
        <v>1.5167958874999985</v>
      </c>
      <c r="AR84" s="371">
        <f>IF(AR$22&gt;=Options!$G26,(Options!$F26*AR78)+AQ84,(Options!$F26*AR78))</f>
        <v>1.5567115687499984</v>
      </c>
      <c r="AS84" s="371">
        <f>IF(AS$22&gt;=Options!$G26,(Options!$F26*AS78)+AR84,(Options!$F26*AS78))</f>
        <v>1.5966272499999983</v>
      </c>
      <c r="AT84" s="371">
        <f>IF(AT$22&gt;=Options!$G26,(Options!$F26*AT78)+AS84,(Options!$F26*AT78))</f>
        <v>1.6365429312499982</v>
      </c>
      <c r="AU84" s="371">
        <f>IF(AU$22&gt;=Options!$G26,(Options!$F26*AU78)+AT84,(Options!$F26*AU78))</f>
        <v>1.6764586124999981</v>
      </c>
      <c r="AV84" s="371">
        <f>IF(AV$22&gt;=Options!$G26,(Options!$F26*AV78)+AU84,(Options!$F26*AV78))</f>
        <v>1.7163742937499979</v>
      </c>
      <c r="AW84" s="371">
        <f>IF(AW$22&gt;=Options!$G26,(Options!$F26*AW78)+AV84,(Options!$F26*AW78))</f>
        <v>1.7562899749999978</v>
      </c>
      <c r="AX84" s="371">
        <f>IF(AX$22&gt;=Options!$G26,(Options!$F26*AX78)+AW84,(Options!$F26*AX78))</f>
        <v>1.7962056562499977</v>
      </c>
      <c r="AY84" s="371">
        <f>IF(AY$22&gt;=Options!$G26,(Options!$F26*AY78)+AX84,(Options!$F26*AY78))</f>
        <v>1.8361213374999976</v>
      </c>
      <c r="AZ84" s="371">
        <f>IF(AZ$22&gt;=Options!$G26,(Options!$F26*AZ78)+AY84,(Options!$F26*AZ78))</f>
        <v>1.8760370187499975</v>
      </c>
      <c r="BA84" s="371">
        <f>IF(BA$22&gt;=Options!$G26,(Options!$F26*BA78)+AZ84,(Options!$F26*BA78))</f>
        <v>1.9159526999999974</v>
      </c>
      <c r="BB84" s="371">
        <f>IF(BB$22&gt;=Options!$G26,(Options!$F26*BB78)+BA84,(Options!$F26*BB78))</f>
        <v>1.9558683812499973</v>
      </c>
      <c r="BC84" s="371">
        <f>IF(BC$22&gt;=Options!$G26,(Options!$F26*BC78)+BB84,(Options!$F26*BC78))</f>
        <v>1.9957840624999972</v>
      </c>
      <c r="BD84" s="371">
        <f>IF(BD$22&gt;=Options!$G26,(Options!$F26*BD78)+BC84,(Options!$F26*BD78))</f>
        <v>2.0356997437499973</v>
      </c>
      <c r="BE84" s="371">
        <f>IF(BE$22&gt;=Options!$G26,(Options!$F26*BE78)+BD84,(Options!$F26*BE78))</f>
        <v>2.0756154249999974</v>
      </c>
      <c r="BF84" s="371">
        <f>IF(BF$22&gt;=Options!$G26,(Options!$F26*BF78)+BE84,(Options!$F26*BF78))</f>
        <v>2.1155311062499975</v>
      </c>
      <c r="BG84" s="371">
        <f>IF(BG$22&gt;=Options!$G26,(Options!$F26*BG78)+BF84,(Options!$F26*BG78))</f>
        <v>2.1554467874999976</v>
      </c>
      <c r="BH84" s="371">
        <f>IF(BH$22&gt;=Options!$G26,(Options!$F26*BH78)+BG84,(Options!$F26*BH78))</f>
        <v>2.1953624687499977</v>
      </c>
      <c r="BI84" s="371">
        <f>IF(BI$22&gt;=Options!$G26,(Options!$F26*BI78)+BH84,(Options!$F26*BI78))</f>
        <v>2.2352781499999979</v>
      </c>
      <c r="BJ84" s="371">
        <f>IF(BJ$22&gt;=Options!$G26,(Options!$F26*BJ78)+BI84,(Options!$F26*BJ78))</f>
        <v>2.275193831249998</v>
      </c>
      <c r="BK84" s="371">
        <f>IF(BK$22&gt;=Options!$G26,(Options!$F26*BK78)+BJ84,(Options!$F26*BK78))</f>
        <v>2.3151095124999981</v>
      </c>
      <c r="BL84" s="371">
        <f>IF(BL$22&gt;=Options!$G26,(Options!$F26*BL78)+BK84,(Options!$F26*BL78))</f>
        <v>2.3550251937499982</v>
      </c>
      <c r="BM84" s="371">
        <f>IF(BM$22&gt;=Options!$G26,(Options!$F26*BM78)+BL84,(Options!$F26*BM78))</f>
        <v>2.3949408749999983</v>
      </c>
      <c r="BN84" s="371">
        <v>0</v>
      </c>
      <c r="BO84" s="147"/>
      <c r="BP84" s="147"/>
      <c r="BQ84" s="25"/>
    </row>
    <row r="85" spans="1:69" outlineLevel="1">
      <c r="A85" s="729"/>
      <c r="B85" s="315" t="s">
        <v>31</v>
      </c>
      <c r="C85" s="317"/>
      <c r="D85" s="308">
        <f t="shared" si="41"/>
        <v>0</v>
      </c>
      <c r="E85" s="308">
        <f t="shared" si="42"/>
        <v>0</v>
      </c>
      <c r="F85" s="371">
        <f>OPEX!$EE18</f>
        <v>0</v>
      </c>
      <c r="G85" s="371">
        <f>OPEX!$EE18</f>
        <v>0</v>
      </c>
      <c r="H85" s="371">
        <f>OPEX!$EE18</f>
        <v>0</v>
      </c>
      <c r="I85" s="371">
        <f>OPEX!$EE18</f>
        <v>0</v>
      </c>
      <c r="J85" s="371">
        <f>OPEX!$EE18</f>
        <v>0</v>
      </c>
      <c r="K85" s="371">
        <f>OPEX!$EE18</f>
        <v>0</v>
      </c>
      <c r="L85" s="371">
        <f>OPEX!$EE18</f>
        <v>0</v>
      </c>
      <c r="M85" s="371">
        <f>OPEX!$EE18</f>
        <v>0</v>
      </c>
      <c r="N85" s="371">
        <f>OPEX!$EE18</f>
        <v>0</v>
      </c>
      <c r="O85" s="371">
        <f>OPEX!$EE18</f>
        <v>0</v>
      </c>
      <c r="P85" s="371">
        <f>OPEX!$EE18</f>
        <v>0</v>
      </c>
      <c r="Q85" s="371">
        <f>OPEX!$EE18</f>
        <v>0</v>
      </c>
      <c r="R85" s="371">
        <f>OPEX!$EE18</f>
        <v>0</v>
      </c>
      <c r="S85" s="371">
        <f>OPEX!$EE18</f>
        <v>0</v>
      </c>
      <c r="T85" s="371">
        <f>OPEX!$EE18</f>
        <v>0</v>
      </c>
      <c r="U85" s="371">
        <f>OPEX!$EE18</f>
        <v>0</v>
      </c>
      <c r="V85" s="371">
        <f>OPEX!$EE18</f>
        <v>0</v>
      </c>
      <c r="W85" s="371">
        <f>OPEX!$EE18</f>
        <v>0</v>
      </c>
      <c r="X85" s="371">
        <f>OPEX!$EE18</f>
        <v>0</v>
      </c>
      <c r="Y85" s="371">
        <f>OPEX!$EE18</f>
        <v>0</v>
      </c>
      <c r="Z85" s="371">
        <f>OPEX!$EE18</f>
        <v>0</v>
      </c>
      <c r="AA85" s="371">
        <f>OPEX!$EE18</f>
        <v>0</v>
      </c>
      <c r="AB85" s="371">
        <f>OPEX!$EE18</f>
        <v>0</v>
      </c>
      <c r="AC85" s="371">
        <f>OPEX!$EE18</f>
        <v>0</v>
      </c>
      <c r="AD85" s="371">
        <f>OPEX!$EE18</f>
        <v>0</v>
      </c>
      <c r="AE85" s="371">
        <f>OPEX!$EE18</f>
        <v>0</v>
      </c>
      <c r="AF85" s="371">
        <f>OPEX!$EE18</f>
        <v>0</v>
      </c>
      <c r="AG85" s="371">
        <f>OPEX!$EE18</f>
        <v>0</v>
      </c>
      <c r="AH85" s="371">
        <f>OPEX!$EE18</f>
        <v>0</v>
      </c>
      <c r="AI85" s="371">
        <f>OPEX!$EE18</f>
        <v>0</v>
      </c>
      <c r="AJ85" s="371">
        <f>OPEX!$EE18</f>
        <v>0</v>
      </c>
      <c r="AK85" s="371">
        <f>OPEX!$EE18</f>
        <v>0</v>
      </c>
      <c r="AL85" s="371">
        <f>OPEX!$EE18</f>
        <v>0</v>
      </c>
      <c r="AM85" s="371">
        <f>OPEX!$EE18</f>
        <v>0</v>
      </c>
      <c r="AN85" s="371">
        <f>OPEX!$EE18</f>
        <v>0</v>
      </c>
      <c r="AO85" s="371">
        <f>OPEX!$EE18</f>
        <v>0</v>
      </c>
      <c r="AP85" s="371">
        <f>OPEX!$EE18</f>
        <v>0</v>
      </c>
      <c r="AQ85" s="371">
        <f>OPEX!$EE18</f>
        <v>0</v>
      </c>
      <c r="AR85" s="371">
        <f>OPEX!$EE18</f>
        <v>0</v>
      </c>
      <c r="AS85" s="371">
        <f>OPEX!$EE18</f>
        <v>0</v>
      </c>
      <c r="AT85" s="371">
        <f>OPEX!$EE18</f>
        <v>0</v>
      </c>
      <c r="AU85" s="371">
        <f>OPEX!$EE18</f>
        <v>0</v>
      </c>
      <c r="AV85" s="371">
        <f>OPEX!$EE18</f>
        <v>0</v>
      </c>
      <c r="AW85" s="371">
        <f>OPEX!$EE18</f>
        <v>0</v>
      </c>
      <c r="AX85" s="371">
        <f>OPEX!$EE18</f>
        <v>0</v>
      </c>
      <c r="AY85" s="371">
        <f>OPEX!$EE18</f>
        <v>0</v>
      </c>
      <c r="AZ85" s="371">
        <f>OPEX!$EE18</f>
        <v>0</v>
      </c>
      <c r="BA85" s="371">
        <f>OPEX!$EE18</f>
        <v>0</v>
      </c>
      <c r="BB85" s="371">
        <f>OPEX!$EE18</f>
        <v>0</v>
      </c>
      <c r="BC85" s="371">
        <f>OPEX!$EE18</f>
        <v>0</v>
      </c>
      <c r="BD85" s="371">
        <f>OPEX!$EE18</f>
        <v>0</v>
      </c>
      <c r="BE85" s="371">
        <f>OPEX!$EE18</f>
        <v>0</v>
      </c>
      <c r="BF85" s="371">
        <f>OPEX!$EE18</f>
        <v>0</v>
      </c>
      <c r="BG85" s="371">
        <f>OPEX!$EE18</f>
        <v>0</v>
      </c>
      <c r="BH85" s="371">
        <f>OPEX!$EE18</f>
        <v>0</v>
      </c>
      <c r="BI85" s="371">
        <f>OPEX!$EE18</f>
        <v>0</v>
      </c>
      <c r="BJ85" s="371">
        <f>OPEX!$EE18</f>
        <v>0</v>
      </c>
      <c r="BK85" s="371">
        <f>OPEX!$EE18</f>
        <v>0</v>
      </c>
      <c r="BL85" s="371">
        <f>OPEX!$EE18</f>
        <v>0</v>
      </c>
      <c r="BM85" s="371">
        <f>OPEX!$EE18</f>
        <v>0</v>
      </c>
      <c r="BN85" s="371">
        <v>0</v>
      </c>
      <c r="BO85" s="159"/>
      <c r="BP85" s="159"/>
      <c r="BQ85" s="5"/>
    </row>
    <row r="86" spans="1:69" outlineLevel="1">
      <c r="A86" s="729"/>
      <c r="B86" s="315" t="s">
        <v>32</v>
      </c>
      <c r="C86" s="317"/>
      <c r="D86" s="334">
        <f t="shared" si="41"/>
        <v>0</v>
      </c>
      <c r="E86" s="334">
        <f t="shared" si="42"/>
        <v>0</v>
      </c>
      <c r="F86" s="379">
        <f>OPEX!$EF18</f>
        <v>0</v>
      </c>
      <c r="G86" s="379">
        <f>OPEX!$EF18</f>
        <v>0</v>
      </c>
      <c r="H86" s="379">
        <f>OPEX!$EF18</f>
        <v>0</v>
      </c>
      <c r="I86" s="379">
        <f>OPEX!$EF18</f>
        <v>0</v>
      </c>
      <c r="J86" s="379">
        <f>OPEX!$EF18</f>
        <v>0</v>
      </c>
      <c r="K86" s="379">
        <f>OPEX!$EF18</f>
        <v>0</v>
      </c>
      <c r="L86" s="379">
        <f>OPEX!$EF18</f>
        <v>0</v>
      </c>
      <c r="M86" s="379">
        <f>OPEX!$EF18</f>
        <v>0</v>
      </c>
      <c r="N86" s="379">
        <f>OPEX!$EF18</f>
        <v>0</v>
      </c>
      <c r="O86" s="379">
        <f>OPEX!$EF18</f>
        <v>0</v>
      </c>
      <c r="P86" s="379">
        <f>OPEX!$EF18</f>
        <v>0</v>
      </c>
      <c r="Q86" s="379">
        <f>OPEX!$EF18</f>
        <v>0</v>
      </c>
      <c r="R86" s="379">
        <f>OPEX!$EF18</f>
        <v>0</v>
      </c>
      <c r="S86" s="379">
        <f>OPEX!$EF18</f>
        <v>0</v>
      </c>
      <c r="T86" s="379">
        <f>OPEX!$EF18</f>
        <v>0</v>
      </c>
      <c r="U86" s="379">
        <f>OPEX!$EF18</f>
        <v>0</v>
      </c>
      <c r="V86" s="379">
        <f>OPEX!$EF18</f>
        <v>0</v>
      </c>
      <c r="W86" s="379">
        <f>OPEX!$EF18</f>
        <v>0</v>
      </c>
      <c r="X86" s="379">
        <f>OPEX!$EF18</f>
        <v>0</v>
      </c>
      <c r="Y86" s="379">
        <f>OPEX!$EF18</f>
        <v>0</v>
      </c>
      <c r="Z86" s="379">
        <f>OPEX!$EF18</f>
        <v>0</v>
      </c>
      <c r="AA86" s="379">
        <f>OPEX!$EF18</f>
        <v>0</v>
      </c>
      <c r="AB86" s="379">
        <f>OPEX!$EF18</f>
        <v>0</v>
      </c>
      <c r="AC86" s="379">
        <f>OPEX!$EF18</f>
        <v>0</v>
      </c>
      <c r="AD86" s="379">
        <f>OPEX!$EF18</f>
        <v>0</v>
      </c>
      <c r="AE86" s="379">
        <f>OPEX!$EF18</f>
        <v>0</v>
      </c>
      <c r="AF86" s="379">
        <f>OPEX!$EF18</f>
        <v>0</v>
      </c>
      <c r="AG86" s="379">
        <f>OPEX!$EF18</f>
        <v>0</v>
      </c>
      <c r="AH86" s="379">
        <f>OPEX!$EF18</f>
        <v>0</v>
      </c>
      <c r="AI86" s="379">
        <f>OPEX!$EF18</f>
        <v>0</v>
      </c>
      <c r="AJ86" s="379">
        <f>OPEX!$EF18</f>
        <v>0</v>
      </c>
      <c r="AK86" s="379">
        <f>OPEX!$EF18</f>
        <v>0</v>
      </c>
      <c r="AL86" s="379">
        <f>OPEX!$EF18</f>
        <v>0</v>
      </c>
      <c r="AM86" s="379">
        <f>OPEX!$EF18</f>
        <v>0</v>
      </c>
      <c r="AN86" s="379">
        <f>OPEX!$EF18</f>
        <v>0</v>
      </c>
      <c r="AO86" s="379">
        <f>OPEX!$EF18</f>
        <v>0</v>
      </c>
      <c r="AP86" s="379">
        <f>OPEX!$EF18</f>
        <v>0</v>
      </c>
      <c r="AQ86" s="379">
        <f>OPEX!$EF18</f>
        <v>0</v>
      </c>
      <c r="AR86" s="379">
        <f>OPEX!$EF18</f>
        <v>0</v>
      </c>
      <c r="AS86" s="379">
        <f>OPEX!$EF18</f>
        <v>0</v>
      </c>
      <c r="AT86" s="379">
        <f>OPEX!$EF18</f>
        <v>0</v>
      </c>
      <c r="AU86" s="379">
        <f>OPEX!$EF18</f>
        <v>0</v>
      </c>
      <c r="AV86" s="379">
        <f>OPEX!$EF18</f>
        <v>0</v>
      </c>
      <c r="AW86" s="379">
        <f>OPEX!$EF18</f>
        <v>0</v>
      </c>
      <c r="AX86" s="379">
        <f>OPEX!$EF18</f>
        <v>0</v>
      </c>
      <c r="AY86" s="379">
        <f>OPEX!$EF18</f>
        <v>0</v>
      </c>
      <c r="AZ86" s="379">
        <f>OPEX!$EF18</f>
        <v>0</v>
      </c>
      <c r="BA86" s="379">
        <f>OPEX!$EF18</f>
        <v>0</v>
      </c>
      <c r="BB86" s="379">
        <f>OPEX!$EF18</f>
        <v>0</v>
      </c>
      <c r="BC86" s="379">
        <f>OPEX!$EF18</f>
        <v>0</v>
      </c>
      <c r="BD86" s="379">
        <f>OPEX!$EF18</f>
        <v>0</v>
      </c>
      <c r="BE86" s="379">
        <f>OPEX!$EF18</f>
        <v>0</v>
      </c>
      <c r="BF86" s="379">
        <f>OPEX!$EF18</f>
        <v>0</v>
      </c>
      <c r="BG86" s="379">
        <f>OPEX!$EF18</f>
        <v>0</v>
      </c>
      <c r="BH86" s="379">
        <f>OPEX!$EF18</f>
        <v>0</v>
      </c>
      <c r="BI86" s="379">
        <f>OPEX!$EF18</f>
        <v>0</v>
      </c>
      <c r="BJ86" s="379">
        <f>OPEX!$EF18</f>
        <v>0</v>
      </c>
      <c r="BK86" s="379">
        <f>OPEX!$EF18</f>
        <v>0</v>
      </c>
      <c r="BL86" s="379">
        <f>OPEX!$EF18</f>
        <v>0</v>
      </c>
      <c r="BM86" s="379">
        <f>OPEX!$EF18</f>
        <v>0</v>
      </c>
      <c r="BN86" s="379">
        <v>0</v>
      </c>
      <c r="BO86" s="159"/>
      <c r="BP86" s="159"/>
      <c r="BQ86" s="5"/>
    </row>
    <row r="87" spans="1:69">
      <c r="A87" s="729"/>
      <c r="B87" s="320" t="s">
        <v>748</v>
      </c>
      <c r="C87" s="139"/>
      <c r="D87" s="342">
        <f t="shared" si="41"/>
        <v>-33.886945330000003</v>
      </c>
      <c r="E87" s="342">
        <f t="shared" si="42"/>
        <v>-125.23411151769614</v>
      </c>
      <c r="F87" s="614">
        <f>SUM(F82:F86)</f>
        <v>7.9159296249999997E-2</v>
      </c>
      <c r="G87" s="614">
        <f>SUM(G82:G86)</f>
        <v>0.15831859249999999</v>
      </c>
      <c r="H87" s="614">
        <f t="shared" ref="H87:BN87" si="50">SUM(H82:H86)</f>
        <v>-6.9832032362500005</v>
      </c>
      <c r="I87" s="614">
        <f t="shared" si="50"/>
        <v>-6.9040439400000011</v>
      </c>
      <c r="J87" s="614">
        <f t="shared" si="50"/>
        <v>-6.8248846437500008</v>
      </c>
      <c r="K87" s="614">
        <f t="shared" si="50"/>
        <v>-6.7457253475000005</v>
      </c>
      <c r="L87" s="614">
        <f t="shared" si="50"/>
        <v>-6.6665660512500002</v>
      </c>
      <c r="M87" s="614">
        <f t="shared" si="50"/>
        <v>-6.5874067550000008</v>
      </c>
      <c r="N87" s="614">
        <f t="shared" si="50"/>
        <v>-6.5082474587500005</v>
      </c>
      <c r="O87" s="614">
        <f t="shared" si="50"/>
        <v>-6.4290881625000003</v>
      </c>
      <c r="P87" s="614">
        <f t="shared" si="50"/>
        <v>-6.34992886625</v>
      </c>
      <c r="Q87" s="614">
        <f t="shared" si="50"/>
        <v>-6.2707695700000006</v>
      </c>
      <c r="R87" s="614">
        <f t="shared" si="50"/>
        <v>-6.1916102737500003</v>
      </c>
      <c r="S87" s="614">
        <f t="shared" si="50"/>
        <v>-6.1124509775000009</v>
      </c>
      <c r="T87" s="614">
        <f t="shared" si="50"/>
        <v>-6.0332916812500006</v>
      </c>
      <c r="U87" s="614">
        <f t="shared" si="50"/>
        <v>-5.9541323850000003</v>
      </c>
      <c r="V87" s="614">
        <f t="shared" si="50"/>
        <v>-5.8749730887500009</v>
      </c>
      <c r="W87" s="614">
        <f t="shared" si="50"/>
        <v>-5.7958137925000006</v>
      </c>
      <c r="X87" s="614">
        <f t="shared" si="50"/>
        <v>-5.7166544962500012</v>
      </c>
      <c r="Y87" s="614">
        <f t="shared" si="50"/>
        <v>-5.6374952000000009</v>
      </c>
      <c r="Z87" s="614">
        <f t="shared" si="50"/>
        <v>-5.5583359037500006</v>
      </c>
      <c r="AA87" s="614">
        <f t="shared" si="50"/>
        <v>-5.4791766075000012</v>
      </c>
      <c r="AB87" s="614">
        <f t="shared" si="50"/>
        <v>-5.400017311250001</v>
      </c>
      <c r="AC87" s="614">
        <f t="shared" si="50"/>
        <v>-5.3208580150000007</v>
      </c>
      <c r="AD87" s="614">
        <f t="shared" si="50"/>
        <v>-5.2416987187500013</v>
      </c>
      <c r="AE87" s="614">
        <f t="shared" si="50"/>
        <v>-5.1625394225000019</v>
      </c>
      <c r="AF87" s="614">
        <f t="shared" si="50"/>
        <v>-5.0833801262500016</v>
      </c>
      <c r="AG87" s="614">
        <f t="shared" si="50"/>
        <v>-5.0042208300000013</v>
      </c>
      <c r="AH87" s="614">
        <f t="shared" si="50"/>
        <v>-4.925061533750001</v>
      </c>
      <c r="AI87" s="614">
        <f t="shared" si="50"/>
        <v>-4.8459022375000025</v>
      </c>
      <c r="AJ87" s="614">
        <f t="shared" si="50"/>
        <v>-4.7667429412500022</v>
      </c>
      <c r="AK87" s="614">
        <f t="shared" si="50"/>
        <v>-4.6875836450000019</v>
      </c>
      <c r="AL87" s="614">
        <f t="shared" si="50"/>
        <v>-4.6084243487500025</v>
      </c>
      <c r="AM87" s="614">
        <f t="shared" si="50"/>
        <v>-4.5292650525000031</v>
      </c>
      <c r="AN87" s="614">
        <f t="shared" si="50"/>
        <v>-4.4501057562500028</v>
      </c>
      <c r="AO87" s="614">
        <f t="shared" si="50"/>
        <v>-4.3709464600000025</v>
      </c>
      <c r="AP87" s="614">
        <f t="shared" si="50"/>
        <v>-4.2917871637500022</v>
      </c>
      <c r="AQ87" s="614">
        <f t="shared" si="50"/>
        <v>-4.2126278675000037</v>
      </c>
      <c r="AR87" s="614">
        <f t="shared" si="50"/>
        <v>-4.1334685712500034</v>
      </c>
      <c r="AS87" s="614">
        <f t="shared" si="50"/>
        <v>-4.0543092750000032</v>
      </c>
      <c r="AT87" s="614">
        <f t="shared" si="50"/>
        <v>-3.9751499787500038</v>
      </c>
      <c r="AU87" s="614">
        <f t="shared" si="50"/>
        <v>-3.8959906825000039</v>
      </c>
      <c r="AV87" s="614">
        <f t="shared" si="50"/>
        <v>-3.8168313862500041</v>
      </c>
      <c r="AW87" s="614">
        <f t="shared" si="50"/>
        <v>-3.7376720900000038</v>
      </c>
      <c r="AX87" s="614">
        <f t="shared" si="50"/>
        <v>-3.6585127937500035</v>
      </c>
      <c r="AY87" s="614">
        <f t="shared" si="50"/>
        <v>-3.5793534975000045</v>
      </c>
      <c r="AZ87" s="614">
        <f t="shared" si="50"/>
        <v>-3.5001942012500047</v>
      </c>
      <c r="BA87" s="614">
        <f t="shared" si="50"/>
        <v>-3.4210349050000044</v>
      </c>
      <c r="BB87" s="614">
        <f t="shared" si="50"/>
        <v>-3.341875608750005</v>
      </c>
      <c r="BC87" s="614">
        <f t="shared" si="50"/>
        <v>-3.2627163125000052</v>
      </c>
      <c r="BD87" s="614">
        <f t="shared" si="50"/>
        <v>-3.1835570162500049</v>
      </c>
      <c r="BE87" s="614">
        <f t="shared" si="50"/>
        <v>-3.1043977200000046</v>
      </c>
      <c r="BF87" s="614">
        <f t="shared" si="50"/>
        <v>-3.0252384237500043</v>
      </c>
      <c r="BG87" s="614">
        <f t="shared" si="50"/>
        <v>-2.946079127500004</v>
      </c>
      <c r="BH87" s="614">
        <f t="shared" si="50"/>
        <v>-2.8669198312500037</v>
      </c>
      <c r="BI87" s="614">
        <f t="shared" si="50"/>
        <v>-2.7877605350000034</v>
      </c>
      <c r="BJ87" s="614">
        <f t="shared" si="50"/>
        <v>-2.7086012387500031</v>
      </c>
      <c r="BK87" s="614">
        <f>SUM(BK82:BK86)</f>
        <v>-2.6294419425000028</v>
      </c>
      <c r="BL87" s="614">
        <f>SUM(BL82:BL86)</f>
        <v>-2.5502826462500026</v>
      </c>
      <c r="BM87" s="614">
        <f>SUM(BM82:BM86)</f>
        <v>-2.4711233500000023</v>
      </c>
      <c r="BN87" s="614">
        <f t="shared" si="50"/>
        <v>0</v>
      </c>
      <c r="BO87" s="148"/>
      <c r="BP87" s="148"/>
      <c r="BQ87" s="155"/>
    </row>
    <row r="88" spans="1:69" ht="12.75" customHeight="1" outlineLevel="1">
      <c r="A88" s="728" t="s">
        <v>760</v>
      </c>
      <c r="B88" s="315" t="s">
        <v>28</v>
      </c>
      <c r="C88" s="317"/>
      <c r="D88" s="310">
        <f t="shared" si="41"/>
        <v>469.34427312499997</v>
      </c>
      <c r="E88" s="310">
        <f t="shared" si="42"/>
        <v>1634.7788239385643</v>
      </c>
      <c r="F88" s="370">
        <f>F76+F82</f>
        <v>72.206811250000001</v>
      </c>
      <c r="G88" s="370">
        <f t="shared" ref="G88:BJ92" si="51">G76+G82</f>
        <v>72.206811250000001</v>
      </c>
      <c r="H88" s="370">
        <f t="shared" si="51"/>
        <v>64.986130125000003</v>
      </c>
      <c r="I88" s="370">
        <f t="shared" si="51"/>
        <v>64.986130125000003</v>
      </c>
      <c r="J88" s="370">
        <f t="shared" si="51"/>
        <v>64.986130125000003</v>
      </c>
      <c r="K88" s="370">
        <f t="shared" si="51"/>
        <v>64.986130125000003</v>
      </c>
      <c r="L88" s="370">
        <f t="shared" si="51"/>
        <v>64.986130125000003</v>
      </c>
      <c r="M88" s="370">
        <f t="shared" si="51"/>
        <v>64.986130125000003</v>
      </c>
      <c r="N88" s="370">
        <f t="shared" si="51"/>
        <v>64.986130125000003</v>
      </c>
      <c r="O88" s="370">
        <f t="shared" si="51"/>
        <v>64.986130125000003</v>
      </c>
      <c r="P88" s="370">
        <f t="shared" si="51"/>
        <v>64.986130125000003</v>
      </c>
      <c r="Q88" s="370">
        <f t="shared" si="51"/>
        <v>64.986130125000003</v>
      </c>
      <c r="R88" s="370">
        <f t="shared" si="51"/>
        <v>64.986130125000003</v>
      </c>
      <c r="S88" s="370">
        <f t="shared" si="51"/>
        <v>64.986130125000003</v>
      </c>
      <c r="T88" s="370">
        <f t="shared" si="51"/>
        <v>64.986130125000003</v>
      </c>
      <c r="U88" s="370">
        <f t="shared" si="51"/>
        <v>64.986130125000003</v>
      </c>
      <c r="V88" s="370">
        <f t="shared" si="51"/>
        <v>64.986130125000003</v>
      </c>
      <c r="W88" s="370">
        <f t="shared" si="51"/>
        <v>64.986130125000003</v>
      </c>
      <c r="X88" s="370">
        <f t="shared" si="51"/>
        <v>64.986130125000003</v>
      </c>
      <c r="Y88" s="370">
        <f t="shared" si="51"/>
        <v>64.986130125000003</v>
      </c>
      <c r="Z88" s="370">
        <f t="shared" si="51"/>
        <v>64.986130125000003</v>
      </c>
      <c r="AA88" s="370">
        <f t="shared" si="51"/>
        <v>64.986130125000003</v>
      </c>
      <c r="AB88" s="370">
        <f t="shared" si="51"/>
        <v>64.986130125000003</v>
      </c>
      <c r="AC88" s="370">
        <f t="shared" si="51"/>
        <v>64.986130125000003</v>
      </c>
      <c r="AD88" s="370">
        <f t="shared" si="51"/>
        <v>64.986130125000003</v>
      </c>
      <c r="AE88" s="370">
        <f t="shared" si="51"/>
        <v>64.986130125000003</v>
      </c>
      <c r="AF88" s="370">
        <f t="shared" si="51"/>
        <v>64.986130125000003</v>
      </c>
      <c r="AG88" s="370">
        <f t="shared" si="51"/>
        <v>64.986130125000003</v>
      </c>
      <c r="AH88" s="370">
        <f t="shared" si="51"/>
        <v>64.986130125000003</v>
      </c>
      <c r="AI88" s="370">
        <f t="shared" si="51"/>
        <v>64.986130125000003</v>
      </c>
      <c r="AJ88" s="370">
        <f t="shared" si="51"/>
        <v>64.986130125000003</v>
      </c>
      <c r="AK88" s="370">
        <f t="shared" si="51"/>
        <v>64.986130125000003</v>
      </c>
      <c r="AL88" s="370">
        <f t="shared" si="51"/>
        <v>64.986130125000003</v>
      </c>
      <c r="AM88" s="370">
        <f t="shared" si="51"/>
        <v>64.986130125000003</v>
      </c>
      <c r="AN88" s="370">
        <f t="shared" si="51"/>
        <v>64.986130125000003</v>
      </c>
      <c r="AO88" s="370">
        <f t="shared" si="51"/>
        <v>64.986130125000003</v>
      </c>
      <c r="AP88" s="370">
        <f t="shared" si="51"/>
        <v>64.986130125000003</v>
      </c>
      <c r="AQ88" s="370">
        <f t="shared" si="51"/>
        <v>64.986130125000003</v>
      </c>
      <c r="AR88" s="370">
        <f t="shared" si="51"/>
        <v>64.986130125000003</v>
      </c>
      <c r="AS88" s="370">
        <f t="shared" si="51"/>
        <v>64.986130125000003</v>
      </c>
      <c r="AT88" s="370">
        <f t="shared" si="51"/>
        <v>64.986130125000003</v>
      </c>
      <c r="AU88" s="370">
        <f t="shared" si="51"/>
        <v>64.986130125000003</v>
      </c>
      <c r="AV88" s="370">
        <f t="shared" si="51"/>
        <v>64.986130125000003</v>
      </c>
      <c r="AW88" s="370">
        <f t="shared" si="51"/>
        <v>64.986130125000003</v>
      </c>
      <c r="AX88" s="370">
        <f t="shared" si="51"/>
        <v>64.986130125000003</v>
      </c>
      <c r="AY88" s="370">
        <f t="shared" si="51"/>
        <v>64.986130125000003</v>
      </c>
      <c r="AZ88" s="370">
        <f t="shared" si="51"/>
        <v>64.986130125000003</v>
      </c>
      <c r="BA88" s="370">
        <f t="shared" si="51"/>
        <v>64.986130125000003</v>
      </c>
      <c r="BB88" s="370">
        <f t="shared" si="51"/>
        <v>64.986130125000003</v>
      </c>
      <c r="BC88" s="370">
        <f t="shared" si="51"/>
        <v>64.986130125000003</v>
      </c>
      <c r="BD88" s="370">
        <f t="shared" si="51"/>
        <v>64.986130125000003</v>
      </c>
      <c r="BE88" s="370">
        <f t="shared" si="51"/>
        <v>64.986130125000003</v>
      </c>
      <c r="BF88" s="370">
        <f t="shared" si="51"/>
        <v>64.986130125000003</v>
      </c>
      <c r="BG88" s="370">
        <f t="shared" si="51"/>
        <v>64.986130125000003</v>
      </c>
      <c r="BH88" s="370">
        <f t="shared" si="51"/>
        <v>64.986130125000003</v>
      </c>
      <c r="BI88" s="370">
        <f t="shared" si="51"/>
        <v>64.986130125000003</v>
      </c>
      <c r="BJ88" s="370">
        <f t="shared" si="51"/>
        <v>64.986130125000003</v>
      </c>
      <c r="BK88" s="370">
        <f t="shared" ref="BK88:BM91" si="52">BK76+BK82</f>
        <v>64.986130125000003</v>
      </c>
      <c r="BL88" s="370">
        <f t="shared" si="52"/>
        <v>64.986130125000003</v>
      </c>
      <c r="BM88" s="370">
        <f t="shared" si="52"/>
        <v>64.986130125000003</v>
      </c>
      <c r="BN88" s="370">
        <v>0</v>
      </c>
      <c r="BO88" s="158"/>
      <c r="BP88" s="158"/>
      <c r="BQ88" s="4"/>
    </row>
    <row r="89" spans="1:69" outlineLevel="1">
      <c r="A89" s="729"/>
      <c r="B89" s="315" t="s">
        <v>29</v>
      </c>
      <c r="C89" s="317"/>
      <c r="D89" s="308">
        <f t="shared" si="41"/>
        <v>275.80412621999994</v>
      </c>
      <c r="E89" s="308">
        <f t="shared" si="42"/>
        <v>999.33017442001369</v>
      </c>
      <c r="F89" s="371">
        <f>F77+F83</f>
        <v>39.282858614999995</v>
      </c>
      <c r="G89" s="371">
        <f t="shared" si="51"/>
        <v>39.322102229999999</v>
      </c>
      <c r="H89" s="371">
        <f t="shared" si="51"/>
        <v>39.361345844999995</v>
      </c>
      <c r="I89" s="371">
        <f t="shared" si="51"/>
        <v>39.400589459999999</v>
      </c>
      <c r="J89" s="371">
        <f t="shared" si="51"/>
        <v>39.439833074999996</v>
      </c>
      <c r="K89" s="371">
        <f t="shared" si="51"/>
        <v>39.479076689999999</v>
      </c>
      <c r="L89" s="371">
        <f t="shared" si="51"/>
        <v>39.518320304999996</v>
      </c>
      <c r="M89" s="371">
        <f t="shared" si="51"/>
        <v>39.55756392</v>
      </c>
      <c r="N89" s="371">
        <f t="shared" si="51"/>
        <v>39.596807534999996</v>
      </c>
      <c r="O89" s="371">
        <f t="shared" si="51"/>
        <v>39.63605115</v>
      </c>
      <c r="P89" s="371">
        <f t="shared" si="51"/>
        <v>39.675294764999997</v>
      </c>
      <c r="Q89" s="371">
        <f t="shared" si="51"/>
        <v>39.71453838</v>
      </c>
      <c r="R89" s="371">
        <f t="shared" si="51"/>
        <v>39.753781994999997</v>
      </c>
      <c r="S89" s="371">
        <f t="shared" si="51"/>
        <v>39.793025610000001</v>
      </c>
      <c r="T89" s="371">
        <f t="shared" si="51"/>
        <v>39.832269224999997</v>
      </c>
      <c r="U89" s="371">
        <f t="shared" si="51"/>
        <v>39.871512840000001</v>
      </c>
      <c r="V89" s="371">
        <f t="shared" si="51"/>
        <v>39.910756454999998</v>
      </c>
      <c r="W89" s="371">
        <f t="shared" si="51"/>
        <v>39.950000070000002</v>
      </c>
      <c r="X89" s="371">
        <f t="shared" si="51"/>
        <v>39.989243684999998</v>
      </c>
      <c r="Y89" s="371">
        <f t="shared" si="51"/>
        <v>40.028487299999995</v>
      </c>
      <c r="Z89" s="371">
        <f t="shared" si="51"/>
        <v>40.067730914999999</v>
      </c>
      <c r="AA89" s="371">
        <f t="shared" si="51"/>
        <v>40.106974529999995</v>
      </c>
      <c r="AB89" s="371">
        <f t="shared" si="51"/>
        <v>40.146218144999999</v>
      </c>
      <c r="AC89" s="371">
        <f t="shared" si="51"/>
        <v>40.185461759999995</v>
      </c>
      <c r="AD89" s="371">
        <f t="shared" si="51"/>
        <v>40.224705374999999</v>
      </c>
      <c r="AE89" s="371">
        <f t="shared" si="51"/>
        <v>40.263948989999996</v>
      </c>
      <c r="AF89" s="371">
        <f t="shared" si="51"/>
        <v>40.303192605</v>
      </c>
      <c r="AG89" s="371">
        <f t="shared" si="51"/>
        <v>40.342436219999996</v>
      </c>
      <c r="AH89" s="371">
        <f t="shared" si="51"/>
        <v>40.381679835</v>
      </c>
      <c r="AI89" s="371">
        <f t="shared" si="51"/>
        <v>40.420923449999997</v>
      </c>
      <c r="AJ89" s="371">
        <f t="shared" si="51"/>
        <v>40.460167065</v>
      </c>
      <c r="AK89" s="371">
        <f t="shared" si="51"/>
        <v>40.499410679999997</v>
      </c>
      <c r="AL89" s="371">
        <f t="shared" si="51"/>
        <v>40.538654295000001</v>
      </c>
      <c r="AM89" s="371">
        <f t="shared" si="51"/>
        <v>40.577897909999997</v>
      </c>
      <c r="AN89" s="371">
        <f t="shared" si="51"/>
        <v>40.617141524999994</v>
      </c>
      <c r="AO89" s="371">
        <f t="shared" si="51"/>
        <v>40.656385139999998</v>
      </c>
      <c r="AP89" s="371">
        <f t="shared" si="51"/>
        <v>40.695628754999994</v>
      </c>
      <c r="AQ89" s="371">
        <f t="shared" si="51"/>
        <v>40.734872369999998</v>
      </c>
      <c r="AR89" s="371">
        <f t="shared" si="51"/>
        <v>40.774115984999995</v>
      </c>
      <c r="AS89" s="371">
        <f t="shared" si="51"/>
        <v>40.813359599999998</v>
      </c>
      <c r="AT89" s="371">
        <f t="shared" si="51"/>
        <v>40.852603214999995</v>
      </c>
      <c r="AU89" s="371">
        <f t="shared" si="51"/>
        <v>40.891846829999999</v>
      </c>
      <c r="AV89" s="371">
        <f t="shared" si="51"/>
        <v>40.931090444999995</v>
      </c>
      <c r="AW89" s="371">
        <f t="shared" si="51"/>
        <v>40.970334059999999</v>
      </c>
      <c r="AX89" s="371">
        <f t="shared" si="51"/>
        <v>41.009577674999996</v>
      </c>
      <c r="AY89" s="371">
        <f t="shared" si="51"/>
        <v>41.048821289999999</v>
      </c>
      <c r="AZ89" s="371">
        <f t="shared" si="51"/>
        <v>41.088064904999996</v>
      </c>
      <c r="BA89" s="371">
        <f t="shared" si="51"/>
        <v>41.12730852</v>
      </c>
      <c r="BB89" s="371">
        <f t="shared" si="51"/>
        <v>41.166552134999996</v>
      </c>
      <c r="BC89" s="371">
        <f t="shared" si="51"/>
        <v>41.20579575</v>
      </c>
      <c r="BD89" s="371">
        <f t="shared" si="51"/>
        <v>41.245039364999997</v>
      </c>
      <c r="BE89" s="371">
        <f t="shared" si="51"/>
        <v>41.28428298</v>
      </c>
      <c r="BF89" s="371">
        <f t="shared" si="51"/>
        <v>41.323526594999997</v>
      </c>
      <c r="BG89" s="371">
        <f t="shared" si="51"/>
        <v>41.362770209999994</v>
      </c>
      <c r="BH89" s="371">
        <f t="shared" si="51"/>
        <v>41.402013824999997</v>
      </c>
      <c r="BI89" s="371">
        <f t="shared" si="51"/>
        <v>41.441257440000001</v>
      </c>
      <c r="BJ89" s="371">
        <f t="shared" si="51"/>
        <v>41.480501054999998</v>
      </c>
      <c r="BK89" s="371">
        <f t="shared" si="52"/>
        <v>41.519744669999994</v>
      </c>
      <c r="BL89" s="371">
        <f t="shared" si="52"/>
        <v>41.558988284999998</v>
      </c>
      <c r="BM89" s="371">
        <f t="shared" si="52"/>
        <v>41.598231900000002</v>
      </c>
      <c r="BN89" s="371">
        <v>0</v>
      </c>
      <c r="BO89" s="159"/>
      <c r="BP89" s="159"/>
      <c r="BQ89" s="5"/>
    </row>
    <row r="90" spans="1:69" outlineLevel="1">
      <c r="A90" s="729"/>
      <c r="B90" s="315" t="s">
        <v>30</v>
      </c>
      <c r="C90" s="317"/>
      <c r="D90" s="308">
        <f t="shared" si="41"/>
        <v>280.52740782499995</v>
      </c>
      <c r="E90" s="308">
        <f t="shared" si="42"/>
        <v>1016.4441962254541</v>
      </c>
      <c r="F90" s="371">
        <f>F78+F84</f>
        <v>39.955596931249993</v>
      </c>
      <c r="G90" s="371">
        <f t="shared" si="51"/>
        <v>39.995512612499994</v>
      </c>
      <c r="H90" s="371">
        <f t="shared" si="51"/>
        <v>40.035428293749995</v>
      </c>
      <c r="I90" s="371">
        <f t="shared" si="51"/>
        <v>40.075343974999988</v>
      </c>
      <c r="J90" s="371">
        <f t="shared" si="51"/>
        <v>40.115259656249989</v>
      </c>
      <c r="K90" s="371">
        <f t="shared" si="51"/>
        <v>40.15517533749999</v>
      </c>
      <c r="L90" s="371">
        <f t="shared" si="51"/>
        <v>40.195091018749991</v>
      </c>
      <c r="M90" s="371">
        <f t="shared" si="51"/>
        <v>40.235006699999992</v>
      </c>
      <c r="N90" s="371">
        <f t="shared" si="51"/>
        <v>40.274922381249993</v>
      </c>
      <c r="O90" s="371">
        <f t="shared" si="51"/>
        <v>40.314838062499994</v>
      </c>
      <c r="P90" s="371">
        <f t="shared" si="51"/>
        <v>40.354753743749988</v>
      </c>
      <c r="Q90" s="371">
        <f t="shared" si="51"/>
        <v>40.394669424999989</v>
      </c>
      <c r="R90" s="371">
        <f t="shared" si="51"/>
        <v>40.43458510624999</v>
      </c>
      <c r="S90" s="371">
        <f t="shared" si="51"/>
        <v>40.474500787499991</v>
      </c>
      <c r="T90" s="371">
        <f t="shared" si="51"/>
        <v>40.514416468749992</v>
      </c>
      <c r="U90" s="371">
        <f t="shared" si="51"/>
        <v>40.554332149999993</v>
      </c>
      <c r="V90" s="371">
        <f t="shared" si="51"/>
        <v>40.594247831249994</v>
      </c>
      <c r="W90" s="371">
        <f t="shared" si="51"/>
        <v>40.634163512499988</v>
      </c>
      <c r="X90" s="371">
        <f t="shared" si="51"/>
        <v>40.674079193749989</v>
      </c>
      <c r="Y90" s="371">
        <f t="shared" si="51"/>
        <v>40.71399487499999</v>
      </c>
      <c r="Z90" s="371">
        <f t="shared" si="51"/>
        <v>40.753910556249991</v>
      </c>
      <c r="AA90" s="371">
        <f t="shared" si="51"/>
        <v>40.793826237499992</v>
      </c>
      <c r="AB90" s="371">
        <f t="shared" si="51"/>
        <v>40.833741918749993</v>
      </c>
      <c r="AC90" s="371">
        <f t="shared" si="51"/>
        <v>40.873657599999994</v>
      </c>
      <c r="AD90" s="371">
        <f t="shared" si="51"/>
        <v>40.913573281249988</v>
      </c>
      <c r="AE90" s="371">
        <f t="shared" si="51"/>
        <v>40.953488962499989</v>
      </c>
      <c r="AF90" s="371">
        <f t="shared" si="51"/>
        <v>40.99340464374999</v>
      </c>
      <c r="AG90" s="371">
        <f t="shared" si="51"/>
        <v>41.033320324999991</v>
      </c>
      <c r="AH90" s="371">
        <f t="shared" si="51"/>
        <v>41.073236006249992</v>
      </c>
      <c r="AI90" s="371">
        <f t="shared" si="51"/>
        <v>41.113151687499993</v>
      </c>
      <c r="AJ90" s="371">
        <f t="shared" si="51"/>
        <v>41.153067368749994</v>
      </c>
      <c r="AK90" s="371">
        <f t="shared" si="51"/>
        <v>41.192983049999988</v>
      </c>
      <c r="AL90" s="371">
        <f t="shared" si="51"/>
        <v>41.232898731249989</v>
      </c>
      <c r="AM90" s="371">
        <f t="shared" si="51"/>
        <v>41.27281441249999</v>
      </c>
      <c r="AN90" s="371">
        <f t="shared" si="51"/>
        <v>41.312730093749991</v>
      </c>
      <c r="AO90" s="371">
        <f t="shared" si="51"/>
        <v>41.352645774999992</v>
      </c>
      <c r="AP90" s="371">
        <f t="shared" si="51"/>
        <v>41.392561456249993</v>
      </c>
      <c r="AQ90" s="371">
        <f t="shared" si="51"/>
        <v>41.432477137499987</v>
      </c>
      <c r="AR90" s="371">
        <f t="shared" si="51"/>
        <v>41.472392818749988</v>
      </c>
      <c r="AS90" s="371">
        <f t="shared" si="51"/>
        <v>41.512308499999989</v>
      </c>
      <c r="AT90" s="371">
        <f t="shared" si="51"/>
        <v>41.55222418124999</v>
      </c>
      <c r="AU90" s="371">
        <f t="shared" si="51"/>
        <v>41.592139862499991</v>
      </c>
      <c r="AV90" s="371">
        <f t="shared" si="51"/>
        <v>41.632055543749992</v>
      </c>
      <c r="AW90" s="371">
        <f t="shared" si="51"/>
        <v>41.671971224999993</v>
      </c>
      <c r="AX90" s="371">
        <f t="shared" si="51"/>
        <v>41.711886906249987</v>
      </c>
      <c r="AY90" s="371">
        <f t="shared" si="51"/>
        <v>41.751802587499988</v>
      </c>
      <c r="AZ90" s="371">
        <f t="shared" si="51"/>
        <v>41.791718268749989</v>
      </c>
      <c r="BA90" s="371">
        <f t="shared" si="51"/>
        <v>41.83163394999999</v>
      </c>
      <c r="BB90" s="371">
        <f t="shared" si="51"/>
        <v>41.871549631249991</v>
      </c>
      <c r="BC90" s="371">
        <f t="shared" si="51"/>
        <v>41.911465312499992</v>
      </c>
      <c r="BD90" s="371">
        <f t="shared" si="51"/>
        <v>41.951380993749986</v>
      </c>
      <c r="BE90" s="371">
        <f t="shared" si="51"/>
        <v>41.991296674999987</v>
      </c>
      <c r="BF90" s="371">
        <f t="shared" si="51"/>
        <v>42.031212356249988</v>
      </c>
      <c r="BG90" s="371">
        <f t="shared" si="51"/>
        <v>42.071128037499989</v>
      </c>
      <c r="BH90" s="371">
        <f t="shared" si="51"/>
        <v>42.11104371874999</v>
      </c>
      <c r="BI90" s="371">
        <f t="shared" si="51"/>
        <v>42.150959399999991</v>
      </c>
      <c r="BJ90" s="371">
        <f t="shared" si="51"/>
        <v>42.190875081249992</v>
      </c>
      <c r="BK90" s="371">
        <f t="shared" si="52"/>
        <v>42.230790762499993</v>
      </c>
      <c r="BL90" s="371">
        <f t="shared" si="52"/>
        <v>42.270706443749987</v>
      </c>
      <c r="BM90" s="371">
        <f t="shared" si="52"/>
        <v>42.310622124999988</v>
      </c>
      <c r="BN90" s="371">
        <v>0</v>
      </c>
      <c r="BO90" s="147"/>
      <c r="BP90" s="147"/>
      <c r="BQ90" s="5"/>
    </row>
    <row r="91" spans="1:69" outlineLevel="1">
      <c r="A91" s="729"/>
      <c r="B91" s="315" t="s">
        <v>31</v>
      </c>
      <c r="C91" s="317"/>
      <c r="D91" s="308">
        <f t="shared" si="41"/>
        <v>0</v>
      </c>
      <c r="E91" s="308">
        <f t="shared" si="42"/>
        <v>0</v>
      </c>
      <c r="F91" s="371">
        <f>F79+F85</f>
        <v>0</v>
      </c>
      <c r="G91" s="371">
        <f t="shared" si="51"/>
        <v>0</v>
      </c>
      <c r="H91" s="371">
        <f t="shared" si="51"/>
        <v>0</v>
      </c>
      <c r="I91" s="371">
        <f t="shared" si="51"/>
        <v>0</v>
      </c>
      <c r="J91" s="371">
        <f t="shared" si="51"/>
        <v>0</v>
      </c>
      <c r="K91" s="371">
        <f t="shared" si="51"/>
        <v>0</v>
      </c>
      <c r="L91" s="371">
        <f t="shared" si="51"/>
        <v>0</v>
      </c>
      <c r="M91" s="371">
        <f t="shared" si="51"/>
        <v>0</v>
      </c>
      <c r="N91" s="371">
        <f t="shared" si="51"/>
        <v>0</v>
      </c>
      <c r="O91" s="371">
        <f t="shared" si="51"/>
        <v>0</v>
      </c>
      <c r="P91" s="371">
        <f t="shared" si="51"/>
        <v>0</v>
      </c>
      <c r="Q91" s="371">
        <f t="shared" si="51"/>
        <v>0</v>
      </c>
      <c r="R91" s="371">
        <f t="shared" si="51"/>
        <v>0</v>
      </c>
      <c r="S91" s="371">
        <f t="shared" si="51"/>
        <v>0</v>
      </c>
      <c r="T91" s="371">
        <f t="shared" si="51"/>
        <v>0</v>
      </c>
      <c r="U91" s="371">
        <f t="shared" si="51"/>
        <v>0</v>
      </c>
      <c r="V91" s="371">
        <f t="shared" si="51"/>
        <v>0</v>
      </c>
      <c r="W91" s="371">
        <f t="shared" si="51"/>
        <v>0</v>
      </c>
      <c r="X91" s="371">
        <f t="shared" si="51"/>
        <v>0</v>
      </c>
      <c r="Y91" s="371">
        <f t="shared" si="51"/>
        <v>0</v>
      </c>
      <c r="Z91" s="371">
        <f t="shared" si="51"/>
        <v>0</v>
      </c>
      <c r="AA91" s="371">
        <f t="shared" si="51"/>
        <v>0</v>
      </c>
      <c r="AB91" s="371">
        <f t="shared" si="51"/>
        <v>0</v>
      </c>
      <c r="AC91" s="371">
        <f t="shared" si="51"/>
        <v>0</v>
      </c>
      <c r="AD91" s="371">
        <f t="shared" si="51"/>
        <v>0</v>
      </c>
      <c r="AE91" s="371">
        <f t="shared" si="51"/>
        <v>0</v>
      </c>
      <c r="AF91" s="371">
        <f t="shared" si="51"/>
        <v>0</v>
      </c>
      <c r="AG91" s="371">
        <f t="shared" si="51"/>
        <v>0</v>
      </c>
      <c r="AH91" s="371">
        <f t="shared" si="51"/>
        <v>0</v>
      </c>
      <c r="AI91" s="371">
        <f t="shared" si="51"/>
        <v>0</v>
      </c>
      <c r="AJ91" s="371">
        <f t="shared" si="51"/>
        <v>0</v>
      </c>
      <c r="AK91" s="371">
        <f t="shared" si="51"/>
        <v>0</v>
      </c>
      <c r="AL91" s="371">
        <f t="shared" si="51"/>
        <v>0</v>
      </c>
      <c r="AM91" s="371">
        <f t="shared" si="51"/>
        <v>0</v>
      </c>
      <c r="AN91" s="371">
        <f t="shared" si="51"/>
        <v>0</v>
      </c>
      <c r="AO91" s="371">
        <f t="shared" si="51"/>
        <v>0</v>
      </c>
      <c r="AP91" s="371">
        <f t="shared" si="51"/>
        <v>0</v>
      </c>
      <c r="AQ91" s="371">
        <f t="shared" si="51"/>
        <v>0</v>
      </c>
      <c r="AR91" s="371">
        <f t="shared" si="51"/>
        <v>0</v>
      </c>
      <c r="AS91" s="371">
        <f t="shared" si="51"/>
        <v>0</v>
      </c>
      <c r="AT91" s="371">
        <f t="shared" si="51"/>
        <v>0</v>
      </c>
      <c r="AU91" s="371">
        <f t="shared" si="51"/>
        <v>0</v>
      </c>
      <c r="AV91" s="371">
        <f t="shared" si="51"/>
        <v>0</v>
      </c>
      <c r="AW91" s="371">
        <f t="shared" si="51"/>
        <v>0</v>
      </c>
      <c r="AX91" s="371">
        <f t="shared" si="51"/>
        <v>0</v>
      </c>
      <c r="AY91" s="371">
        <f t="shared" si="51"/>
        <v>0</v>
      </c>
      <c r="AZ91" s="371">
        <f t="shared" si="51"/>
        <v>0</v>
      </c>
      <c r="BA91" s="371">
        <f t="shared" si="51"/>
        <v>0</v>
      </c>
      <c r="BB91" s="371">
        <f t="shared" si="51"/>
        <v>0</v>
      </c>
      <c r="BC91" s="371">
        <f t="shared" si="51"/>
        <v>0</v>
      </c>
      <c r="BD91" s="371">
        <f t="shared" si="51"/>
        <v>0</v>
      </c>
      <c r="BE91" s="371">
        <f t="shared" si="51"/>
        <v>0</v>
      </c>
      <c r="BF91" s="371">
        <f t="shared" si="51"/>
        <v>0</v>
      </c>
      <c r="BG91" s="371">
        <f t="shared" si="51"/>
        <v>0</v>
      </c>
      <c r="BH91" s="371">
        <f t="shared" si="51"/>
        <v>0</v>
      </c>
      <c r="BI91" s="371">
        <f t="shared" si="51"/>
        <v>0</v>
      </c>
      <c r="BJ91" s="371">
        <f t="shared" si="51"/>
        <v>0</v>
      </c>
      <c r="BK91" s="371">
        <f t="shared" si="52"/>
        <v>0</v>
      </c>
      <c r="BL91" s="371">
        <f t="shared" si="52"/>
        <v>0</v>
      </c>
      <c r="BM91" s="371">
        <f t="shared" si="52"/>
        <v>0</v>
      </c>
      <c r="BN91" s="371">
        <v>0</v>
      </c>
      <c r="BO91" s="159"/>
      <c r="BP91" s="159"/>
      <c r="BQ91" s="5"/>
    </row>
    <row r="92" spans="1:69" outlineLevel="1">
      <c r="A92" s="729"/>
      <c r="B92" s="315" t="s">
        <v>32</v>
      </c>
      <c r="C92" s="317"/>
      <c r="D92" s="308">
        <f t="shared" si="41"/>
        <v>171.76282374999991</v>
      </c>
      <c r="E92" s="308">
        <f t="shared" si="42"/>
        <v>612.08256712047648</v>
      </c>
      <c r="F92" s="371">
        <f>F80+F86</f>
        <v>24.537546249999984</v>
      </c>
      <c r="G92" s="371">
        <f t="shared" si="51"/>
        <v>24.537546249999984</v>
      </c>
      <c r="H92" s="371">
        <f t="shared" si="51"/>
        <v>24.537546249999984</v>
      </c>
      <c r="I92" s="371">
        <f t="shared" si="51"/>
        <v>24.537546249999984</v>
      </c>
      <c r="J92" s="371">
        <f t="shared" si="51"/>
        <v>24.537546249999984</v>
      </c>
      <c r="K92" s="371">
        <f t="shared" si="51"/>
        <v>24.537546249999984</v>
      </c>
      <c r="L92" s="371">
        <f t="shared" si="51"/>
        <v>24.537546249999984</v>
      </c>
      <c r="M92" s="371">
        <f t="shared" si="51"/>
        <v>24.537546249999984</v>
      </c>
      <c r="N92" s="371">
        <f t="shared" si="51"/>
        <v>24.537546249999984</v>
      </c>
      <c r="O92" s="371">
        <f t="shared" si="51"/>
        <v>24.537546249999984</v>
      </c>
      <c r="P92" s="371">
        <f t="shared" si="51"/>
        <v>24.537546249999984</v>
      </c>
      <c r="Q92" s="371">
        <f t="shared" si="51"/>
        <v>24.537546249999984</v>
      </c>
      <c r="R92" s="371">
        <f t="shared" si="51"/>
        <v>24.537546249999984</v>
      </c>
      <c r="S92" s="371">
        <f t="shared" si="51"/>
        <v>24.537546249999984</v>
      </c>
      <c r="T92" s="371">
        <f t="shared" si="51"/>
        <v>24.537546249999984</v>
      </c>
      <c r="U92" s="371">
        <f t="shared" si="51"/>
        <v>24.537546249999984</v>
      </c>
      <c r="V92" s="371">
        <f t="shared" ref="V92:BJ92" si="53">V80+V86</f>
        <v>24.537546249999984</v>
      </c>
      <c r="W92" s="371">
        <f t="shared" si="53"/>
        <v>24.537546249999984</v>
      </c>
      <c r="X92" s="371">
        <f t="shared" si="53"/>
        <v>24.537546249999984</v>
      </c>
      <c r="Y92" s="371">
        <f t="shared" si="53"/>
        <v>24.537546249999984</v>
      </c>
      <c r="Z92" s="371">
        <f t="shared" si="53"/>
        <v>24.537546249999984</v>
      </c>
      <c r="AA92" s="371">
        <f t="shared" si="53"/>
        <v>24.537546249999984</v>
      </c>
      <c r="AB92" s="371">
        <f t="shared" si="53"/>
        <v>24.537546249999984</v>
      </c>
      <c r="AC92" s="371">
        <f t="shared" si="53"/>
        <v>24.537546249999984</v>
      </c>
      <c r="AD92" s="371">
        <f t="shared" si="53"/>
        <v>24.537546249999984</v>
      </c>
      <c r="AE92" s="371">
        <f t="shared" si="53"/>
        <v>24.537546249999984</v>
      </c>
      <c r="AF92" s="371">
        <f t="shared" si="53"/>
        <v>24.537546249999984</v>
      </c>
      <c r="AG92" s="371">
        <f t="shared" si="53"/>
        <v>24.537546249999984</v>
      </c>
      <c r="AH92" s="371">
        <f t="shared" si="53"/>
        <v>24.537546249999984</v>
      </c>
      <c r="AI92" s="371">
        <f t="shared" si="53"/>
        <v>24.537546249999984</v>
      </c>
      <c r="AJ92" s="371">
        <f t="shared" si="53"/>
        <v>24.537546249999984</v>
      </c>
      <c r="AK92" s="371">
        <f t="shared" si="53"/>
        <v>24.537546249999984</v>
      </c>
      <c r="AL92" s="371">
        <f t="shared" si="53"/>
        <v>24.537546249999984</v>
      </c>
      <c r="AM92" s="371">
        <f t="shared" si="53"/>
        <v>24.537546249999984</v>
      </c>
      <c r="AN92" s="371">
        <f t="shared" si="53"/>
        <v>24.537546249999984</v>
      </c>
      <c r="AO92" s="371">
        <f t="shared" si="53"/>
        <v>24.537546249999984</v>
      </c>
      <c r="AP92" s="371">
        <f t="shared" si="53"/>
        <v>24.537546249999984</v>
      </c>
      <c r="AQ92" s="371">
        <f t="shared" si="53"/>
        <v>24.537546249999984</v>
      </c>
      <c r="AR92" s="371">
        <f t="shared" si="53"/>
        <v>24.537546249999984</v>
      </c>
      <c r="AS92" s="371">
        <f t="shared" si="53"/>
        <v>24.537546249999984</v>
      </c>
      <c r="AT92" s="371">
        <f t="shared" si="53"/>
        <v>24.537546249999984</v>
      </c>
      <c r="AU92" s="371">
        <f t="shared" si="53"/>
        <v>24.537546249999984</v>
      </c>
      <c r="AV92" s="371">
        <f t="shared" si="53"/>
        <v>24.537546249999984</v>
      </c>
      <c r="AW92" s="371">
        <f t="shared" si="53"/>
        <v>24.537546249999984</v>
      </c>
      <c r="AX92" s="371">
        <f t="shared" si="53"/>
        <v>24.537546249999984</v>
      </c>
      <c r="AY92" s="371">
        <f t="shared" si="53"/>
        <v>24.537546249999984</v>
      </c>
      <c r="AZ92" s="371">
        <f t="shared" si="53"/>
        <v>24.537546249999984</v>
      </c>
      <c r="BA92" s="371">
        <f t="shared" si="53"/>
        <v>24.537546249999984</v>
      </c>
      <c r="BB92" s="371">
        <f t="shared" si="53"/>
        <v>24.537546249999984</v>
      </c>
      <c r="BC92" s="371">
        <f t="shared" si="53"/>
        <v>24.537546249999984</v>
      </c>
      <c r="BD92" s="371">
        <f t="shared" si="53"/>
        <v>24.537546249999984</v>
      </c>
      <c r="BE92" s="371">
        <f t="shared" si="53"/>
        <v>24.537546249999984</v>
      </c>
      <c r="BF92" s="371">
        <f t="shared" si="53"/>
        <v>24.537546249999984</v>
      </c>
      <c r="BG92" s="371">
        <f t="shared" si="53"/>
        <v>24.537546249999984</v>
      </c>
      <c r="BH92" s="371">
        <f t="shared" si="53"/>
        <v>24.537546249999984</v>
      </c>
      <c r="BI92" s="371">
        <f t="shared" si="53"/>
        <v>24.537546249999984</v>
      </c>
      <c r="BJ92" s="371">
        <f t="shared" si="53"/>
        <v>24.537546249999984</v>
      </c>
      <c r="BK92" s="371">
        <f>BK80+BK86</f>
        <v>24.537546249999984</v>
      </c>
      <c r="BL92" s="371">
        <f>BL80+BL86</f>
        <v>24.537546249999984</v>
      </c>
      <c r="BM92" s="371">
        <f>BM80+BM86</f>
        <v>24.537546249999984</v>
      </c>
      <c r="BN92" s="371">
        <v>0</v>
      </c>
      <c r="BO92" s="159"/>
      <c r="BP92" s="159"/>
      <c r="BQ92" s="5"/>
    </row>
    <row r="93" spans="1:69" ht="13.5" thickBot="1">
      <c r="A93" s="365" t="s">
        <v>751</v>
      </c>
      <c r="B93" s="383" t="s">
        <v>761</v>
      </c>
      <c r="C93" s="366"/>
      <c r="D93" s="369">
        <f t="shared" si="41"/>
        <v>1197.4386309199999</v>
      </c>
      <c r="E93" s="369">
        <f t="shared" si="42"/>
        <v>4262.6357617045078</v>
      </c>
      <c r="F93" s="373">
        <f t="shared" ref="F93:AK93" si="54">SUM(F88:F92)</f>
        <v>175.98281304624999</v>
      </c>
      <c r="G93" s="373">
        <f t="shared" si="54"/>
        <v>176.06197234249998</v>
      </c>
      <c r="H93" s="373">
        <f t="shared" si="54"/>
        <v>168.92045051374998</v>
      </c>
      <c r="I93" s="373">
        <f t="shared" si="54"/>
        <v>168.99960980999998</v>
      </c>
      <c r="J93" s="373">
        <f t="shared" si="54"/>
        <v>169.07876910624998</v>
      </c>
      <c r="K93" s="373">
        <f t="shared" si="54"/>
        <v>169.15792840249998</v>
      </c>
      <c r="L93" s="373">
        <f t="shared" si="54"/>
        <v>169.23708769874997</v>
      </c>
      <c r="M93" s="373">
        <f t="shared" si="54"/>
        <v>169.31624699499997</v>
      </c>
      <c r="N93" s="373">
        <f t="shared" si="54"/>
        <v>169.39540629124997</v>
      </c>
      <c r="O93" s="373">
        <f t="shared" si="54"/>
        <v>169.4745655875</v>
      </c>
      <c r="P93" s="373">
        <f t="shared" si="54"/>
        <v>169.55372488374999</v>
      </c>
      <c r="Q93" s="373">
        <f t="shared" si="54"/>
        <v>169.63288417999999</v>
      </c>
      <c r="R93" s="373">
        <f t="shared" si="54"/>
        <v>169.71204347624999</v>
      </c>
      <c r="S93" s="373">
        <f t="shared" si="54"/>
        <v>169.79120277249999</v>
      </c>
      <c r="T93" s="373">
        <f t="shared" si="54"/>
        <v>169.87036206874998</v>
      </c>
      <c r="U93" s="373">
        <f t="shared" si="54"/>
        <v>169.94952136499998</v>
      </c>
      <c r="V93" s="373">
        <f t="shared" si="54"/>
        <v>170.02868066124998</v>
      </c>
      <c r="W93" s="373">
        <f t="shared" si="54"/>
        <v>170.10783995749998</v>
      </c>
      <c r="X93" s="373">
        <f t="shared" si="54"/>
        <v>170.18699925375</v>
      </c>
      <c r="Y93" s="373">
        <f t="shared" si="54"/>
        <v>170.26615854999997</v>
      </c>
      <c r="Z93" s="373">
        <f t="shared" si="54"/>
        <v>170.34531784625</v>
      </c>
      <c r="AA93" s="373">
        <f t="shared" si="54"/>
        <v>170.42447714249997</v>
      </c>
      <c r="AB93" s="373">
        <f t="shared" si="54"/>
        <v>170.50363643874999</v>
      </c>
      <c r="AC93" s="373">
        <f t="shared" si="54"/>
        <v>170.58279573499999</v>
      </c>
      <c r="AD93" s="373">
        <f t="shared" si="54"/>
        <v>170.66195503124999</v>
      </c>
      <c r="AE93" s="373">
        <f t="shared" si="54"/>
        <v>170.74111432749999</v>
      </c>
      <c r="AF93" s="373">
        <f t="shared" si="54"/>
        <v>170.82027362374998</v>
      </c>
      <c r="AG93" s="373">
        <f t="shared" si="54"/>
        <v>170.89943291999998</v>
      </c>
      <c r="AH93" s="373">
        <f t="shared" si="54"/>
        <v>170.97859221624998</v>
      </c>
      <c r="AI93" s="373">
        <f t="shared" si="54"/>
        <v>171.05775151249998</v>
      </c>
      <c r="AJ93" s="373">
        <f t="shared" si="54"/>
        <v>171.13691080874997</v>
      </c>
      <c r="AK93" s="373">
        <f t="shared" si="54"/>
        <v>171.21607010499997</v>
      </c>
      <c r="AL93" s="373">
        <f t="shared" ref="AL93:BN93" si="55">SUM(AL88:AL92)</f>
        <v>171.29522940124997</v>
      </c>
      <c r="AM93" s="373">
        <f t="shared" si="55"/>
        <v>171.3743886975</v>
      </c>
      <c r="AN93" s="373">
        <f t="shared" si="55"/>
        <v>171.45354799374996</v>
      </c>
      <c r="AO93" s="373">
        <f t="shared" si="55"/>
        <v>171.53270728999999</v>
      </c>
      <c r="AP93" s="373">
        <f t="shared" si="55"/>
        <v>171.61186658624996</v>
      </c>
      <c r="AQ93" s="373">
        <f t="shared" si="55"/>
        <v>171.69102588249996</v>
      </c>
      <c r="AR93" s="373">
        <f t="shared" si="55"/>
        <v>171.77018517874998</v>
      </c>
      <c r="AS93" s="373">
        <f t="shared" si="55"/>
        <v>171.84934447499998</v>
      </c>
      <c r="AT93" s="373">
        <f t="shared" si="55"/>
        <v>171.92850377124998</v>
      </c>
      <c r="AU93" s="373">
        <f t="shared" si="55"/>
        <v>172.0076630675</v>
      </c>
      <c r="AV93" s="373">
        <f t="shared" si="55"/>
        <v>172.08682236374997</v>
      </c>
      <c r="AW93" s="373">
        <f t="shared" si="55"/>
        <v>172.16598166</v>
      </c>
      <c r="AX93" s="373">
        <f t="shared" si="55"/>
        <v>172.24514095624997</v>
      </c>
      <c r="AY93" s="373">
        <f t="shared" si="55"/>
        <v>172.32430025249997</v>
      </c>
      <c r="AZ93" s="373">
        <f t="shared" si="55"/>
        <v>172.40345954874999</v>
      </c>
      <c r="BA93" s="373">
        <f t="shared" si="55"/>
        <v>172.48261884499999</v>
      </c>
      <c r="BB93" s="373">
        <f t="shared" si="55"/>
        <v>172.56177814124999</v>
      </c>
      <c r="BC93" s="373">
        <f t="shared" si="55"/>
        <v>172.64093743749999</v>
      </c>
      <c r="BD93" s="373">
        <f t="shared" si="55"/>
        <v>172.72009673374998</v>
      </c>
      <c r="BE93" s="373">
        <f t="shared" si="55"/>
        <v>172.79925602999998</v>
      </c>
      <c r="BF93" s="373">
        <f t="shared" si="55"/>
        <v>172.87841532624998</v>
      </c>
      <c r="BG93" s="373">
        <f t="shared" si="55"/>
        <v>172.95757462249998</v>
      </c>
      <c r="BH93" s="373">
        <f t="shared" si="55"/>
        <v>173.03673391874997</v>
      </c>
      <c r="BI93" s="373">
        <f t="shared" si="55"/>
        <v>173.11589321499997</v>
      </c>
      <c r="BJ93" s="373">
        <f t="shared" si="55"/>
        <v>173.19505251125</v>
      </c>
      <c r="BK93" s="373">
        <f>SUM(BK88:BK92)</f>
        <v>173.27421180749997</v>
      </c>
      <c r="BL93" s="373">
        <f>SUM(BL88:BL92)</f>
        <v>173.35337110374996</v>
      </c>
      <c r="BM93" s="373">
        <f>SUM(BM88:BM92)</f>
        <v>173.43253039999999</v>
      </c>
      <c r="BN93" s="373">
        <f t="shared" si="55"/>
        <v>0</v>
      </c>
      <c r="BO93" s="162"/>
      <c r="BP93" s="162"/>
      <c r="BQ93" s="155"/>
    </row>
    <row r="94" spans="1:69" ht="13.5" outlineLevel="1" thickTop="1">
      <c r="A94" s="356" t="s">
        <v>90</v>
      </c>
      <c r="B94" s="367"/>
      <c r="C94" s="318">
        <f>+Assumes!E28</f>
        <v>-0.05</v>
      </c>
      <c r="D94" s="374">
        <f t="shared" si="41"/>
        <v>1137.5666993739999</v>
      </c>
      <c r="E94" s="374">
        <f t="shared" si="42"/>
        <v>4049.5039736192839</v>
      </c>
      <c r="F94" s="516">
        <f t="shared" ref="F94:AK94" si="56">$C$94*F93+F93</f>
        <v>167.18367239393748</v>
      </c>
      <c r="G94" s="516">
        <f t="shared" si="56"/>
        <v>167.258873725375</v>
      </c>
      <c r="H94" s="516">
        <f t="shared" si="56"/>
        <v>160.47442798806247</v>
      </c>
      <c r="I94" s="516">
        <f t="shared" si="56"/>
        <v>160.54962931949999</v>
      </c>
      <c r="J94" s="516">
        <f t="shared" si="56"/>
        <v>160.62483065093747</v>
      </c>
      <c r="K94" s="516">
        <f t="shared" si="56"/>
        <v>160.70003198237498</v>
      </c>
      <c r="L94" s="516">
        <f t="shared" si="56"/>
        <v>160.77523331381246</v>
      </c>
      <c r="M94" s="516">
        <f t="shared" si="56"/>
        <v>160.85043464524998</v>
      </c>
      <c r="N94" s="516">
        <f t="shared" si="56"/>
        <v>160.92563597668746</v>
      </c>
      <c r="O94" s="516">
        <f t="shared" si="56"/>
        <v>161.000837308125</v>
      </c>
      <c r="P94" s="516">
        <f t="shared" si="56"/>
        <v>161.07603863956248</v>
      </c>
      <c r="Q94" s="516">
        <f t="shared" si="56"/>
        <v>161.151239971</v>
      </c>
      <c r="R94" s="516">
        <f t="shared" si="56"/>
        <v>161.22644130243748</v>
      </c>
      <c r="S94" s="516">
        <f t="shared" si="56"/>
        <v>161.30164263387499</v>
      </c>
      <c r="T94" s="516">
        <f t="shared" si="56"/>
        <v>161.37684396531247</v>
      </c>
      <c r="U94" s="516">
        <f t="shared" si="56"/>
        <v>161.45204529674999</v>
      </c>
      <c r="V94" s="516">
        <f t="shared" si="56"/>
        <v>161.52724662818747</v>
      </c>
      <c r="W94" s="516">
        <f t="shared" si="56"/>
        <v>161.60244795962498</v>
      </c>
      <c r="X94" s="516">
        <f t="shared" si="56"/>
        <v>161.67764929106249</v>
      </c>
      <c r="Y94" s="516">
        <f t="shared" si="56"/>
        <v>161.75285062249998</v>
      </c>
      <c r="Z94" s="516">
        <f t="shared" si="56"/>
        <v>161.82805195393749</v>
      </c>
      <c r="AA94" s="516">
        <f t="shared" si="56"/>
        <v>161.90325328537497</v>
      </c>
      <c r="AB94" s="516">
        <f t="shared" si="56"/>
        <v>161.97845461681248</v>
      </c>
      <c r="AC94" s="516">
        <f t="shared" si="56"/>
        <v>162.05365594825</v>
      </c>
      <c r="AD94" s="516">
        <f t="shared" si="56"/>
        <v>162.12885727968748</v>
      </c>
      <c r="AE94" s="516">
        <f t="shared" si="56"/>
        <v>162.20405861112499</v>
      </c>
      <c r="AF94" s="516">
        <f t="shared" si="56"/>
        <v>162.27925994256248</v>
      </c>
      <c r="AG94" s="516">
        <f t="shared" si="56"/>
        <v>162.35446127399999</v>
      </c>
      <c r="AH94" s="516">
        <f t="shared" si="56"/>
        <v>162.42966260543747</v>
      </c>
      <c r="AI94" s="516">
        <f t="shared" si="56"/>
        <v>162.50486393687498</v>
      </c>
      <c r="AJ94" s="516">
        <f t="shared" si="56"/>
        <v>162.58006526831247</v>
      </c>
      <c r="AK94" s="516">
        <f t="shared" si="56"/>
        <v>162.65526659974998</v>
      </c>
      <c r="AL94" s="516">
        <f t="shared" ref="AL94:BN94" si="57">$C$94*AL93+AL93</f>
        <v>162.73046793118746</v>
      </c>
      <c r="AM94" s="516">
        <f t="shared" si="57"/>
        <v>162.805669262625</v>
      </c>
      <c r="AN94" s="516">
        <f t="shared" si="57"/>
        <v>162.88087059406246</v>
      </c>
      <c r="AO94" s="516">
        <f t="shared" si="57"/>
        <v>162.9560719255</v>
      </c>
      <c r="AP94" s="516">
        <f t="shared" si="57"/>
        <v>163.03127325693745</v>
      </c>
      <c r="AQ94" s="516">
        <f t="shared" si="57"/>
        <v>163.10647458837497</v>
      </c>
      <c r="AR94" s="516">
        <f t="shared" si="57"/>
        <v>163.18167591981248</v>
      </c>
      <c r="AS94" s="516">
        <f t="shared" si="57"/>
        <v>163.25687725124999</v>
      </c>
      <c r="AT94" s="516">
        <f t="shared" si="57"/>
        <v>163.33207858268747</v>
      </c>
      <c r="AU94" s="516">
        <f t="shared" si="57"/>
        <v>163.40727991412501</v>
      </c>
      <c r="AV94" s="516">
        <f t="shared" si="57"/>
        <v>163.48248124556247</v>
      </c>
      <c r="AW94" s="516">
        <f t="shared" si="57"/>
        <v>163.55768257700001</v>
      </c>
      <c r="AX94" s="516">
        <f t="shared" si="57"/>
        <v>163.63288390843746</v>
      </c>
      <c r="AY94" s="516">
        <f t="shared" si="57"/>
        <v>163.70808523987498</v>
      </c>
      <c r="AZ94" s="516">
        <f t="shared" si="57"/>
        <v>163.78328657131249</v>
      </c>
      <c r="BA94" s="516">
        <f t="shared" si="57"/>
        <v>163.85848790275</v>
      </c>
      <c r="BB94" s="516">
        <f t="shared" si="57"/>
        <v>163.93368923418748</v>
      </c>
      <c r="BC94" s="516">
        <f t="shared" si="57"/>
        <v>164.00889056562499</v>
      </c>
      <c r="BD94" s="516">
        <f t="shared" si="57"/>
        <v>164.08409189706248</v>
      </c>
      <c r="BE94" s="516">
        <f t="shared" si="57"/>
        <v>164.15929322849999</v>
      </c>
      <c r="BF94" s="516">
        <f t="shared" si="57"/>
        <v>164.23449455993747</v>
      </c>
      <c r="BG94" s="516">
        <f t="shared" si="57"/>
        <v>164.30969589137499</v>
      </c>
      <c r="BH94" s="516">
        <f t="shared" si="57"/>
        <v>164.38489722281247</v>
      </c>
      <c r="BI94" s="516">
        <f t="shared" si="57"/>
        <v>164.46009855424998</v>
      </c>
      <c r="BJ94" s="516">
        <f t="shared" si="57"/>
        <v>164.53529988568749</v>
      </c>
      <c r="BK94" s="516">
        <f>$C$94*BK93+BK93</f>
        <v>164.61050121712498</v>
      </c>
      <c r="BL94" s="516">
        <f>$C$94*BL93+BL93</f>
        <v>164.68570254856246</v>
      </c>
      <c r="BM94" s="516">
        <f>$C$94*BM93+BM93</f>
        <v>164.76090388</v>
      </c>
      <c r="BN94" s="516">
        <f t="shared" si="57"/>
        <v>0</v>
      </c>
      <c r="BO94" s="159"/>
      <c r="BP94" s="159"/>
      <c r="BQ94" s="160"/>
    </row>
    <row r="95" spans="1:69" outlineLevel="1">
      <c r="A95" s="357" t="s">
        <v>92</v>
      </c>
      <c r="B95" s="368"/>
      <c r="C95" s="318">
        <f>+Assumes!D28</f>
        <v>0.05</v>
      </c>
      <c r="D95" s="377">
        <f t="shared" si="41"/>
        <v>1257.3105624659997</v>
      </c>
      <c r="E95" s="377">
        <f t="shared" si="42"/>
        <v>4475.7675497897344</v>
      </c>
      <c r="F95" s="517">
        <f t="shared" ref="F95:AK95" si="58">$C$95*F93+F93</f>
        <v>184.78195369856249</v>
      </c>
      <c r="G95" s="517">
        <f t="shared" si="58"/>
        <v>184.86507095962497</v>
      </c>
      <c r="H95" s="517">
        <f t="shared" si="58"/>
        <v>177.36647303943749</v>
      </c>
      <c r="I95" s="517">
        <f t="shared" si="58"/>
        <v>177.44959030049998</v>
      </c>
      <c r="J95" s="517">
        <f t="shared" si="58"/>
        <v>177.53270756156249</v>
      </c>
      <c r="K95" s="517">
        <f t="shared" si="58"/>
        <v>177.61582482262497</v>
      </c>
      <c r="L95" s="517">
        <f t="shared" si="58"/>
        <v>177.69894208368748</v>
      </c>
      <c r="M95" s="517">
        <f t="shared" si="58"/>
        <v>177.78205934474997</v>
      </c>
      <c r="N95" s="517">
        <f t="shared" si="58"/>
        <v>177.86517660581248</v>
      </c>
      <c r="O95" s="517">
        <f t="shared" si="58"/>
        <v>177.94829386687499</v>
      </c>
      <c r="P95" s="517">
        <f t="shared" si="58"/>
        <v>178.0314111279375</v>
      </c>
      <c r="Q95" s="517">
        <f t="shared" si="58"/>
        <v>178.11452838899999</v>
      </c>
      <c r="R95" s="517">
        <f t="shared" si="58"/>
        <v>178.1976456500625</v>
      </c>
      <c r="S95" s="517">
        <f t="shared" si="58"/>
        <v>178.28076291112498</v>
      </c>
      <c r="T95" s="517">
        <f t="shared" si="58"/>
        <v>178.36388017218749</v>
      </c>
      <c r="U95" s="517">
        <f t="shared" si="58"/>
        <v>178.44699743324998</v>
      </c>
      <c r="V95" s="517">
        <f t="shared" si="58"/>
        <v>178.53011469431249</v>
      </c>
      <c r="W95" s="517">
        <f t="shared" si="58"/>
        <v>178.61323195537497</v>
      </c>
      <c r="X95" s="517">
        <f t="shared" si="58"/>
        <v>178.69634921643751</v>
      </c>
      <c r="Y95" s="517">
        <f t="shared" si="58"/>
        <v>178.77946647749997</v>
      </c>
      <c r="Z95" s="517">
        <f t="shared" si="58"/>
        <v>178.86258373856251</v>
      </c>
      <c r="AA95" s="517">
        <f t="shared" si="58"/>
        <v>178.94570099962496</v>
      </c>
      <c r="AB95" s="517">
        <f t="shared" si="58"/>
        <v>179.0288182606875</v>
      </c>
      <c r="AC95" s="517">
        <f t="shared" si="58"/>
        <v>179.11193552174998</v>
      </c>
      <c r="AD95" s="517">
        <f t="shared" si="58"/>
        <v>179.1950527828125</v>
      </c>
      <c r="AE95" s="517">
        <f t="shared" si="58"/>
        <v>179.27817004387498</v>
      </c>
      <c r="AF95" s="517">
        <f t="shared" si="58"/>
        <v>179.36128730493749</v>
      </c>
      <c r="AG95" s="517">
        <f t="shared" si="58"/>
        <v>179.44440456599997</v>
      </c>
      <c r="AH95" s="517">
        <f t="shared" si="58"/>
        <v>179.52752182706249</v>
      </c>
      <c r="AI95" s="517">
        <f t="shared" si="58"/>
        <v>179.61063908812497</v>
      </c>
      <c r="AJ95" s="517">
        <f t="shared" si="58"/>
        <v>179.69375634918748</v>
      </c>
      <c r="AK95" s="517">
        <f t="shared" si="58"/>
        <v>179.77687361024996</v>
      </c>
      <c r="AL95" s="517">
        <f t="shared" ref="AL95:BN95" si="59">$C$95*AL93+AL93</f>
        <v>179.85999087131248</v>
      </c>
      <c r="AM95" s="517">
        <f t="shared" si="59"/>
        <v>179.94310813237499</v>
      </c>
      <c r="AN95" s="517">
        <f t="shared" si="59"/>
        <v>180.02622539343747</v>
      </c>
      <c r="AO95" s="517">
        <f t="shared" si="59"/>
        <v>180.10934265449998</v>
      </c>
      <c r="AP95" s="517">
        <f t="shared" si="59"/>
        <v>180.19245991556247</v>
      </c>
      <c r="AQ95" s="517">
        <f t="shared" si="59"/>
        <v>180.27557717662495</v>
      </c>
      <c r="AR95" s="517">
        <f t="shared" si="59"/>
        <v>180.35869443768749</v>
      </c>
      <c r="AS95" s="517">
        <f t="shared" si="59"/>
        <v>180.44181169874997</v>
      </c>
      <c r="AT95" s="517">
        <f t="shared" si="59"/>
        <v>180.52492895981248</v>
      </c>
      <c r="AU95" s="517">
        <f t="shared" si="59"/>
        <v>180.608046220875</v>
      </c>
      <c r="AV95" s="517">
        <f t="shared" si="59"/>
        <v>180.69116348193748</v>
      </c>
      <c r="AW95" s="517">
        <f t="shared" si="59"/>
        <v>180.77428074299999</v>
      </c>
      <c r="AX95" s="517">
        <f t="shared" si="59"/>
        <v>180.85739800406247</v>
      </c>
      <c r="AY95" s="517">
        <f t="shared" si="59"/>
        <v>180.94051526512496</v>
      </c>
      <c r="AZ95" s="517">
        <f t="shared" si="59"/>
        <v>181.0236325261875</v>
      </c>
      <c r="BA95" s="517">
        <f t="shared" si="59"/>
        <v>181.10674978724998</v>
      </c>
      <c r="BB95" s="517">
        <f t="shared" si="59"/>
        <v>181.18986704831249</v>
      </c>
      <c r="BC95" s="517">
        <f t="shared" si="59"/>
        <v>181.27298430937498</v>
      </c>
      <c r="BD95" s="517">
        <f t="shared" si="59"/>
        <v>181.35610157043749</v>
      </c>
      <c r="BE95" s="517">
        <f t="shared" si="59"/>
        <v>181.43921883149997</v>
      </c>
      <c r="BF95" s="517">
        <f t="shared" si="59"/>
        <v>181.52233609256248</v>
      </c>
      <c r="BG95" s="517">
        <f t="shared" si="59"/>
        <v>181.60545335362497</v>
      </c>
      <c r="BH95" s="517">
        <f t="shared" si="59"/>
        <v>181.68857061468748</v>
      </c>
      <c r="BI95" s="517">
        <f t="shared" si="59"/>
        <v>181.77168787574996</v>
      </c>
      <c r="BJ95" s="517">
        <f t="shared" si="59"/>
        <v>181.8548051368125</v>
      </c>
      <c r="BK95" s="517">
        <f>$C$95*BK93+BK93</f>
        <v>181.93792239787496</v>
      </c>
      <c r="BL95" s="517">
        <f>$C$95*BL93+BL93</f>
        <v>182.02103965893747</v>
      </c>
      <c r="BM95" s="517">
        <f>$C$95*BM93+BM93</f>
        <v>182.10415691999998</v>
      </c>
      <c r="BN95" s="517">
        <f t="shared" si="59"/>
        <v>0</v>
      </c>
      <c r="BO95" s="159"/>
      <c r="BP95" s="159"/>
      <c r="BQ95" s="155"/>
    </row>
    <row r="96" spans="1:69">
      <c r="A96" s="389" t="s">
        <v>764</v>
      </c>
      <c r="B96" s="390"/>
      <c r="C96" s="391"/>
      <c r="D96" s="391"/>
      <c r="E96" s="391"/>
      <c r="F96" s="391"/>
      <c r="G96" s="391"/>
      <c r="H96" s="391"/>
      <c r="I96" s="391"/>
      <c r="J96" s="391"/>
      <c r="K96" s="391"/>
      <c r="L96" s="391"/>
      <c r="M96" s="391"/>
      <c r="N96" s="391"/>
      <c r="O96" s="391"/>
      <c r="P96" s="391"/>
      <c r="Q96" s="391"/>
      <c r="R96" s="391"/>
      <c r="S96" s="391"/>
      <c r="T96" s="391"/>
      <c r="U96" s="391"/>
      <c r="V96" s="391"/>
      <c r="W96" s="391"/>
      <c r="X96" s="391"/>
      <c r="Y96" s="391"/>
      <c r="Z96" s="391"/>
      <c r="AA96" s="391"/>
      <c r="AB96" s="391"/>
      <c r="AC96" s="391"/>
      <c r="AD96" s="391"/>
      <c r="AE96" s="391"/>
      <c r="AF96" s="391"/>
      <c r="AG96" s="391"/>
      <c r="AH96" s="391"/>
      <c r="AI96" s="391"/>
      <c r="AJ96" s="391"/>
      <c r="AK96" s="391"/>
      <c r="AL96" s="391"/>
      <c r="AM96" s="391"/>
      <c r="AN96" s="391"/>
      <c r="AO96" s="391"/>
      <c r="AP96" s="391"/>
      <c r="AQ96" s="391"/>
      <c r="AR96" s="391"/>
      <c r="AS96" s="391"/>
      <c r="AT96" s="391"/>
      <c r="AU96" s="391"/>
      <c r="AV96" s="391"/>
      <c r="AW96" s="391"/>
      <c r="AX96" s="391"/>
      <c r="AY96" s="391"/>
      <c r="AZ96" s="391"/>
      <c r="BA96" s="391"/>
      <c r="BB96" s="391"/>
      <c r="BC96" s="391"/>
      <c r="BD96" s="391"/>
      <c r="BE96" s="391"/>
      <c r="BF96" s="391"/>
      <c r="BG96" s="391"/>
      <c r="BH96" s="391"/>
      <c r="BI96" s="391"/>
      <c r="BJ96" s="391"/>
      <c r="BK96" s="391"/>
      <c r="BL96" s="391"/>
      <c r="BM96" s="391"/>
      <c r="BN96" s="391"/>
      <c r="BO96" s="418"/>
      <c r="BP96" s="418"/>
      <c r="BQ96" s="392"/>
    </row>
    <row r="97" spans="1:69">
      <c r="A97" s="319" t="s">
        <v>751</v>
      </c>
      <c r="B97" s="306" t="s">
        <v>765</v>
      </c>
      <c r="C97" s="134"/>
      <c r="D97" s="342">
        <f t="shared" ref="D97:D102" si="60">SUM(F97:L97)</f>
        <v>13993.929908089794</v>
      </c>
      <c r="E97" s="342">
        <f>NPV($C$7,F97:BN97)</f>
        <v>28220.552353159601</v>
      </c>
      <c r="F97" s="422">
        <f t="shared" ref="F97:AK97" si="61">F72+F93</f>
        <v>6557.1891030462521</v>
      </c>
      <c r="G97" s="422">
        <f t="shared" si="61"/>
        <v>6557.2682623425017</v>
      </c>
      <c r="H97" s="422">
        <f t="shared" si="61"/>
        <v>168.92045051374998</v>
      </c>
      <c r="I97" s="422">
        <f t="shared" si="61"/>
        <v>170.51761240709678</v>
      </c>
      <c r="J97" s="422">
        <f t="shared" si="61"/>
        <v>175.33317955563339</v>
      </c>
      <c r="K97" s="422">
        <f t="shared" si="61"/>
        <v>176.97305512808293</v>
      </c>
      <c r="L97" s="422">
        <f t="shared" si="61"/>
        <v>187.72824509647921</v>
      </c>
      <c r="M97" s="422">
        <f t="shared" si="61"/>
        <v>197.80772369534404</v>
      </c>
      <c r="N97" s="422">
        <f t="shared" si="61"/>
        <v>209.04417286916032</v>
      </c>
      <c r="O97" s="422">
        <f t="shared" si="61"/>
        <v>223.72760326987498</v>
      </c>
      <c r="P97" s="422">
        <f t="shared" si="61"/>
        <v>251.81975318124637</v>
      </c>
      <c r="Q97" s="422">
        <f t="shared" si="61"/>
        <v>2196.315659057504</v>
      </c>
      <c r="R97" s="422">
        <f t="shared" si="61"/>
        <v>307.2479015783598</v>
      </c>
      <c r="S97" s="422">
        <f t="shared" si="61"/>
        <v>309.64425846579763</v>
      </c>
      <c r="T97" s="422">
        <f t="shared" si="61"/>
        <v>357.92478601214225</v>
      </c>
      <c r="U97" s="422">
        <f t="shared" si="61"/>
        <v>352.14914395285575</v>
      </c>
      <c r="V97" s="422">
        <f t="shared" si="61"/>
        <v>367.08090907989924</v>
      </c>
      <c r="W97" s="422">
        <f t="shared" si="61"/>
        <v>397.81314774254452</v>
      </c>
      <c r="X97" s="422">
        <f t="shared" si="61"/>
        <v>662.07181477743904</v>
      </c>
      <c r="Y97" s="422">
        <f t="shared" si="61"/>
        <v>336.21355645003337</v>
      </c>
      <c r="Z97" s="422">
        <f t="shared" si="61"/>
        <v>363.32786596697588</v>
      </c>
      <c r="AA97" s="422">
        <f t="shared" si="61"/>
        <v>2300.7956092627933</v>
      </c>
      <c r="AB97" s="422">
        <f t="shared" si="61"/>
        <v>355.43661153721166</v>
      </c>
      <c r="AC97" s="422">
        <f t="shared" si="61"/>
        <v>438.10330004554243</v>
      </c>
      <c r="AD97" s="422">
        <f t="shared" si="61"/>
        <v>375.26267308399963</v>
      </c>
      <c r="AE97" s="422">
        <f t="shared" si="61"/>
        <v>375.34183238024957</v>
      </c>
      <c r="AF97" s="422">
        <f t="shared" si="61"/>
        <v>8498.0541299605047</v>
      </c>
      <c r="AG97" s="422">
        <f t="shared" si="61"/>
        <v>375.50015097274957</v>
      </c>
      <c r="AH97" s="422">
        <f t="shared" si="61"/>
        <v>375.57931026899962</v>
      </c>
      <c r="AI97" s="422">
        <f t="shared" si="61"/>
        <v>375.65846956524956</v>
      </c>
      <c r="AJ97" s="422">
        <f t="shared" si="61"/>
        <v>375.73762886149962</v>
      </c>
      <c r="AK97" s="422">
        <f t="shared" si="61"/>
        <v>2319.7399789197761</v>
      </c>
      <c r="AL97" s="422">
        <f t="shared" ref="AL97:BN97" si="62">AL72+AL93</f>
        <v>375.89594745399961</v>
      </c>
      <c r="AM97" s="422">
        <f t="shared" si="62"/>
        <v>375.97510675024961</v>
      </c>
      <c r="AN97" s="422">
        <f t="shared" si="62"/>
        <v>376.05426604649961</v>
      </c>
      <c r="AO97" s="422">
        <f t="shared" si="62"/>
        <v>376.1334253427496</v>
      </c>
      <c r="AP97" s="422">
        <f t="shared" si="62"/>
        <v>376.2125846389996</v>
      </c>
      <c r="AQ97" s="422">
        <f t="shared" si="62"/>
        <v>376.29174393524954</v>
      </c>
      <c r="AR97" s="422">
        <f t="shared" si="62"/>
        <v>376.3709032314996</v>
      </c>
      <c r="AS97" s="422">
        <f t="shared" si="62"/>
        <v>376.45006252774959</v>
      </c>
      <c r="AT97" s="422">
        <f t="shared" si="62"/>
        <v>376.52922182399959</v>
      </c>
      <c r="AU97" s="422">
        <f t="shared" si="62"/>
        <v>2320.5315718822762</v>
      </c>
      <c r="AV97" s="422">
        <f t="shared" si="62"/>
        <v>376.68754041649959</v>
      </c>
      <c r="AW97" s="422">
        <f t="shared" si="62"/>
        <v>376.76669971274964</v>
      </c>
      <c r="AX97" s="422">
        <f t="shared" si="62"/>
        <v>376.84585900899958</v>
      </c>
      <c r="AY97" s="422">
        <f t="shared" si="62"/>
        <v>376.92501830524958</v>
      </c>
      <c r="AZ97" s="422">
        <f t="shared" si="62"/>
        <v>377.00417760149958</v>
      </c>
      <c r="BA97" s="422">
        <f t="shared" si="62"/>
        <v>10044.900088335289</v>
      </c>
      <c r="BB97" s="422">
        <f t="shared" si="62"/>
        <v>10044.979247631538</v>
      </c>
      <c r="BC97" s="422">
        <f t="shared" si="62"/>
        <v>172.64093743749999</v>
      </c>
      <c r="BD97" s="422">
        <f t="shared" si="62"/>
        <v>172.72009673374998</v>
      </c>
      <c r="BE97" s="422">
        <f t="shared" si="62"/>
        <v>172.79925602999998</v>
      </c>
      <c r="BF97" s="422">
        <f t="shared" si="62"/>
        <v>172.87841532624998</v>
      </c>
      <c r="BG97" s="422">
        <f t="shared" si="62"/>
        <v>172.95757462249998</v>
      </c>
      <c r="BH97" s="422">
        <f t="shared" si="62"/>
        <v>173.03673391874997</v>
      </c>
      <c r="BI97" s="422">
        <f t="shared" si="62"/>
        <v>173.11589321499997</v>
      </c>
      <c r="BJ97" s="422">
        <f t="shared" si="62"/>
        <v>173.19505251125</v>
      </c>
      <c r="BK97" s="422">
        <f t="shared" ref="BK97:BM99" si="63">BK72+BK93</f>
        <v>173.27421180749997</v>
      </c>
      <c r="BL97" s="422">
        <f t="shared" si="63"/>
        <v>2246.6368005456188</v>
      </c>
      <c r="BM97" s="422">
        <f t="shared" si="63"/>
        <v>173.43253039999999</v>
      </c>
      <c r="BN97" s="422">
        <f t="shared" si="62"/>
        <v>-13411.086303669987</v>
      </c>
      <c r="BO97" s="169"/>
      <c r="BP97" s="395"/>
      <c r="BQ97" s="382"/>
    </row>
    <row r="98" spans="1:69" outlineLevel="1">
      <c r="A98" s="345" t="s">
        <v>90</v>
      </c>
      <c r="B98" s="346"/>
      <c r="C98" s="384">
        <f>(D97-D98)/D97</f>
        <v>0.18716473529468161</v>
      </c>
      <c r="D98" s="349">
        <f t="shared" si="60"/>
        <v>11374.75972110984</v>
      </c>
      <c r="E98" s="349">
        <f>NPV($C$7,F98:BN98)</f>
        <v>23215.837246783343</v>
      </c>
      <c r="F98" s="410">
        <f t="shared" ref="F98:AK98" si="64">F73+F94</f>
        <v>5272.1487043939396</v>
      </c>
      <c r="G98" s="410">
        <f t="shared" si="64"/>
        <v>5272.2239057253773</v>
      </c>
      <c r="H98" s="410">
        <f t="shared" si="64"/>
        <v>160.47442798806247</v>
      </c>
      <c r="I98" s="410">
        <f t="shared" si="64"/>
        <v>161.76403139717743</v>
      </c>
      <c r="J98" s="410">
        <f t="shared" si="64"/>
        <v>165.6283590104442</v>
      </c>
      <c r="K98" s="410">
        <f t="shared" si="64"/>
        <v>166.95213336284135</v>
      </c>
      <c r="L98" s="410">
        <f t="shared" si="64"/>
        <v>175.56815923199585</v>
      </c>
      <c r="M98" s="410">
        <f t="shared" si="64"/>
        <v>183.64361600552522</v>
      </c>
      <c r="N98" s="410">
        <f t="shared" si="64"/>
        <v>192.64464923901573</v>
      </c>
      <c r="O98" s="410">
        <f t="shared" si="64"/>
        <v>204.40326745402496</v>
      </c>
      <c r="P98" s="410">
        <f t="shared" si="64"/>
        <v>226.88886127755958</v>
      </c>
      <c r="Q98" s="410">
        <f t="shared" si="64"/>
        <v>1782.4974598730032</v>
      </c>
      <c r="R98" s="410">
        <f t="shared" si="64"/>
        <v>271.25512778412531</v>
      </c>
      <c r="S98" s="410">
        <f t="shared" si="64"/>
        <v>273.1840871885131</v>
      </c>
      <c r="T98" s="410">
        <f t="shared" si="64"/>
        <v>311.82038312002635</v>
      </c>
      <c r="U98" s="410">
        <f t="shared" si="64"/>
        <v>307.21174336703461</v>
      </c>
      <c r="V98" s="410">
        <f t="shared" si="64"/>
        <v>319.16902936310692</v>
      </c>
      <c r="W98" s="410">
        <f t="shared" si="64"/>
        <v>343.76669418766062</v>
      </c>
      <c r="X98" s="410">
        <f t="shared" si="64"/>
        <v>555.1855017100138</v>
      </c>
      <c r="Y98" s="410">
        <f t="shared" si="64"/>
        <v>294.51076894252674</v>
      </c>
      <c r="Z98" s="410">
        <f t="shared" si="64"/>
        <v>316.2140904505182</v>
      </c>
      <c r="AA98" s="410">
        <f t="shared" si="64"/>
        <v>1866.2001589816095</v>
      </c>
      <c r="AB98" s="410">
        <f t="shared" si="64"/>
        <v>309.92483469558181</v>
      </c>
      <c r="AC98" s="410">
        <f t="shared" si="64"/>
        <v>376.07005939668397</v>
      </c>
      <c r="AD98" s="410">
        <f t="shared" si="64"/>
        <v>325.80943172188717</v>
      </c>
      <c r="AE98" s="410">
        <f t="shared" si="64"/>
        <v>325.88463305332471</v>
      </c>
      <c r="AF98" s="410">
        <f t="shared" si="64"/>
        <v>6824.0663450119664</v>
      </c>
      <c r="AG98" s="410">
        <f t="shared" si="64"/>
        <v>326.03503571619967</v>
      </c>
      <c r="AH98" s="410">
        <f t="shared" si="64"/>
        <v>326.11023704763716</v>
      </c>
      <c r="AI98" s="410">
        <f t="shared" si="64"/>
        <v>326.18543837907464</v>
      </c>
      <c r="AJ98" s="410">
        <f t="shared" si="64"/>
        <v>326.26063971051212</v>
      </c>
      <c r="AK98" s="410">
        <f t="shared" si="64"/>
        <v>1881.4743936515711</v>
      </c>
      <c r="AL98" s="410">
        <f t="shared" ref="AL98:BN98" si="65">AL73+AL94</f>
        <v>326.41104237338715</v>
      </c>
      <c r="AM98" s="410">
        <f t="shared" si="65"/>
        <v>326.48624370482469</v>
      </c>
      <c r="AN98" s="410">
        <f t="shared" si="65"/>
        <v>326.56144503626217</v>
      </c>
      <c r="AO98" s="410">
        <f t="shared" si="65"/>
        <v>326.63664636769965</v>
      </c>
      <c r="AP98" s="410">
        <f t="shared" si="65"/>
        <v>326.71184769913714</v>
      </c>
      <c r="AQ98" s="410">
        <f t="shared" si="65"/>
        <v>326.78704903057462</v>
      </c>
      <c r="AR98" s="410">
        <f t="shared" si="65"/>
        <v>326.86225036201216</v>
      </c>
      <c r="AS98" s="410">
        <f t="shared" si="65"/>
        <v>326.9374516934497</v>
      </c>
      <c r="AT98" s="410">
        <f t="shared" si="65"/>
        <v>327.01265302488719</v>
      </c>
      <c r="AU98" s="410">
        <f t="shared" si="65"/>
        <v>1882.2264069659461</v>
      </c>
      <c r="AV98" s="410">
        <f t="shared" si="65"/>
        <v>327.16305568776215</v>
      </c>
      <c r="AW98" s="410">
        <f t="shared" si="65"/>
        <v>327.23825701919969</v>
      </c>
      <c r="AX98" s="410">
        <f t="shared" si="65"/>
        <v>327.31345835063712</v>
      </c>
      <c r="AY98" s="410">
        <f t="shared" si="65"/>
        <v>327.38865968207466</v>
      </c>
      <c r="AZ98" s="410">
        <f t="shared" si="65"/>
        <v>327.4638610135122</v>
      </c>
      <c r="BA98" s="410">
        <f t="shared" si="65"/>
        <v>8061.7924634949813</v>
      </c>
      <c r="BB98" s="410">
        <f t="shared" si="65"/>
        <v>8061.8676648264181</v>
      </c>
      <c r="BC98" s="410">
        <f t="shared" si="65"/>
        <v>164.00889056562499</v>
      </c>
      <c r="BD98" s="410">
        <f t="shared" si="65"/>
        <v>164.08409189706248</v>
      </c>
      <c r="BE98" s="410">
        <f t="shared" si="65"/>
        <v>164.15929322849999</v>
      </c>
      <c r="BF98" s="410">
        <f t="shared" si="65"/>
        <v>164.23449455993747</v>
      </c>
      <c r="BG98" s="410">
        <f t="shared" si="65"/>
        <v>164.30969589137499</v>
      </c>
      <c r="BH98" s="410">
        <f t="shared" si="65"/>
        <v>164.38489722281247</v>
      </c>
      <c r="BI98" s="410">
        <f t="shared" si="65"/>
        <v>164.46009855424998</v>
      </c>
      <c r="BJ98" s="410">
        <f t="shared" si="65"/>
        <v>164.53529988568749</v>
      </c>
      <c r="BK98" s="410">
        <f t="shared" si="63"/>
        <v>164.61050121712498</v>
      </c>
      <c r="BL98" s="410">
        <f t="shared" si="63"/>
        <v>1823.3124461020575</v>
      </c>
      <c r="BM98" s="410">
        <f t="shared" si="63"/>
        <v>164.76090388</v>
      </c>
      <c r="BN98" s="410">
        <f t="shared" si="65"/>
        <v>-10728.869042935989</v>
      </c>
      <c r="BO98" s="421"/>
      <c r="BP98" s="412"/>
      <c r="BQ98" s="299"/>
    </row>
    <row r="99" spans="1:69" outlineLevel="1">
      <c r="A99" s="347" t="s">
        <v>92</v>
      </c>
      <c r="B99" s="348"/>
      <c r="C99" s="384">
        <f>(D97-D99)/D97</f>
        <v>-0.18716473529468211</v>
      </c>
      <c r="D99" s="349">
        <f t="shared" si="60"/>
        <v>16613.100095069756</v>
      </c>
      <c r="E99" s="349">
        <f>NPV($C$7,F99:BN99)</f>
        <v>33225.267459535826</v>
      </c>
      <c r="F99" s="410">
        <f t="shared" ref="F99:AK99" si="66">F74+F95</f>
        <v>7842.2295016985645</v>
      </c>
      <c r="G99" s="410">
        <f t="shared" si="66"/>
        <v>7842.3126189596269</v>
      </c>
      <c r="H99" s="410">
        <f t="shared" si="66"/>
        <v>177.36647303943749</v>
      </c>
      <c r="I99" s="410">
        <f t="shared" si="66"/>
        <v>179.27119341701612</v>
      </c>
      <c r="J99" s="410">
        <f t="shared" si="66"/>
        <v>185.03800010082259</v>
      </c>
      <c r="K99" s="410">
        <f t="shared" si="66"/>
        <v>186.99397689332454</v>
      </c>
      <c r="L99" s="410">
        <f t="shared" si="66"/>
        <v>199.88833096096258</v>
      </c>
      <c r="M99" s="410">
        <f t="shared" si="66"/>
        <v>211.97183138516283</v>
      </c>
      <c r="N99" s="410">
        <f t="shared" si="66"/>
        <v>225.44369649930491</v>
      </c>
      <c r="O99" s="410">
        <f t="shared" si="66"/>
        <v>243.05193908572494</v>
      </c>
      <c r="P99" s="410">
        <f t="shared" si="66"/>
        <v>276.75064508493313</v>
      </c>
      <c r="Q99" s="410">
        <f t="shared" si="66"/>
        <v>2610.1338582420049</v>
      </c>
      <c r="R99" s="410">
        <f t="shared" si="66"/>
        <v>343.2406753725943</v>
      </c>
      <c r="S99" s="410">
        <f t="shared" si="66"/>
        <v>346.10442974308216</v>
      </c>
      <c r="T99" s="410">
        <f t="shared" si="66"/>
        <v>404.02918890425826</v>
      </c>
      <c r="U99" s="410">
        <f t="shared" si="66"/>
        <v>397.08654453867689</v>
      </c>
      <c r="V99" s="410">
        <f t="shared" si="66"/>
        <v>414.99278879669163</v>
      </c>
      <c r="W99" s="410">
        <f t="shared" si="66"/>
        <v>451.85960129742841</v>
      </c>
      <c r="X99" s="410">
        <f t="shared" si="66"/>
        <v>768.95812784486441</v>
      </c>
      <c r="Y99" s="410">
        <f t="shared" si="66"/>
        <v>377.91634395754011</v>
      </c>
      <c r="Z99" s="410">
        <f t="shared" si="66"/>
        <v>410.44164148343356</v>
      </c>
      <c r="AA99" s="410">
        <f t="shared" si="66"/>
        <v>2735.3910595439766</v>
      </c>
      <c r="AB99" s="410">
        <f t="shared" si="66"/>
        <v>400.94838837884151</v>
      </c>
      <c r="AC99" s="410">
        <f t="shared" si="66"/>
        <v>500.13654069440088</v>
      </c>
      <c r="AD99" s="410">
        <f t="shared" si="66"/>
        <v>424.71591444611204</v>
      </c>
      <c r="AE99" s="410">
        <f t="shared" si="66"/>
        <v>424.79903170717455</v>
      </c>
      <c r="AF99" s="410">
        <f t="shared" si="66"/>
        <v>10172.041914909041</v>
      </c>
      <c r="AG99" s="410">
        <f t="shared" si="66"/>
        <v>424.96526622929952</v>
      </c>
      <c r="AH99" s="410">
        <f t="shared" si="66"/>
        <v>425.04838349036203</v>
      </c>
      <c r="AI99" s="410">
        <f t="shared" si="66"/>
        <v>425.13150075142448</v>
      </c>
      <c r="AJ99" s="410">
        <f t="shared" si="66"/>
        <v>425.21461801248699</v>
      </c>
      <c r="AK99" s="410">
        <f t="shared" si="66"/>
        <v>2758.0055641879817</v>
      </c>
      <c r="AL99" s="410">
        <f t="shared" ref="AL99:BN99" si="67">AL74+AL95</f>
        <v>425.38085253461202</v>
      </c>
      <c r="AM99" s="410">
        <f t="shared" si="67"/>
        <v>425.46396979567453</v>
      </c>
      <c r="AN99" s="410">
        <f t="shared" si="67"/>
        <v>425.54708705673704</v>
      </c>
      <c r="AO99" s="410">
        <f t="shared" si="67"/>
        <v>425.63020431779955</v>
      </c>
      <c r="AP99" s="410">
        <f t="shared" si="67"/>
        <v>425.71332157886201</v>
      </c>
      <c r="AQ99" s="410">
        <f t="shared" si="67"/>
        <v>425.79643883992446</v>
      </c>
      <c r="AR99" s="410">
        <f t="shared" si="67"/>
        <v>425.87955610098703</v>
      </c>
      <c r="AS99" s="410">
        <f t="shared" si="67"/>
        <v>425.96267336204949</v>
      </c>
      <c r="AT99" s="410">
        <f t="shared" si="67"/>
        <v>426.045790623112</v>
      </c>
      <c r="AU99" s="410">
        <f t="shared" si="67"/>
        <v>2758.836736798607</v>
      </c>
      <c r="AV99" s="410">
        <f t="shared" si="67"/>
        <v>426.21202514523702</v>
      </c>
      <c r="AW99" s="410">
        <f t="shared" si="67"/>
        <v>426.29514240629953</v>
      </c>
      <c r="AX99" s="410">
        <f t="shared" si="67"/>
        <v>426.37825966736204</v>
      </c>
      <c r="AY99" s="410">
        <f t="shared" si="67"/>
        <v>426.4613769284245</v>
      </c>
      <c r="AZ99" s="410">
        <f t="shared" si="67"/>
        <v>426.54449418948707</v>
      </c>
      <c r="BA99" s="410">
        <f t="shared" si="67"/>
        <v>12028.007713175597</v>
      </c>
      <c r="BB99" s="410">
        <f t="shared" si="67"/>
        <v>12028.09083043666</v>
      </c>
      <c r="BC99" s="410">
        <f t="shared" si="67"/>
        <v>181.27298430937498</v>
      </c>
      <c r="BD99" s="410">
        <f t="shared" si="67"/>
        <v>181.35610157043749</v>
      </c>
      <c r="BE99" s="410">
        <f t="shared" si="67"/>
        <v>181.43921883149997</v>
      </c>
      <c r="BF99" s="410">
        <f t="shared" si="67"/>
        <v>181.52233609256248</v>
      </c>
      <c r="BG99" s="410">
        <f t="shared" si="67"/>
        <v>181.60545335362497</v>
      </c>
      <c r="BH99" s="410">
        <f t="shared" si="67"/>
        <v>181.68857061468748</v>
      </c>
      <c r="BI99" s="410">
        <f t="shared" si="67"/>
        <v>181.77168787574996</v>
      </c>
      <c r="BJ99" s="410">
        <f t="shared" si="67"/>
        <v>181.8548051368125</v>
      </c>
      <c r="BK99" s="410">
        <f t="shared" si="63"/>
        <v>181.93792239787496</v>
      </c>
      <c r="BL99" s="410">
        <f t="shared" si="63"/>
        <v>2669.9611549891802</v>
      </c>
      <c r="BM99" s="410">
        <f t="shared" si="63"/>
        <v>182.10415691999998</v>
      </c>
      <c r="BN99" s="410">
        <f t="shared" si="67"/>
        <v>-16093.303564403985</v>
      </c>
      <c r="BO99" s="421"/>
      <c r="BP99" s="412"/>
      <c r="BQ99" s="299"/>
    </row>
    <row r="100" spans="1:69">
      <c r="A100" s="365" t="s">
        <v>751</v>
      </c>
      <c r="B100" s="383" t="s">
        <v>767</v>
      </c>
      <c r="C100" s="400"/>
      <c r="D100" s="336">
        <f t="shared" si="60"/>
        <v>13196.827543535499</v>
      </c>
      <c r="E100" s="403">
        <f>SUM(F100:BN100)</f>
        <v>28220.55235315959</v>
      </c>
      <c r="F100" s="422">
        <f t="shared" ref="F100:AK100" si="68">F$23*F97</f>
        <v>6335.4484087403407</v>
      </c>
      <c r="G100" s="422">
        <f t="shared" si="68"/>
        <v>6121.280088069735</v>
      </c>
      <c r="H100" s="422">
        <f t="shared" si="68"/>
        <v>152.35656817903293</v>
      </c>
      <c r="I100" s="422">
        <f t="shared" si="68"/>
        <v>148.59624801788215</v>
      </c>
      <c r="J100" s="422">
        <f t="shared" si="68"/>
        <v>147.62583244583087</v>
      </c>
      <c r="K100" s="422">
        <f t="shared" si="68"/>
        <v>143.96769437180691</v>
      </c>
      <c r="L100" s="422">
        <f t="shared" si="68"/>
        <v>147.55270371086917</v>
      </c>
      <c r="M100" s="422">
        <f t="shared" si="68"/>
        <v>150.2174712830753</v>
      </c>
      <c r="N100" s="422">
        <f t="shared" si="68"/>
        <v>153.38218418986273</v>
      </c>
      <c r="O100" s="422">
        <f t="shared" si="68"/>
        <v>158.60470710421029</v>
      </c>
      <c r="P100" s="422">
        <f t="shared" si="68"/>
        <v>172.48286057385195</v>
      </c>
      <c r="Q100" s="422">
        <f t="shared" si="68"/>
        <v>1453.4850209351371</v>
      </c>
      <c r="R100" s="422">
        <f t="shared" si="68"/>
        <v>196.45558425018416</v>
      </c>
      <c r="S100" s="422">
        <f t="shared" si="68"/>
        <v>191.29258434389334</v>
      </c>
      <c r="T100" s="422">
        <f t="shared" si="68"/>
        <v>213.64194694393848</v>
      </c>
      <c r="U100" s="422">
        <f t="shared" si="68"/>
        <v>203.08649312291357</v>
      </c>
      <c r="V100" s="422">
        <f t="shared" si="68"/>
        <v>204.53886989760028</v>
      </c>
      <c r="W100" s="422">
        <f t="shared" si="68"/>
        <v>214.16713954677456</v>
      </c>
      <c r="X100" s="422">
        <f t="shared" si="68"/>
        <v>344.38042190118648</v>
      </c>
      <c r="Y100" s="422">
        <f t="shared" si="68"/>
        <v>168.96946335522838</v>
      </c>
      <c r="Z100" s="422">
        <f t="shared" si="68"/>
        <v>176.42143990180162</v>
      </c>
      <c r="AA100" s="422">
        <f t="shared" si="68"/>
        <v>1079.4197113264347</v>
      </c>
      <c r="AB100" s="422">
        <f t="shared" si="68"/>
        <v>161.11430965843763</v>
      </c>
      <c r="AC100" s="422">
        <f t="shared" si="68"/>
        <v>191.87046563764085</v>
      </c>
      <c r="AD100" s="422">
        <f t="shared" si="68"/>
        <v>158.79127030090245</v>
      </c>
      <c r="AE100" s="422">
        <f t="shared" si="68"/>
        <v>153.45388050123995</v>
      </c>
      <c r="AF100" s="422">
        <f t="shared" si="68"/>
        <v>3356.835417159029</v>
      </c>
      <c r="AG100" s="422">
        <f t="shared" si="68"/>
        <v>143.3112624386481</v>
      </c>
      <c r="AH100" s="422">
        <f t="shared" si="68"/>
        <v>138.49417770786928</v>
      </c>
      <c r="AI100" s="422">
        <f t="shared" si="68"/>
        <v>133.83900246600044</v>
      </c>
      <c r="AJ100" s="422">
        <f t="shared" si="68"/>
        <v>129.34029489299789</v>
      </c>
      <c r="AK100" s="422">
        <f t="shared" si="68"/>
        <v>771.52164363243583</v>
      </c>
      <c r="AL100" s="422">
        <f t="shared" ref="AL100:BJ100" si="69">AL$23*AL97</f>
        <v>120.79142379729157</v>
      </c>
      <c r="AM100" s="422">
        <f t="shared" si="69"/>
        <v>116.73126672498316</v>
      </c>
      <c r="AN100" s="422">
        <f t="shared" si="69"/>
        <v>112.80757854178495</v>
      </c>
      <c r="AO100" s="422">
        <f t="shared" si="69"/>
        <v>109.01577246284549</v>
      </c>
      <c r="AP100" s="422">
        <f t="shared" si="69"/>
        <v>105.35141586156524</v>
      </c>
      <c r="AQ100" s="422">
        <f t="shared" si="69"/>
        <v>101.8102250886551</v>
      </c>
      <c r="AR100" s="422">
        <f t="shared" si="69"/>
        <v>98.388060465309195</v>
      </c>
      <c r="AS100" s="422">
        <f t="shared" si="69"/>
        <v>95.080921444640381</v>
      </c>
      <c r="AT100" s="422">
        <f t="shared" si="69"/>
        <v>91.884941935724441</v>
      </c>
      <c r="AU100" s="422">
        <f t="shared" si="69"/>
        <v>547.13284943291251</v>
      </c>
      <c r="AV100" s="422">
        <f t="shared" si="69"/>
        <v>85.811642408257953</v>
      </c>
      <c r="AW100" s="422">
        <f t="shared" si="69"/>
        <v>82.927222572574621</v>
      </c>
      <c r="AX100" s="422">
        <f t="shared" si="69"/>
        <v>80.139754315826735</v>
      </c>
      <c r="AY100" s="422">
        <f t="shared" si="69"/>
        <v>77.445979006452177</v>
      </c>
      <c r="AZ100" s="422">
        <f t="shared" si="69"/>
        <v>74.842747534392188</v>
      </c>
      <c r="BA100" s="422">
        <f t="shared" si="69"/>
        <v>1926.6766378892808</v>
      </c>
      <c r="BB100" s="422">
        <f t="shared" si="69"/>
        <v>1861.5379914521434</v>
      </c>
      <c r="BC100" s="422">
        <f t="shared" si="69"/>
        <v>30.911942429905881</v>
      </c>
      <c r="BD100" s="422">
        <f t="shared" si="69"/>
        <v>29.880305477318579</v>
      </c>
      <c r="BE100" s="422">
        <f t="shared" si="69"/>
        <v>28.883091701690653</v>
      </c>
      <c r="BF100" s="422">
        <f t="shared" si="69"/>
        <v>27.919152694514299</v>
      </c>
      <c r="BG100" s="422">
        <f t="shared" si="69"/>
        <v>26.987378352777377</v>
      </c>
      <c r="BH100" s="422">
        <f t="shared" si="69"/>
        <v>26.086695601516833</v>
      </c>
      <c r="BI100" s="422">
        <f t="shared" si="69"/>
        <v>25.216067158965171</v>
      </c>
      <c r="BJ100" s="422">
        <f t="shared" si="69"/>
        <v>24.37449034287015</v>
      </c>
      <c r="BK100" s="422">
        <f t="shared" ref="BK100:BN102" si="70">BK$23*BK97</f>
        <v>23.560995916615123</v>
      </c>
      <c r="BL100" s="422">
        <f t="shared" si="70"/>
        <v>295.1564176977061</v>
      </c>
      <c r="BM100" s="422">
        <f t="shared" si="70"/>
        <v>22.014537860093277</v>
      </c>
      <c r="BN100" s="422">
        <f t="shared" si="70"/>
        <v>-1644.7603196158195</v>
      </c>
      <c r="BO100" s="309"/>
      <c r="BP100" s="304"/>
      <c r="BQ100" s="416"/>
    </row>
    <row r="101" spans="1:69">
      <c r="A101" s="345" t="s">
        <v>90</v>
      </c>
      <c r="B101" s="444"/>
      <c r="C101" s="409"/>
      <c r="D101" s="410">
        <f t="shared" si="60"/>
        <v>10714.512949037826</v>
      </c>
      <c r="E101" s="411">
        <f>SUM(F101:BN101)</f>
        <v>23215.837246783343</v>
      </c>
      <c r="F101" s="410">
        <f t="shared" ref="F101:AK101" si="71">F$23*F98</f>
        <v>5093.8634825062227</v>
      </c>
      <c r="G101" s="410">
        <f t="shared" si="71"/>
        <v>4921.6774307221895</v>
      </c>
      <c r="H101" s="410">
        <f t="shared" si="71"/>
        <v>144.73873977008128</v>
      </c>
      <c r="I101" s="410">
        <f t="shared" si="71"/>
        <v>140.96800788225812</v>
      </c>
      <c r="J101" s="410">
        <f t="shared" si="71"/>
        <v>139.45463395760427</v>
      </c>
      <c r="K101" s="410">
        <f t="shared" si="71"/>
        <v>135.81566805922532</v>
      </c>
      <c r="L101" s="410">
        <f t="shared" si="71"/>
        <v>137.99498614024617</v>
      </c>
      <c r="M101" s="410">
        <f t="shared" si="71"/>
        <v>139.46108421993543</v>
      </c>
      <c r="N101" s="410">
        <f t="shared" si="71"/>
        <v>141.34934577327022</v>
      </c>
      <c r="O101" s="410">
        <f t="shared" si="71"/>
        <v>144.90532188190863</v>
      </c>
      <c r="P101" s="410">
        <f t="shared" si="71"/>
        <v>155.40655302497447</v>
      </c>
      <c r="Q101" s="410">
        <f t="shared" si="71"/>
        <v>1179.6270481867505</v>
      </c>
      <c r="R101" s="410">
        <f t="shared" si="71"/>
        <v>173.44165521045176</v>
      </c>
      <c r="S101" s="410">
        <f t="shared" si="71"/>
        <v>168.76815445841837</v>
      </c>
      <c r="T101" s="410">
        <f t="shared" si="71"/>
        <v>186.12266138033618</v>
      </c>
      <c r="U101" s="410">
        <f t="shared" si="71"/>
        <v>177.17082854797496</v>
      </c>
      <c r="V101" s="410">
        <f t="shared" si="71"/>
        <v>177.84218943958874</v>
      </c>
      <c r="W101" s="410">
        <f t="shared" si="71"/>
        <v>185.07062922231401</v>
      </c>
      <c r="X101" s="410">
        <f t="shared" si="71"/>
        <v>288.78289793470248</v>
      </c>
      <c r="Y101" s="410">
        <f t="shared" si="71"/>
        <v>148.01106506825229</v>
      </c>
      <c r="Z101" s="410">
        <f t="shared" si="71"/>
        <v>153.54436138842604</v>
      </c>
      <c r="AA101" s="410">
        <f t="shared" si="71"/>
        <v>875.52898170329945</v>
      </c>
      <c r="AB101" s="410">
        <f t="shared" si="71"/>
        <v>140.48447505739404</v>
      </c>
      <c r="AC101" s="410">
        <f t="shared" si="71"/>
        <v>164.70256535688284</v>
      </c>
      <c r="AD101" s="410">
        <f t="shared" si="71"/>
        <v>137.8652801088825</v>
      </c>
      <c r="AE101" s="410">
        <f t="shared" si="71"/>
        <v>133.23391432451149</v>
      </c>
      <c r="AF101" s="410">
        <f t="shared" si="71"/>
        <v>2695.5897486246768</v>
      </c>
      <c r="AG101" s="410">
        <f t="shared" si="71"/>
        <v>124.43268650272563</v>
      </c>
      <c r="AH101" s="410">
        <f t="shared" si="71"/>
        <v>120.25254822924869</v>
      </c>
      <c r="AI101" s="410">
        <f t="shared" si="71"/>
        <v>116.21282954731191</v>
      </c>
      <c r="AJ101" s="410">
        <f t="shared" si="71"/>
        <v>112.30881367937357</v>
      </c>
      <c r="AK101" s="410">
        <f t="shared" si="71"/>
        <v>625.75902033570185</v>
      </c>
      <c r="AL101" s="410">
        <f t="shared" ref="AL101:BJ101" si="72">AL$23*AL98</f>
        <v>104.88981011497731</v>
      </c>
      <c r="AM101" s="410">
        <f t="shared" si="72"/>
        <v>101.36615991776812</v>
      </c>
      <c r="AN101" s="410">
        <f t="shared" si="72"/>
        <v>97.960877420525762</v>
      </c>
      <c r="AO101" s="410">
        <f t="shared" si="72"/>
        <v>94.669986550650137</v>
      </c>
      <c r="AP101" s="410">
        <f t="shared" si="72"/>
        <v>91.48964478920864</v>
      </c>
      <c r="AQ101" s="410">
        <f t="shared" si="72"/>
        <v>88.416138685161158</v>
      </c>
      <c r="AR101" s="410">
        <f t="shared" si="72"/>
        <v>85.445879520245484</v>
      </c>
      <c r="AS101" s="410">
        <f t="shared" si="72"/>
        <v>82.575399119463199</v>
      </c>
      <c r="AT101" s="410">
        <f t="shared" si="72"/>
        <v>79.801345802276231</v>
      </c>
      <c r="AU101" s="410">
        <f t="shared" si="72"/>
        <v>443.78965138828784</v>
      </c>
      <c r="AV101" s="410">
        <f t="shared" si="72"/>
        <v>74.529672823342267</v>
      </c>
      <c r="AW101" s="410">
        <f t="shared" si="72"/>
        <v>72.02589771012677</v>
      </c>
      <c r="AX101" s="410">
        <f t="shared" si="72"/>
        <v>69.606231591514501</v>
      </c>
      <c r="AY101" s="410">
        <f t="shared" si="72"/>
        <v>67.267849130022427</v>
      </c>
      <c r="AZ101" s="410">
        <f t="shared" si="72"/>
        <v>65.008019890902403</v>
      </c>
      <c r="BA101" s="410">
        <f t="shared" si="72"/>
        <v>1546.3038021617397</v>
      </c>
      <c r="BB101" s="410">
        <f t="shared" si="72"/>
        <v>1494.0272717509595</v>
      </c>
      <c r="BC101" s="410">
        <f t="shared" si="72"/>
        <v>29.366345308410587</v>
      </c>
      <c r="BD101" s="410">
        <f t="shared" si="72"/>
        <v>28.386290203452649</v>
      </c>
      <c r="BE101" s="410">
        <f t="shared" si="72"/>
        <v>27.43893711660612</v>
      </c>
      <c r="BF101" s="410">
        <f t="shared" si="72"/>
        <v>26.523195059788584</v>
      </c>
      <c r="BG101" s="410">
        <f t="shared" si="72"/>
        <v>25.638009435138507</v>
      </c>
      <c r="BH101" s="410">
        <f t="shared" si="72"/>
        <v>24.782360821440992</v>
      </c>
      <c r="BI101" s="410">
        <f t="shared" si="72"/>
        <v>23.955263801016912</v>
      </c>
      <c r="BJ101" s="410">
        <f t="shared" si="72"/>
        <v>23.155765825726643</v>
      </c>
      <c r="BK101" s="410">
        <f t="shared" si="70"/>
        <v>22.382946120784368</v>
      </c>
      <c r="BL101" s="410">
        <f t="shared" si="70"/>
        <v>239.54133120423685</v>
      </c>
      <c r="BM101" s="410">
        <f t="shared" si="70"/>
        <v>20.913810967088615</v>
      </c>
      <c r="BN101" s="410">
        <f t="shared" si="70"/>
        <v>-1315.8082556926554</v>
      </c>
      <c r="BO101" s="421"/>
      <c r="BP101" s="412"/>
    </row>
    <row r="102" spans="1:69">
      <c r="A102" s="347" t="s">
        <v>92</v>
      </c>
      <c r="B102" s="445"/>
      <c r="C102" s="409"/>
      <c r="D102" s="413">
        <f t="shared" si="60"/>
        <v>15679.142138033169</v>
      </c>
      <c r="E102" s="411">
        <f>SUM(F102:BN102)</f>
        <v>33225.267459535833</v>
      </c>
      <c r="F102" s="410">
        <f t="shared" ref="F102:AK102" si="73">F$23*F99</f>
        <v>7577.0333349744587</v>
      </c>
      <c r="G102" s="410">
        <f t="shared" si="73"/>
        <v>7320.8827454172815</v>
      </c>
      <c r="H102" s="410">
        <f t="shared" si="73"/>
        <v>159.97439658798459</v>
      </c>
      <c r="I102" s="410">
        <f t="shared" si="73"/>
        <v>156.22448815350617</v>
      </c>
      <c r="J102" s="410">
        <f t="shared" si="73"/>
        <v>155.79703093405749</v>
      </c>
      <c r="K102" s="410">
        <f t="shared" si="73"/>
        <v>152.11972068438857</v>
      </c>
      <c r="L102" s="410">
        <f t="shared" si="73"/>
        <v>157.11042128149219</v>
      </c>
      <c r="M102" s="410">
        <f t="shared" si="73"/>
        <v>160.97385834621514</v>
      </c>
      <c r="N102" s="410">
        <f t="shared" si="73"/>
        <v>165.41502260645527</v>
      </c>
      <c r="O102" s="410">
        <f t="shared" si="73"/>
        <v>172.30409232651189</v>
      </c>
      <c r="P102" s="410">
        <f t="shared" si="73"/>
        <v>189.55916812272943</v>
      </c>
      <c r="Q102" s="410">
        <f t="shared" si="73"/>
        <v>1727.3429936835237</v>
      </c>
      <c r="R102" s="410">
        <f t="shared" si="73"/>
        <v>219.46951328991656</v>
      </c>
      <c r="S102" s="410">
        <f t="shared" si="73"/>
        <v>213.81701422936828</v>
      </c>
      <c r="T102" s="410">
        <f t="shared" si="73"/>
        <v>241.16123250754086</v>
      </c>
      <c r="U102" s="410">
        <f t="shared" si="73"/>
        <v>229.00215769785217</v>
      </c>
      <c r="V102" s="410">
        <f t="shared" si="73"/>
        <v>231.23555035561185</v>
      </c>
      <c r="W102" s="410">
        <f t="shared" si="73"/>
        <v>243.26364987123509</v>
      </c>
      <c r="X102" s="410">
        <f t="shared" si="73"/>
        <v>399.97794586767054</v>
      </c>
      <c r="Y102" s="410">
        <f t="shared" si="73"/>
        <v>189.92786164220453</v>
      </c>
      <c r="Z102" s="410">
        <f t="shared" si="73"/>
        <v>199.2985184151772</v>
      </c>
      <c r="AA102" s="410">
        <f t="shared" si="73"/>
        <v>1283.31044094957</v>
      </c>
      <c r="AB102" s="410">
        <f t="shared" si="73"/>
        <v>181.74414425948123</v>
      </c>
      <c r="AC102" s="410">
        <f t="shared" si="73"/>
        <v>219.03836591839885</v>
      </c>
      <c r="AD102" s="410">
        <f t="shared" si="73"/>
        <v>179.71726049292241</v>
      </c>
      <c r="AE102" s="410">
        <f t="shared" si="73"/>
        <v>173.67384667796847</v>
      </c>
      <c r="AF102" s="410">
        <f t="shared" si="73"/>
        <v>4018.0810856933804</v>
      </c>
      <c r="AG102" s="410">
        <f t="shared" si="73"/>
        <v>162.18983837457057</v>
      </c>
      <c r="AH102" s="410">
        <f t="shared" si="73"/>
        <v>156.73580718648984</v>
      </c>
      <c r="AI102" s="410">
        <f t="shared" si="73"/>
        <v>151.46517538468899</v>
      </c>
      <c r="AJ102" s="410">
        <f t="shared" si="73"/>
        <v>146.37177610662218</v>
      </c>
      <c r="AK102" s="410">
        <f t="shared" si="73"/>
        <v>917.28426692917003</v>
      </c>
      <c r="AL102" s="410">
        <f t="shared" ref="AL102:BJ102" si="74">AL$23*AL99</f>
        <v>136.69303747960583</v>
      </c>
      <c r="AM102" s="410">
        <f t="shared" si="74"/>
        <v>132.09637353219819</v>
      </c>
      <c r="AN102" s="410">
        <f t="shared" si="74"/>
        <v>127.65427966304412</v>
      </c>
      <c r="AO102" s="410">
        <f t="shared" si="74"/>
        <v>123.36155837504084</v>
      </c>
      <c r="AP102" s="410">
        <f t="shared" si="74"/>
        <v>119.21318693392183</v>
      </c>
      <c r="AQ102" s="410">
        <f t="shared" si="74"/>
        <v>115.20431149214905</v>
      </c>
      <c r="AR102" s="410">
        <f t="shared" si="74"/>
        <v>111.33024141037292</v>
      </c>
      <c r="AS102" s="410">
        <f t="shared" si="74"/>
        <v>107.58644376981756</v>
      </c>
      <c r="AT102" s="410">
        <f t="shared" si="74"/>
        <v>103.96853806917267</v>
      </c>
      <c r="AU102" s="410">
        <f t="shared" si="74"/>
        <v>650.47604747753735</v>
      </c>
      <c r="AV102" s="410">
        <f t="shared" si="74"/>
        <v>97.093611993173639</v>
      </c>
      <c r="AW102" s="410">
        <f t="shared" si="74"/>
        <v>93.828547435022472</v>
      </c>
      <c r="AX102" s="410">
        <f t="shared" si="74"/>
        <v>90.67327704013897</v>
      </c>
      <c r="AY102" s="410">
        <f t="shared" si="74"/>
        <v>87.624108882881927</v>
      </c>
      <c r="AZ102" s="410">
        <f t="shared" si="74"/>
        <v>84.677475177882002</v>
      </c>
      <c r="BA102" s="410">
        <f t="shared" si="74"/>
        <v>2307.0494736168216</v>
      </c>
      <c r="BB102" s="410">
        <f t="shared" si="74"/>
        <v>2229.0487111533275</v>
      </c>
      <c r="BC102" s="410">
        <f t="shared" si="74"/>
        <v>32.457539551401176</v>
      </c>
      <c r="BD102" s="410">
        <f t="shared" si="74"/>
        <v>31.374320751184509</v>
      </c>
      <c r="BE102" s="410">
        <f t="shared" si="74"/>
        <v>30.327246286775182</v>
      </c>
      <c r="BF102" s="410">
        <f t="shared" si="74"/>
        <v>29.315110329240014</v>
      </c>
      <c r="BG102" s="410">
        <f t="shared" si="74"/>
        <v>28.336747270416243</v>
      </c>
      <c r="BH102" s="410">
        <f t="shared" si="74"/>
        <v>27.391030381592678</v>
      </c>
      <c r="BI102" s="410">
        <f t="shared" si="74"/>
        <v>26.476870516913426</v>
      </c>
      <c r="BJ102" s="410">
        <f t="shared" si="74"/>
        <v>25.59321486001366</v>
      </c>
      <c r="BK102" s="410">
        <f t="shared" si="70"/>
        <v>24.739045712445879</v>
      </c>
      <c r="BL102" s="410">
        <f t="shared" si="70"/>
        <v>350.77150419117532</v>
      </c>
      <c r="BM102" s="410">
        <f t="shared" si="70"/>
        <v>23.115264753097939</v>
      </c>
      <c r="BN102" s="410">
        <f t="shared" si="70"/>
        <v>-1973.7123835389834</v>
      </c>
      <c r="BO102" s="421"/>
      <c r="BP102" s="412"/>
    </row>
    <row r="103" spans="1:69">
      <c r="A103" s="365" t="s">
        <v>751</v>
      </c>
      <c r="B103" s="404" t="s">
        <v>768</v>
      </c>
      <c r="C103" s="400"/>
      <c r="D103" s="405"/>
      <c r="E103" s="407"/>
      <c r="F103" s="422">
        <f>F100</f>
        <v>6335.4484087403407</v>
      </c>
      <c r="G103" s="422">
        <f>F103+G100</f>
        <v>12456.728496810076</v>
      </c>
      <c r="H103" s="422">
        <f t="shared" ref="H103:BN105" si="75">G103+H100</f>
        <v>12609.085064989109</v>
      </c>
      <c r="I103" s="422">
        <f t="shared" si="75"/>
        <v>12757.681313006991</v>
      </c>
      <c r="J103" s="422">
        <f t="shared" si="75"/>
        <v>12905.307145452822</v>
      </c>
      <c r="K103" s="422">
        <f t="shared" si="75"/>
        <v>13049.274839824629</v>
      </c>
      <c r="L103" s="422">
        <f t="shared" si="75"/>
        <v>13196.827543535499</v>
      </c>
      <c r="M103" s="422">
        <f t="shared" si="75"/>
        <v>13347.045014818574</v>
      </c>
      <c r="N103" s="422">
        <f t="shared" si="75"/>
        <v>13500.427199008436</v>
      </c>
      <c r="O103" s="422">
        <f t="shared" si="75"/>
        <v>13659.031906112647</v>
      </c>
      <c r="P103" s="422">
        <f t="shared" si="75"/>
        <v>13831.514766686498</v>
      </c>
      <c r="Q103" s="422">
        <f t="shared" si="75"/>
        <v>15284.999787621635</v>
      </c>
      <c r="R103" s="422">
        <f t="shared" si="75"/>
        <v>15481.45537187182</v>
      </c>
      <c r="S103" s="422">
        <f t="shared" si="75"/>
        <v>15672.747956215713</v>
      </c>
      <c r="T103" s="422">
        <f t="shared" si="75"/>
        <v>15886.389903159652</v>
      </c>
      <c r="U103" s="422">
        <f t="shared" si="75"/>
        <v>16089.476396282565</v>
      </c>
      <c r="V103" s="422">
        <f t="shared" si="75"/>
        <v>16294.015266180166</v>
      </c>
      <c r="W103" s="422">
        <f t="shared" si="75"/>
        <v>16508.18240572694</v>
      </c>
      <c r="X103" s="422">
        <f t="shared" si="75"/>
        <v>16852.562827628128</v>
      </c>
      <c r="Y103" s="422">
        <f t="shared" si="75"/>
        <v>17021.532290983356</v>
      </c>
      <c r="Z103" s="422">
        <f t="shared" si="75"/>
        <v>17197.953730885158</v>
      </c>
      <c r="AA103" s="422">
        <f t="shared" si="75"/>
        <v>18277.373442211592</v>
      </c>
      <c r="AB103" s="422">
        <f t="shared" si="75"/>
        <v>18438.48775187003</v>
      </c>
      <c r="AC103" s="422">
        <f t="shared" si="75"/>
        <v>18630.35821750767</v>
      </c>
      <c r="AD103" s="422">
        <f t="shared" si="75"/>
        <v>18789.149487808572</v>
      </c>
      <c r="AE103" s="422">
        <f t="shared" si="75"/>
        <v>18942.603368309814</v>
      </c>
      <c r="AF103" s="422">
        <f t="shared" si="75"/>
        <v>22299.438785468843</v>
      </c>
      <c r="AG103" s="422">
        <f t="shared" si="75"/>
        <v>22442.750047907492</v>
      </c>
      <c r="AH103" s="422">
        <f t="shared" si="75"/>
        <v>22581.244225615359</v>
      </c>
      <c r="AI103" s="422">
        <f t="shared" si="75"/>
        <v>22715.083228081359</v>
      </c>
      <c r="AJ103" s="422">
        <f t="shared" si="75"/>
        <v>22844.423522974357</v>
      </c>
      <c r="AK103" s="422">
        <f t="shared" si="75"/>
        <v>23615.945166606794</v>
      </c>
      <c r="AL103" s="422">
        <f t="shared" si="75"/>
        <v>23736.736590404085</v>
      </c>
      <c r="AM103" s="422">
        <f t="shared" si="75"/>
        <v>23853.467857129068</v>
      </c>
      <c r="AN103" s="422">
        <f t="shared" si="75"/>
        <v>23966.275435670854</v>
      </c>
      <c r="AO103" s="422">
        <f t="shared" si="75"/>
        <v>24075.291208133698</v>
      </c>
      <c r="AP103" s="422">
        <f t="shared" si="75"/>
        <v>24180.642623995263</v>
      </c>
      <c r="AQ103" s="422">
        <f t="shared" si="75"/>
        <v>24282.452849083918</v>
      </c>
      <c r="AR103" s="422">
        <f t="shared" si="75"/>
        <v>24380.840909549228</v>
      </c>
      <c r="AS103" s="422">
        <f t="shared" si="75"/>
        <v>24475.92183099387</v>
      </c>
      <c r="AT103" s="422">
        <f t="shared" si="75"/>
        <v>24567.806772929594</v>
      </c>
      <c r="AU103" s="422">
        <f t="shared" si="75"/>
        <v>25114.939622362508</v>
      </c>
      <c r="AV103" s="422">
        <f t="shared" si="75"/>
        <v>25200.751264770766</v>
      </c>
      <c r="AW103" s="422">
        <f t="shared" si="75"/>
        <v>25283.678487343343</v>
      </c>
      <c r="AX103" s="422">
        <f t="shared" si="75"/>
        <v>25363.81824165917</v>
      </c>
      <c r="AY103" s="422">
        <f t="shared" si="75"/>
        <v>25441.264220665624</v>
      </c>
      <c r="AZ103" s="422">
        <f t="shared" si="75"/>
        <v>25516.106968200016</v>
      </c>
      <c r="BA103" s="422">
        <f t="shared" si="75"/>
        <v>27442.783606089295</v>
      </c>
      <c r="BB103" s="422">
        <f t="shared" si="75"/>
        <v>29304.321597541439</v>
      </c>
      <c r="BC103" s="422">
        <f t="shared" si="75"/>
        <v>29335.233539971345</v>
      </c>
      <c r="BD103" s="422">
        <f t="shared" si="75"/>
        <v>29365.113845448665</v>
      </c>
      <c r="BE103" s="422">
        <f t="shared" si="75"/>
        <v>29393.996937150354</v>
      </c>
      <c r="BF103" s="422">
        <f t="shared" si="75"/>
        <v>29421.916089844868</v>
      </c>
      <c r="BG103" s="422">
        <f t="shared" si="75"/>
        <v>29448.903468197645</v>
      </c>
      <c r="BH103" s="422">
        <f t="shared" si="75"/>
        <v>29474.990163799161</v>
      </c>
      <c r="BI103" s="422">
        <f t="shared" si="75"/>
        <v>29500.206230958127</v>
      </c>
      <c r="BJ103" s="422">
        <f t="shared" si="75"/>
        <v>29524.580721300998</v>
      </c>
      <c r="BK103" s="422">
        <f t="shared" ref="BK103:BM105" si="76">BJ103+BK100</f>
        <v>29548.141717217612</v>
      </c>
      <c r="BL103" s="422">
        <f t="shared" si="76"/>
        <v>29843.298134915316</v>
      </c>
      <c r="BM103" s="422">
        <f t="shared" si="76"/>
        <v>29865.31267277541</v>
      </c>
      <c r="BN103" s="422">
        <f t="shared" si="75"/>
        <v>28220.55235315959</v>
      </c>
      <c r="BO103" s="176"/>
      <c r="BP103" s="420"/>
      <c r="BQ103" s="417"/>
    </row>
    <row r="104" spans="1:69">
      <c r="A104" s="345" t="s">
        <v>90</v>
      </c>
      <c r="B104" s="446"/>
      <c r="C104" s="399"/>
      <c r="D104" s="414"/>
      <c r="E104" s="409"/>
      <c r="F104" s="410">
        <f>F101</f>
        <v>5093.8634825062227</v>
      </c>
      <c r="G104" s="410">
        <f t="shared" ref="G104:V105" si="77">F104+G101</f>
        <v>10015.540913228411</v>
      </c>
      <c r="H104" s="410">
        <f t="shared" si="77"/>
        <v>10160.279652998492</v>
      </c>
      <c r="I104" s="410">
        <f t="shared" si="77"/>
        <v>10301.24766088075</v>
      </c>
      <c r="J104" s="410">
        <f t="shared" si="77"/>
        <v>10440.702294838355</v>
      </c>
      <c r="K104" s="410">
        <f t="shared" si="77"/>
        <v>10576.51796289758</v>
      </c>
      <c r="L104" s="410">
        <f t="shared" si="77"/>
        <v>10714.512949037826</v>
      </c>
      <c r="M104" s="410">
        <f t="shared" si="77"/>
        <v>10853.974033257762</v>
      </c>
      <c r="N104" s="410">
        <f t="shared" si="77"/>
        <v>10995.323379031033</v>
      </c>
      <c r="O104" s="410">
        <f t="shared" si="77"/>
        <v>11140.228700912941</v>
      </c>
      <c r="P104" s="410">
        <f t="shared" si="77"/>
        <v>11295.635253937915</v>
      </c>
      <c r="Q104" s="410">
        <f t="shared" si="77"/>
        <v>12475.262302124665</v>
      </c>
      <c r="R104" s="410">
        <f t="shared" si="77"/>
        <v>12648.703957335118</v>
      </c>
      <c r="S104" s="410">
        <f t="shared" si="77"/>
        <v>12817.472111793535</v>
      </c>
      <c r="T104" s="410">
        <f t="shared" si="77"/>
        <v>13003.594773173871</v>
      </c>
      <c r="U104" s="410">
        <f t="shared" si="77"/>
        <v>13180.765601721845</v>
      </c>
      <c r="V104" s="410">
        <f t="shared" si="77"/>
        <v>13358.607791161434</v>
      </c>
      <c r="W104" s="410">
        <f t="shared" si="75"/>
        <v>13543.678420383749</v>
      </c>
      <c r="X104" s="410">
        <f t="shared" si="75"/>
        <v>13832.461318318452</v>
      </c>
      <c r="Y104" s="410">
        <f t="shared" si="75"/>
        <v>13980.472383386705</v>
      </c>
      <c r="Z104" s="410">
        <f t="shared" si="75"/>
        <v>14134.01674477513</v>
      </c>
      <c r="AA104" s="410">
        <f t="shared" si="75"/>
        <v>15009.545726478429</v>
      </c>
      <c r="AB104" s="410">
        <f t="shared" si="75"/>
        <v>15150.030201535823</v>
      </c>
      <c r="AC104" s="410">
        <f t="shared" si="75"/>
        <v>15314.732766892706</v>
      </c>
      <c r="AD104" s="410">
        <f t="shared" si="75"/>
        <v>15452.598047001589</v>
      </c>
      <c r="AE104" s="410">
        <f t="shared" si="75"/>
        <v>15585.831961326101</v>
      </c>
      <c r="AF104" s="410">
        <f t="shared" si="75"/>
        <v>18281.421709950777</v>
      </c>
      <c r="AG104" s="410">
        <f t="shared" si="75"/>
        <v>18405.854396453502</v>
      </c>
      <c r="AH104" s="410">
        <f t="shared" si="75"/>
        <v>18526.10694468275</v>
      </c>
      <c r="AI104" s="410">
        <f t="shared" si="75"/>
        <v>18642.319774230062</v>
      </c>
      <c r="AJ104" s="410">
        <f t="shared" si="75"/>
        <v>18754.628587909436</v>
      </c>
      <c r="AK104" s="410">
        <f t="shared" si="75"/>
        <v>19380.387608245139</v>
      </c>
      <c r="AL104" s="410">
        <f t="shared" si="75"/>
        <v>19485.277418360118</v>
      </c>
      <c r="AM104" s="410">
        <f t="shared" si="75"/>
        <v>19586.643578277886</v>
      </c>
      <c r="AN104" s="410">
        <f t="shared" si="75"/>
        <v>19684.604455698412</v>
      </c>
      <c r="AO104" s="410">
        <f t="shared" si="75"/>
        <v>19779.274442249061</v>
      </c>
      <c r="AP104" s="410">
        <f t="shared" si="75"/>
        <v>19870.764087038271</v>
      </c>
      <c r="AQ104" s="410">
        <f t="shared" si="75"/>
        <v>19959.180225723434</v>
      </c>
      <c r="AR104" s="410">
        <f t="shared" si="75"/>
        <v>20044.626105243678</v>
      </c>
      <c r="AS104" s="410">
        <f t="shared" si="75"/>
        <v>20127.20150436314</v>
      </c>
      <c r="AT104" s="410">
        <f t="shared" si="75"/>
        <v>20207.002850165416</v>
      </c>
      <c r="AU104" s="410">
        <f t="shared" si="75"/>
        <v>20650.792501553704</v>
      </c>
      <c r="AV104" s="410">
        <f t="shared" si="75"/>
        <v>20725.322174377045</v>
      </c>
      <c r="AW104" s="410">
        <f t="shared" si="75"/>
        <v>20797.34807208717</v>
      </c>
      <c r="AX104" s="410">
        <f t="shared" si="75"/>
        <v>20866.954303678685</v>
      </c>
      <c r="AY104" s="410">
        <f t="shared" si="75"/>
        <v>20934.222152808707</v>
      </c>
      <c r="AZ104" s="410">
        <f t="shared" si="75"/>
        <v>20999.230172699608</v>
      </c>
      <c r="BA104" s="410">
        <f t="shared" si="75"/>
        <v>22545.533974861348</v>
      </c>
      <c r="BB104" s="410">
        <f t="shared" si="75"/>
        <v>24039.561246612306</v>
      </c>
      <c r="BC104" s="410">
        <f t="shared" si="75"/>
        <v>24068.927591920718</v>
      </c>
      <c r="BD104" s="410">
        <f t="shared" si="75"/>
        <v>24097.31388212417</v>
      </c>
      <c r="BE104" s="410">
        <f t="shared" si="75"/>
        <v>24124.752819240777</v>
      </c>
      <c r="BF104" s="410">
        <f t="shared" si="75"/>
        <v>24151.276014300565</v>
      </c>
      <c r="BG104" s="410">
        <f t="shared" si="75"/>
        <v>24176.914023735702</v>
      </c>
      <c r="BH104" s="410">
        <f t="shared" si="75"/>
        <v>24201.696384557144</v>
      </c>
      <c r="BI104" s="410">
        <f t="shared" si="75"/>
        <v>24225.651648358162</v>
      </c>
      <c r="BJ104" s="410">
        <f t="shared" si="75"/>
        <v>24248.807414183888</v>
      </c>
      <c r="BK104" s="410">
        <f t="shared" si="76"/>
        <v>24271.190360304674</v>
      </c>
      <c r="BL104" s="410">
        <f t="shared" si="76"/>
        <v>24510.73169150891</v>
      </c>
      <c r="BM104" s="410">
        <f t="shared" si="76"/>
        <v>24531.645502476</v>
      </c>
      <c r="BN104" s="410">
        <f t="shared" si="75"/>
        <v>23215.837246783343</v>
      </c>
      <c r="BO104" s="421"/>
      <c r="BP104" s="412"/>
    </row>
    <row r="105" spans="1:69">
      <c r="A105" s="347" t="s">
        <v>92</v>
      </c>
      <c r="B105" s="447"/>
      <c r="C105" s="399"/>
      <c r="D105" s="414"/>
      <c r="E105" s="409"/>
      <c r="F105" s="413">
        <f>F102</f>
        <v>7577.0333349744587</v>
      </c>
      <c r="G105" s="413">
        <f t="shared" si="77"/>
        <v>14897.91608039174</v>
      </c>
      <c r="H105" s="413">
        <f t="shared" si="75"/>
        <v>15057.890476979725</v>
      </c>
      <c r="I105" s="413">
        <f t="shared" si="75"/>
        <v>15214.114965133231</v>
      </c>
      <c r="J105" s="413">
        <f t="shared" si="75"/>
        <v>15369.911996067289</v>
      </c>
      <c r="K105" s="413">
        <f t="shared" si="75"/>
        <v>15522.031716751677</v>
      </c>
      <c r="L105" s="413">
        <f t="shared" si="75"/>
        <v>15679.142138033169</v>
      </c>
      <c r="M105" s="413">
        <f t="shared" si="75"/>
        <v>15840.115996379383</v>
      </c>
      <c r="N105" s="413">
        <f t="shared" si="75"/>
        <v>16005.531018985839</v>
      </c>
      <c r="O105" s="413">
        <f t="shared" si="75"/>
        <v>16177.835111312352</v>
      </c>
      <c r="P105" s="413">
        <f t="shared" si="75"/>
        <v>16367.394279435081</v>
      </c>
      <c r="Q105" s="413">
        <f t="shared" si="75"/>
        <v>18094.737273118604</v>
      </c>
      <c r="R105" s="413">
        <f t="shared" si="75"/>
        <v>18314.206786408522</v>
      </c>
      <c r="S105" s="413">
        <f t="shared" si="75"/>
        <v>18528.02380063789</v>
      </c>
      <c r="T105" s="413">
        <f t="shared" si="75"/>
        <v>18769.18503314543</v>
      </c>
      <c r="U105" s="413">
        <f t="shared" si="75"/>
        <v>18998.18719084328</v>
      </c>
      <c r="V105" s="413">
        <f t="shared" si="75"/>
        <v>19229.42274119889</v>
      </c>
      <c r="W105" s="413">
        <f t="shared" si="75"/>
        <v>19472.686391070125</v>
      </c>
      <c r="X105" s="413">
        <f t="shared" si="75"/>
        <v>19872.664336937796</v>
      </c>
      <c r="Y105" s="413">
        <f t="shared" si="75"/>
        <v>20062.592198580001</v>
      </c>
      <c r="Z105" s="413">
        <f t="shared" si="75"/>
        <v>20261.890716995178</v>
      </c>
      <c r="AA105" s="413">
        <f t="shared" si="75"/>
        <v>21545.20115794475</v>
      </c>
      <c r="AB105" s="413">
        <f t="shared" si="75"/>
        <v>21726.945302204233</v>
      </c>
      <c r="AC105" s="413">
        <f t="shared" si="75"/>
        <v>21945.98366812263</v>
      </c>
      <c r="AD105" s="413">
        <f t="shared" si="75"/>
        <v>22125.700928615552</v>
      </c>
      <c r="AE105" s="413">
        <f t="shared" si="75"/>
        <v>22299.37477529352</v>
      </c>
      <c r="AF105" s="413">
        <f t="shared" si="75"/>
        <v>26317.455860986898</v>
      </c>
      <c r="AG105" s="413">
        <f t="shared" si="75"/>
        <v>26479.64569936147</v>
      </c>
      <c r="AH105" s="413">
        <f t="shared" si="75"/>
        <v>26636.381506547961</v>
      </c>
      <c r="AI105" s="413">
        <f t="shared" si="75"/>
        <v>26787.84668193265</v>
      </c>
      <c r="AJ105" s="413">
        <f t="shared" si="75"/>
        <v>26934.218458039271</v>
      </c>
      <c r="AK105" s="413">
        <f t="shared" si="75"/>
        <v>27851.502724968443</v>
      </c>
      <c r="AL105" s="413">
        <f t="shared" si="75"/>
        <v>27988.195762448049</v>
      </c>
      <c r="AM105" s="413">
        <f t="shared" si="75"/>
        <v>28120.292135980246</v>
      </c>
      <c r="AN105" s="413">
        <f t="shared" si="75"/>
        <v>28247.946415643291</v>
      </c>
      <c r="AO105" s="413">
        <f t="shared" si="75"/>
        <v>28371.307974018331</v>
      </c>
      <c r="AP105" s="413">
        <f t="shared" si="75"/>
        <v>28490.521160952252</v>
      </c>
      <c r="AQ105" s="413">
        <f t="shared" si="75"/>
        <v>28605.725472444403</v>
      </c>
      <c r="AR105" s="413">
        <f t="shared" si="75"/>
        <v>28717.055713854777</v>
      </c>
      <c r="AS105" s="413">
        <f t="shared" si="75"/>
        <v>28824.642157624596</v>
      </c>
      <c r="AT105" s="413">
        <f t="shared" si="75"/>
        <v>28928.610695693769</v>
      </c>
      <c r="AU105" s="413">
        <f t="shared" si="75"/>
        <v>29579.086743171305</v>
      </c>
      <c r="AV105" s="413">
        <f t="shared" si="75"/>
        <v>29676.180355164477</v>
      </c>
      <c r="AW105" s="413">
        <f t="shared" si="75"/>
        <v>29770.0089025995</v>
      </c>
      <c r="AX105" s="413">
        <f t="shared" si="75"/>
        <v>29860.68217963964</v>
      </c>
      <c r="AY105" s="413">
        <f t="shared" si="75"/>
        <v>29948.306288522523</v>
      </c>
      <c r="AZ105" s="413">
        <f t="shared" si="75"/>
        <v>30032.983763700406</v>
      </c>
      <c r="BA105" s="413">
        <f t="shared" si="75"/>
        <v>32340.033237317228</v>
      </c>
      <c r="BB105" s="413">
        <f t="shared" si="75"/>
        <v>34569.081948470557</v>
      </c>
      <c r="BC105" s="413">
        <f t="shared" si="75"/>
        <v>34601.539488021961</v>
      </c>
      <c r="BD105" s="413">
        <f t="shared" si="75"/>
        <v>34632.913808773148</v>
      </c>
      <c r="BE105" s="413">
        <f t="shared" si="75"/>
        <v>34663.241055059923</v>
      </c>
      <c r="BF105" s="413">
        <f t="shared" si="75"/>
        <v>34692.556165389164</v>
      </c>
      <c r="BG105" s="413">
        <f t="shared" si="75"/>
        <v>34720.892912659583</v>
      </c>
      <c r="BH105" s="413">
        <f t="shared" si="75"/>
        <v>34748.283943041177</v>
      </c>
      <c r="BI105" s="413">
        <f t="shared" si="75"/>
        <v>34774.760813558089</v>
      </c>
      <c r="BJ105" s="413">
        <f t="shared" si="75"/>
        <v>34800.3540284181</v>
      </c>
      <c r="BK105" s="413">
        <f t="shared" si="76"/>
        <v>34825.093074130549</v>
      </c>
      <c r="BL105" s="413">
        <f t="shared" si="76"/>
        <v>35175.864578321722</v>
      </c>
      <c r="BM105" s="413">
        <f t="shared" si="76"/>
        <v>35198.97984307482</v>
      </c>
      <c r="BN105" s="413">
        <f t="shared" si="75"/>
        <v>33225.267459535833</v>
      </c>
      <c r="BO105" s="421"/>
      <c r="BP105" s="412"/>
    </row>
    <row r="108" spans="1:69">
      <c r="A108" s="194"/>
      <c r="B108" s="193" t="s">
        <v>34</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194"/>
    </row>
    <row r="110" spans="1:69">
      <c r="B110" s="1" t="s">
        <v>52</v>
      </c>
      <c r="C110" s="1"/>
      <c r="D110" s="1"/>
      <c r="E110" s="1"/>
    </row>
    <row r="112" spans="1:69" ht="13.5" customHeight="1">
      <c r="A112" s="615"/>
      <c r="B112" s="616" t="s">
        <v>13</v>
      </c>
      <c r="C112" s="722" t="s">
        <v>53</v>
      </c>
      <c r="D112" s="617" t="s">
        <v>15</v>
      </c>
      <c r="E112" s="617" t="s">
        <v>54</v>
      </c>
      <c r="F112" s="618">
        <f t="shared" ref="F112:BM112" si="78">$C$8+F113</f>
        <v>2021</v>
      </c>
      <c r="G112" s="618">
        <f t="shared" si="78"/>
        <v>2022</v>
      </c>
      <c r="H112" s="618">
        <f t="shared" si="78"/>
        <v>2023</v>
      </c>
      <c r="I112" s="618">
        <f t="shared" si="78"/>
        <v>2024</v>
      </c>
      <c r="J112" s="618">
        <f t="shared" si="78"/>
        <v>2025</v>
      </c>
      <c r="K112" s="618">
        <f t="shared" si="78"/>
        <v>2026</v>
      </c>
      <c r="L112" s="618">
        <f t="shared" si="78"/>
        <v>2027</v>
      </c>
      <c r="M112" s="618">
        <f t="shared" si="78"/>
        <v>2028</v>
      </c>
      <c r="N112" s="618">
        <f t="shared" si="78"/>
        <v>2029</v>
      </c>
      <c r="O112" s="618">
        <f t="shared" si="78"/>
        <v>2030</v>
      </c>
      <c r="P112" s="618">
        <f t="shared" si="78"/>
        <v>2031</v>
      </c>
      <c r="Q112" s="618">
        <f t="shared" si="78"/>
        <v>2032</v>
      </c>
      <c r="R112" s="618">
        <f t="shared" si="78"/>
        <v>2033</v>
      </c>
      <c r="S112" s="618">
        <f t="shared" si="78"/>
        <v>2034</v>
      </c>
      <c r="T112" s="618">
        <f t="shared" si="78"/>
        <v>2035</v>
      </c>
      <c r="U112" s="618">
        <f t="shared" si="78"/>
        <v>2036</v>
      </c>
      <c r="V112" s="618">
        <f t="shared" si="78"/>
        <v>2037</v>
      </c>
      <c r="W112" s="618">
        <f t="shared" si="78"/>
        <v>2038</v>
      </c>
      <c r="X112" s="618">
        <f t="shared" si="78"/>
        <v>2039</v>
      </c>
      <c r="Y112" s="618">
        <f t="shared" si="78"/>
        <v>2040</v>
      </c>
      <c r="Z112" s="618">
        <f t="shared" si="78"/>
        <v>2041</v>
      </c>
      <c r="AA112" s="618">
        <f t="shared" si="78"/>
        <v>2042</v>
      </c>
      <c r="AB112" s="618">
        <f t="shared" si="78"/>
        <v>2043</v>
      </c>
      <c r="AC112" s="618">
        <f t="shared" si="78"/>
        <v>2044</v>
      </c>
      <c r="AD112" s="618">
        <f t="shared" si="78"/>
        <v>2045</v>
      </c>
      <c r="AE112" s="618">
        <f t="shared" si="78"/>
        <v>2046</v>
      </c>
      <c r="AF112" s="618">
        <f t="shared" si="78"/>
        <v>2047</v>
      </c>
      <c r="AG112" s="618">
        <f t="shared" si="78"/>
        <v>2048</v>
      </c>
      <c r="AH112" s="618">
        <f t="shared" si="78"/>
        <v>2049</v>
      </c>
      <c r="AI112" s="618">
        <f t="shared" si="78"/>
        <v>2050</v>
      </c>
      <c r="AJ112" s="618">
        <f t="shared" si="78"/>
        <v>2051</v>
      </c>
      <c r="AK112" s="618">
        <f t="shared" si="78"/>
        <v>2052</v>
      </c>
      <c r="AL112" s="618">
        <f t="shared" si="78"/>
        <v>2053</v>
      </c>
      <c r="AM112" s="618">
        <f t="shared" si="78"/>
        <v>2054</v>
      </c>
      <c r="AN112" s="618">
        <f t="shared" si="78"/>
        <v>2055</v>
      </c>
      <c r="AO112" s="618">
        <f t="shared" si="78"/>
        <v>2056</v>
      </c>
      <c r="AP112" s="618">
        <f t="shared" si="78"/>
        <v>2057</v>
      </c>
      <c r="AQ112" s="618">
        <f t="shared" si="78"/>
        <v>2058</v>
      </c>
      <c r="AR112" s="618">
        <f t="shared" si="78"/>
        <v>2059</v>
      </c>
      <c r="AS112" s="618">
        <f t="shared" si="78"/>
        <v>2060</v>
      </c>
      <c r="AT112" s="618">
        <f t="shared" si="78"/>
        <v>2061</v>
      </c>
      <c r="AU112" s="618">
        <f t="shared" si="78"/>
        <v>2062</v>
      </c>
      <c r="AV112" s="618">
        <f t="shared" si="78"/>
        <v>2063</v>
      </c>
      <c r="AW112" s="618">
        <f t="shared" si="78"/>
        <v>2064</v>
      </c>
      <c r="AX112" s="618">
        <f t="shared" si="78"/>
        <v>2065</v>
      </c>
      <c r="AY112" s="618">
        <f t="shared" si="78"/>
        <v>2066</v>
      </c>
      <c r="AZ112" s="618">
        <f t="shared" si="78"/>
        <v>2067</v>
      </c>
      <c r="BA112" s="618">
        <f t="shared" si="78"/>
        <v>2068</v>
      </c>
      <c r="BB112" s="618">
        <f t="shared" si="78"/>
        <v>2069</v>
      </c>
      <c r="BC112" s="618">
        <f t="shared" si="78"/>
        <v>2070</v>
      </c>
      <c r="BD112" s="618">
        <f t="shared" si="78"/>
        <v>2071</v>
      </c>
      <c r="BE112" s="618">
        <f t="shared" si="78"/>
        <v>2072</v>
      </c>
      <c r="BF112" s="618">
        <f t="shared" si="78"/>
        <v>2073</v>
      </c>
      <c r="BG112" s="618">
        <f t="shared" si="78"/>
        <v>2074</v>
      </c>
      <c r="BH112" s="618">
        <f t="shared" si="78"/>
        <v>2075</v>
      </c>
      <c r="BI112" s="618">
        <f t="shared" si="78"/>
        <v>2076</v>
      </c>
      <c r="BJ112" s="618">
        <f t="shared" si="78"/>
        <v>2077</v>
      </c>
      <c r="BK112" s="618">
        <f t="shared" si="78"/>
        <v>2078</v>
      </c>
      <c r="BL112" s="618">
        <f t="shared" si="78"/>
        <v>2079</v>
      </c>
      <c r="BM112" s="618">
        <f t="shared" si="78"/>
        <v>2080</v>
      </c>
      <c r="BN112" s="619"/>
      <c r="BO112" s="737" t="s">
        <v>17</v>
      </c>
      <c r="BP112" s="739" t="s">
        <v>18</v>
      </c>
      <c r="BQ112" s="741" t="s">
        <v>19</v>
      </c>
    </row>
    <row r="113" spans="1:69">
      <c r="A113" s="615"/>
      <c r="B113" s="616" t="s">
        <v>20</v>
      </c>
      <c r="C113" s="814"/>
      <c r="D113" s="616"/>
      <c r="E113" s="616"/>
      <c r="F113" s="618">
        <f>+F22</f>
        <v>1</v>
      </c>
      <c r="G113" s="618">
        <f t="shared" ref="G113:BM113" si="79">+G22</f>
        <v>2</v>
      </c>
      <c r="H113" s="618">
        <f t="shared" si="79"/>
        <v>3</v>
      </c>
      <c r="I113" s="618">
        <f t="shared" si="79"/>
        <v>4</v>
      </c>
      <c r="J113" s="618">
        <f t="shared" si="79"/>
        <v>5</v>
      </c>
      <c r="K113" s="618">
        <f t="shared" si="79"/>
        <v>6</v>
      </c>
      <c r="L113" s="618">
        <f t="shared" si="79"/>
        <v>7</v>
      </c>
      <c r="M113" s="618">
        <f t="shared" si="79"/>
        <v>8</v>
      </c>
      <c r="N113" s="618">
        <f t="shared" si="79"/>
        <v>9</v>
      </c>
      <c r="O113" s="618">
        <f t="shared" si="79"/>
        <v>10</v>
      </c>
      <c r="P113" s="618">
        <f t="shared" si="79"/>
        <v>11</v>
      </c>
      <c r="Q113" s="618">
        <f t="shared" si="79"/>
        <v>12</v>
      </c>
      <c r="R113" s="618">
        <f t="shared" si="79"/>
        <v>13</v>
      </c>
      <c r="S113" s="618">
        <f t="shared" si="79"/>
        <v>14</v>
      </c>
      <c r="T113" s="618">
        <f t="shared" si="79"/>
        <v>15</v>
      </c>
      <c r="U113" s="618">
        <f t="shared" si="79"/>
        <v>16</v>
      </c>
      <c r="V113" s="618">
        <f t="shared" si="79"/>
        <v>17</v>
      </c>
      <c r="W113" s="618">
        <f t="shared" si="79"/>
        <v>18</v>
      </c>
      <c r="X113" s="618">
        <f t="shared" si="79"/>
        <v>19</v>
      </c>
      <c r="Y113" s="618">
        <f t="shared" si="79"/>
        <v>20</v>
      </c>
      <c r="Z113" s="618">
        <f t="shared" si="79"/>
        <v>21</v>
      </c>
      <c r="AA113" s="618">
        <f t="shared" si="79"/>
        <v>22</v>
      </c>
      <c r="AB113" s="618">
        <f t="shared" si="79"/>
        <v>23</v>
      </c>
      <c r="AC113" s="618">
        <f t="shared" si="79"/>
        <v>24</v>
      </c>
      <c r="AD113" s="618">
        <f t="shared" si="79"/>
        <v>25</v>
      </c>
      <c r="AE113" s="618">
        <f t="shared" si="79"/>
        <v>26</v>
      </c>
      <c r="AF113" s="618">
        <f t="shared" si="79"/>
        <v>27</v>
      </c>
      <c r="AG113" s="618">
        <f t="shared" si="79"/>
        <v>28</v>
      </c>
      <c r="AH113" s="618">
        <f t="shared" si="79"/>
        <v>29</v>
      </c>
      <c r="AI113" s="618">
        <f t="shared" si="79"/>
        <v>30</v>
      </c>
      <c r="AJ113" s="618">
        <f t="shared" si="79"/>
        <v>31</v>
      </c>
      <c r="AK113" s="618">
        <f t="shared" si="79"/>
        <v>32</v>
      </c>
      <c r="AL113" s="618">
        <f t="shared" si="79"/>
        <v>33</v>
      </c>
      <c r="AM113" s="618">
        <f t="shared" si="79"/>
        <v>34</v>
      </c>
      <c r="AN113" s="618">
        <f t="shared" si="79"/>
        <v>35</v>
      </c>
      <c r="AO113" s="618">
        <f t="shared" si="79"/>
        <v>36</v>
      </c>
      <c r="AP113" s="618">
        <f t="shared" si="79"/>
        <v>37</v>
      </c>
      <c r="AQ113" s="618">
        <f t="shared" si="79"/>
        <v>38</v>
      </c>
      <c r="AR113" s="618">
        <f t="shared" si="79"/>
        <v>39</v>
      </c>
      <c r="AS113" s="618">
        <f t="shared" si="79"/>
        <v>40</v>
      </c>
      <c r="AT113" s="618">
        <f t="shared" si="79"/>
        <v>41</v>
      </c>
      <c r="AU113" s="618">
        <f t="shared" si="79"/>
        <v>42</v>
      </c>
      <c r="AV113" s="618">
        <f t="shared" si="79"/>
        <v>43</v>
      </c>
      <c r="AW113" s="618">
        <f t="shared" si="79"/>
        <v>44</v>
      </c>
      <c r="AX113" s="618">
        <f t="shared" si="79"/>
        <v>45</v>
      </c>
      <c r="AY113" s="618">
        <f t="shared" si="79"/>
        <v>46</v>
      </c>
      <c r="AZ113" s="618">
        <f t="shared" si="79"/>
        <v>47</v>
      </c>
      <c r="BA113" s="618">
        <f t="shared" si="79"/>
        <v>48</v>
      </c>
      <c r="BB113" s="618">
        <f t="shared" si="79"/>
        <v>49</v>
      </c>
      <c r="BC113" s="618">
        <f t="shared" si="79"/>
        <v>50</v>
      </c>
      <c r="BD113" s="618">
        <f t="shared" si="79"/>
        <v>51</v>
      </c>
      <c r="BE113" s="618">
        <f t="shared" si="79"/>
        <v>52</v>
      </c>
      <c r="BF113" s="618">
        <f t="shared" si="79"/>
        <v>53</v>
      </c>
      <c r="BG113" s="618">
        <f t="shared" si="79"/>
        <v>54</v>
      </c>
      <c r="BH113" s="618">
        <f t="shared" si="79"/>
        <v>55</v>
      </c>
      <c r="BI113" s="618">
        <f t="shared" si="79"/>
        <v>56</v>
      </c>
      <c r="BJ113" s="618">
        <f t="shared" si="79"/>
        <v>57</v>
      </c>
      <c r="BK113" s="618">
        <f t="shared" si="79"/>
        <v>58</v>
      </c>
      <c r="BL113" s="618">
        <f t="shared" si="79"/>
        <v>59</v>
      </c>
      <c r="BM113" s="618">
        <f t="shared" si="79"/>
        <v>60</v>
      </c>
      <c r="BN113" s="620"/>
      <c r="BO113" s="738"/>
      <c r="BP113" s="740"/>
      <c r="BQ113" s="741"/>
    </row>
    <row r="114" spans="1:69" ht="12.75" customHeight="1">
      <c r="A114" s="725" t="s">
        <v>841</v>
      </c>
      <c r="B114" s="165" t="s">
        <v>21</v>
      </c>
      <c r="C114" s="451">
        <f>+'Assume C02'!D$32</f>
        <v>264</v>
      </c>
      <c r="D114" s="473">
        <f t="shared" ref="D114:D125" si="80">SUM(F114:L114)</f>
        <v>0</v>
      </c>
      <c r="E114" s="473">
        <f t="shared" ref="E114:E134" si="81">SUM(F114:BM114)</f>
        <v>0</v>
      </c>
      <c r="F114" s="154">
        <f>$C114*(F25+F42+F49)/1000</f>
        <v>0</v>
      </c>
      <c r="G114" s="154">
        <f t="shared" ref="G114:BM118" si="82">$C114*(G25+G42+G49)/1000</f>
        <v>0</v>
      </c>
      <c r="H114" s="154">
        <f t="shared" si="82"/>
        <v>0</v>
      </c>
      <c r="I114" s="154">
        <f t="shared" si="82"/>
        <v>0</v>
      </c>
      <c r="J114" s="154">
        <f t="shared" si="82"/>
        <v>0</v>
      </c>
      <c r="K114" s="154">
        <f t="shared" si="82"/>
        <v>0</v>
      </c>
      <c r="L114" s="154">
        <f t="shared" si="82"/>
        <v>0</v>
      </c>
      <c r="M114" s="154">
        <f t="shared" si="82"/>
        <v>0</v>
      </c>
      <c r="N114" s="154">
        <f t="shared" si="82"/>
        <v>0</v>
      </c>
      <c r="O114" s="154">
        <f t="shared" si="82"/>
        <v>0</v>
      </c>
      <c r="P114" s="154">
        <f t="shared" si="82"/>
        <v>0</v>
      </c>
      <c r="Q114" s="154">
        <f t="shared" si="82"/>
        <v>0</v>
      </c>
      <c r="R114" s="154">
        <f t="shared" si="82"/>
        <v>0</v>
      </c>
      <c r="S114" s="154">
        <f t="shared" si="82"/>
        <v>0</v>
      </c>
      <c r="T114" s="154">
        <f t="shared" si="82"/>
        <v>0</v>
      </c>
      <c r="U114" s="154">
        <f t="shared" si="82"/>
        <v>0</v>
      </c>
      <c r="V114" s="154">
        <f t="shared" si="82"/>
        <v>0</v>
      </c>
      <c r="W114" s="154">
        <f t="shared" si="82"/>
        <v>0</v>
      </c>
      <c r="X114" s="154">
        <f t="shared" si="82"/>
        <v>0</v>
      </c>
      <c r="Y114" s="154">
        <f t="shared" si="82"/>
        <v>0</v>
      </c>
      <c r="Z114" s="154">
        <f t="shared" si="82"/>
        <v>0</v>
      </c>
      <c r="AA114" s="154">
        <f t="shared" si="82"/>
        <v>0</v>
      </c>
      <c r="AB114" s="154">
        <f t="shared" si="82"/>
        <v>0</v>
      </c>
      <c r="AC114" s="154">
        <f t="shared" si="82"/>
        <v>0</v>
      </c>
      <c r="AD114" s="154">
        <f t="shared" si="82"/>
        <v>0</v>
      </c>
      <c r="AE114" s="154">
        <f t="shared" si="82"/>
        <v>0</v>
      </c>
      <c r="AF114" s="154">
        <f t="shared" si="82"/>
        <v>0</v>
      </c>
      <c r="AG114" s="154">
        <f t="shared" si="82"/>
        <v>0</v>
      </c>
      <c r="AH114" s="154">
        <f t="shared" si="82"/>
        <v>0</v>
      </c>
      <c r="AI114" s="154">
        <f t="shared" si="82"/>
        <v>0</v>
      </c>
      <c r="AJ114" s="154">
        <f t="shared" si="82"/>
        <v>0</v>
      </c>
      <c r="AK114" s="154">
        <f t="shared" si="82"/>
        <v>0</v>
      </c>
      <c r="AL114" s="154">
        <f t="shared" si="82"/>
        <v>0</v>
      </c>
      <c r="AM114" s="154">
        <f t="shared" si="82"/>
        <v>0</v>
      </c>
      <c r="AN114" s="154">
        <f t="shared" si="82"/>
        <v>0</v>
      </c>
      <c r="AO114" s="154">
        <f t="shared" si="82"/>
        <v>0</v>
      </c>
      <c r="AP114" s="154">
        <f t="shared" si="82"/>
        <v>0</v>
      </c>
      <c r="AQ114" s="154">
        <f t="shared" si="82"/>
        <v>0</v>
      </c>
      <c r="AR114" s="154">
        <f t="shared" si="82"/>
        <v>0</v>
      </c>
      <c r="AS114" s="154">
        <f t="shared" si="82"/>
        <v>0</v>
      </c>
      <c r="AT114" s="154">
        <f t="shared" si="82"/>
        <v>0</v>
      </c>
      <c r="AU114" s="154">
        <f t="shared" si="82"/>
        <v>0</v>
      </c>
      <c r="AV114" s="154">
        <f t="shared" si="82"/>
        <v>0</v>
      </c>
      <c r="AW114" s="154">
        <f t="shared" si="82"/>
        <v>0</v>
      </c>
      <c r="AX114" s="154">
        <f t="shared" si="82"/>
        <v>0</v>
      </c>
      <c r="AY114" s="154">
        <f t="shared" si="82"/>
        <v>0</v>
      </c>
      <c r="AZ114" s="154">
        <f t="shared" si="82"/>
        <v>0</v>
      </c>
      <c r="BA114" s="154">
        <f t="shared" si="82"/>
        <v>0</v>
      </c>
      <c r="BB114" s="154">
        <f t="shared" si="82"/>
        <v>0</v>
      </c>
      <c r="BC114" s="154">
        <f t="shared" si="82"/>
        <v>0</v>
      </c>
      <c r="BD114" s="154">
        <f t="shared" si="82"/>
        <v>0</v>
      </c>
      <c r="BE114" s="154">
        <f t="shared" si="82"/>
        <v>0</v>
      </c>
      <c r="BF114" s="154">
        <f t="shared" si="82"/>
        <v>0</v>
      </c>
      <c r="BG114" s="154">
        <f t="shared" si="82"/>
        <v>0</v>
      </c>
      <c r="BH114" s="154">
        <f t="shared" si="82"/>
        <v>0</v>
      </c>
      <c r="BI114" s="154">
        <f t="shared" si="82"/>
        <v>0</v>
      </c>
      <c r="BJ114" s="154">
        <f t="shared" si="82"/>
        <v>0</v>
      </c>
      <c r="BK114" s="154">
        <f t="shared" si="82"/>
        <v>0</v>
      </c>
      <c r="BL114" s="154">
        <f t="shared" si="82"/>
        <v>0</v>
      </c>
      <c r="BM114" s="154">
        <f t="shared" si="82"/>
        <v>0</v>
      </c>
      <c r="BN114" s="147"/>
      <c r="BO114" s="147"/>
      <c r="BP114" s="147"/>
      <c r="BQ114" s="5"/>
    </row>
    <row r="115" spans="1:69">
      <c r="A115" s="726"/>
      <c r="B115" s="315" t="s">
        <v>22</v>
      </c>
      <c r="C115" s="452">
        <f>+'Assume C02'!D$32</f>
        <v>264</v>
      </c>
      <c r="D115" s="474">
        <f t="shared" si="80"/>
        <v>513.19572236117506</v>
      </c>
      <c r="E115" s="474">
        <f t="shared" si="81"/>
        <v>2565.9786118058755</v>
      </c>
      <c r="F115" s="127">
        <f t="shared" ref="F115:U119" si="83">$C115*(F26+F43+F50)/1000</f>
        <v>256.59786118058753</v>
      </c>
      <c r="G115" s="127">
        <f t="shared" si="83"/>
        <v>256.59786118058753</v>
      </c>
      <c r="H115" s="127">
        <f t="shared" si="83"/>
        <v>0</v>
      </c>
      <c r="I115" s="127">
        <f t="shared" si="83"/>
        <v>0</v>
      </c>
      <c r="J115" s="127">
        <f t="shared" si="83"/>
        <v>0</v>
      </c>
      <c r="K115" s="127">
        <f t="shared" si="83"/>
        <v>0</v>
      </c>
      <c r="L115" s="127">
        <f t="shared" si="83"/>
        <v>0</v>
      </c>
      <c r="M115" s="127">
        <f t="shared" si="83"/>
        <v>0</v>
      </c>
      <c r="N115" s="127">
        <f t="shared" si="83"/>
        <v>0</v>
      </c>
      <c r="O115" s="127">
        <f t="shared" si="83"/>
        <v>0</v>
      </c>
      <c r="P115" s="127">
        <f t="shared" si="83"/>
        <v>0</v>
      </c>
      <c r="Q115" s="127">
        <f t="shared" si="83"/>
        <v>513.19572236117506</v>
      </c>
      <c r="R115" s="127">
        <f t="shared" si="83"/>
        <v>0</v>
      </c>
      <c r="S115" s="127">
        <f t="shared" si="83"/>
        <v>0</v>
      </c>
      <c r="T115" s="127">
        <f t="shared" si="83"/>
        <v>0</v>
      </c>
      <c r="U115" s="127">
        <f t="shared" si="83"/>
        <v>0</v>
      </c>
      <c r="V115" s="127">
        <f t="shared" si="82"/>
        <v>0</v>
      </c>
      <c r="W115" s="127">
        <f t="shared" si="82"/>
        <v>0</v>
      </c>
      <c r="X115" s="127">
        <f t="shared" si="82"/>
        <v>0</v>
      </c>
      <c r="Y115" s="127">
        <f t="shared" si="82"/>
        <v>0</v>
      </c>
      <c r="Z115" s="127">
        <f t="shared" si="82"/>
        <v>0</v>
      </c>
      <c r="AA115" s="127">
        <f t="shared" si="82"/>
        <v>513.19572236117506</v>
      </c>
      <c r="AB115" s="127">
        <f t="shared" si="82"/>
        <v>0</v>
      </c>
      <c r="AC115" s="127">
        <f t="shared" si="82"/>
        <v>0</v>
      </c>
      <c r="AD115" s="127">
        <f t="shared" si="82"/>
        <v>0</v>
      </c>
      <c r="AE115" s="127">
        <f t="shared" si="82"/>
        <v>0</v>
      </c>
      <c r="AF115" s="127">
        <f t="shared" si="82"/>
        <v>0</v>
      </c>
      <c r="AG115" s="127">
        <f t="shared" si="82"/>
        <v>0</v>
      </c>
      <c r="AH115" s="127">
        <f t="shared" si="82"/>
        <v>0</v>
      </c>
      <c r="AI115" s="127">
        <f t="shared" si="82"/>
        <v>0</v>
      </c>
      <c r="AJ115" s="127">
        <f t="shared" si="82"/>
        <v>0</v>
      </c>
      <c r="AK115" s="127">
        <f t="shared" si="82"/>
        <v>513.19572236117506</v>
      </c>
      <c r="AL115" s="127">
        <f t="shared" si="82"/>
        <v>0</v>
      </c>
      <c r="AM115" s="127">
        <f t="shared" si="82"/>
        <v>0</v>
      </c>
      <c r="AN115" s="127">
        <f t="shared" si="82"/>
        <v>0</v>
      </c>
      <c r="AO115" s="127">
        <f t="shared" si="82"/>
        <v>0</v>
      </c>
      <c r="AP115" s="127">
        <f t="shared" si="82"/>
        <v>0</v>
      </c>
      <c r="AQ115" s="127">
        <f t="shared" si="82"/>
        <v>0</v>
      </c>
      <c r="AR115" s="127">
        <f t="shared" si="82"/>
        <v>0</v>
      </c>
      <c r="AS115" s="127">
        <f t="shared" si="82"/>
        <v>0</v>
      </c>
      <c r="AT115" s="127">
        <f t="shared" si="82"/>
        <v>0</v>
      </c>
      <c r="AU115" s="127">
        <f t="shared" si="82"/>
        <v>513.19572236117506</v>
      </c>
      <c r="AV115" s="127">
        <f t="shared" si="82"/>
        <v>0</v>
      </c>
      <c r="AW115" s="127">
        <f t="shared" si="82"/>
        <v>0</v>
      </c>
      <c r="AX115" s="127">
        <f t="shared" si="82"/>
        <v>0</v>
      </c>
      <c r="AY115" s="127">
        <f t="shared" si="82"/>
        <v>0</v>
      </c>
      <c r="AZ115" s="127">
        <f t="shared" si="82"/>
        <v>0</v>
      </c>
      <c r="BA115" s="127">
        <f t="shared" si="82"/>
        <v>0</v>
      </c>
      <c r="BB115" s="127">
        <f t="shared" si="82"/>
        <v>0</v>
      </c>
      <c r="BC115" s="127">
        <f t="shared" si="82"/>
        <v>0</v>
      </c>
      <c r="BD115" s="127">
        <f t="shared" si="82"/>
        <v>0</v>
      </c>
      <c r="BE115" s="127">
        <f t="shared" si="82"/>
        <v>0</v>
      </c>
      <c r="BF115" s="127">
        <f t="shared" si="82"/>
        <v>0</v>
      </c>
      <c r="BG115" s="127">
        <f t="shared" si="82"/>
        <v>0</v>
      </c>
      <c r="BH115" s="127">
        <f t="shared" si="82"/>
        <v>0</v>
      </c>
      <c r="BI115" s="127">
        <f t="shared" si="82"/>
        <v>0</v>
      </c>
      <c r="BJ115" s="127">
        <f t="shared" si="82"/>
        <v>0</v>
      </c>
      <c r="BK115" s="127">
        <f t="shared" si="82"/>
        <v>0</v>
      </c>
      <c r="BL115" s="127">
        <f t="shared" si="82"/>
        <v>0</v>
      </c>
      <c r="BM115" s="127">
        <f t="shared" si="82"/>
        <v>0</v>
      </c>
      <c r="BN115" s="147"/>
      <c r="BO115" s="147"/>
      <c r="BP115" s="147"/>
      <c r="BQ115" s="5"/>
    </row>
    <row r="116" spans="1:69">
      <c r="A116" s="726"/>
      <c r="B116" s="315" t="s">
        <v>23</v>
      </c>
      <c r="C116" s="452">
        <f>+'Assume C02'!D$32</f>
        <v>264</v>
      </c>
      <c r="D116" s="474">
        <f t="shared" si="80"/>
        <v>1364.3006991620459</v>
      </c>
      <c r="E116" s="474">
        <f t="shared" si="81"/>
        <v>4381.9365589591416</v>
      </c>
      <c r="F116" s="127">
        <f t="shared" si="83"/>
        <v>678.47137880548792</v>
      </c>
      <c r="G116" s="127">
        <f t="shared" si="82"/>
        <v>678.47137880548792</v>
      </c>
      <c r="H116" s="127">
        <f t="shared" si="82"/>
        <v>0</v>
      </c>
      <c r="I116" s="127">
        <f t="shared" si="82"/>
        <v>0.39575345411946955</v>
      </c>
      <c r="J116" s="127">
        <f t="shared" si="82"/>
        <v>0.8069561770070961</v>
      </c>
      <c r="K116" s="127">
        <f t="shared" si="82"/>
        <v>2.0482892964587198</v>
      </c>
      <c r="L116" s="127">
        <f t="shared" si="82"/>
        <v>4.1069426234848967</v>
      </c>
      <c r="M116" s="127">
        <f t="shared" si="82"/>
        <v>6.9717369144674191</v>
      </c>
      <c r="N116" s="127">
        <f t="shared" si="82"/>
        <v>9.4587362605141827</v>
      </c>
      <c r="O116" s="127">
        <f t="shared" si="82"/>
        <v>12.838990100321247</v>
      </c>
      <c r="P116" s="127">
        <f t="shared" si="82"/>
        <v>19.485318737633762</v>
      </c>
      <c r="Q116" s="127">
        <f t="shared" si="82"/>
        <v>21.636672475967337</v>
      </c>
      <c r="R116" s="127">
        <f t="shared" si="82"/>
        <v>29.82317099841325</v>
      </c>
      <c r="S116" s="127">
        <f t="shared" si="82"/>
        <v>36.863666234407582</v>
      </c>
      <c r="T116" s="127">
        <f t="shared" si="82"/>
        <v>49.536943139841959</v>
      </c>
      <c r="U116" s="127">
        <f t="shared" si="82"/>
        <v>47.98871024962898</v>
      </c>
      <c r="V116" s="127">
        <f t="shared" si="82"/>
        <v>49.553777289863085</v>
      </c>
      <c r="W116" s="127">
        <f t="shared" si="82"/>
        <v>58.982755815462866</v>
      </c>
      <c r="X116" s="127">
        <f t="shared" si="82"/>
        <v>44.677134509740391</v>
      </c>
      <c r="Y116" s="127">
        <f t="shared" si="82"/>
        <v>43.430645341508828</v>
      </c>
      <c r="Z116" s="127">
        <f t="shared" si="82"/>
        <v>43.636120848471357</v>
      </c>
      <c r="AA116" s="127">
        <f t="shared" si="82"/>
        <v>48.95876874186699</v>
      </c>
      <c r="AB116" s="127">
        <f t="shared" si="82"/>
        <v>48.509410130879019</v>
      </c>
      <c r="AC116" s="127">
        <f t="shared" si="82"/>
        <v>45.015572384350136</v>
      </c>
      <c r="AD116" s="127">
        <f t="shared" si="82"/>
        <v>45.361955304903518</v>
      </c>
      <c r="AE116" s="127">
        <f t="shared" si="82"/>
        <v>45.361955304903518</v>
      </c>
      <c r="AF116" s="127">
        <f t="shared" si="82"/>
        <v>1402.3047129158795</v>
      </c>
      <c r="AG116" s="127">
        <f t="shared" si="82"/>
        <v>45.361955304903518</v>
      </c>
      <c r="AH116" s="127">
        <f t="shared" si="82"/>
        <v>45.361955304903518</v>
      </c>
      <c r="AI116" s="127">
        <f t="shared" si="82"/>
        <v>45.361955304903518</v>
      </c>
      <c r="AJ116" s="127">
        <f t="shared" si="82"/>
        <v>45.361955304903518</v>
      </c>
      <c r="AK116" s="127">
        <f t="shared" si="82"/>
        <v>45.361955304903518</v>
      </c>
      <c r="AL116" s="127">
        <f t="shared" si="82"/>
        <v>45.361955304903518</v>
      </c>
      <c r="AM116" s="127">
        <f t="shared" si="82"/>
        <v>45.361955304903518</v>
      </c>
      <c r="AN116" s="127">
        <f t="shared" si="82"/>
        <v>45.361955304903518</v>
      </c>
      <c r="AO116" s="127">
        <f t="shared" si="82"/>
        <v>45.361955304903518</v>
      </c>
      <c r="AP116" s="127">
        <f t="shared" si="82"/>
        <v>45.361955304903518</v>
      </c>
      <c r="AQ116" s="127">
        <f t="shared" si="82"/>
        <v>45.361955304903518</v>
      </c>
      <c r="AR116" s="127">
        <f t="shared" si="82"/>
        <v>45.361955304903518</v>
      </c>
      <c r="AS116" s="127">
        <f t="shared" si="82"/>
        <v>45.361955304903518</v>
      </c>
      <c r="AT116" s="127">
        <f t="shared" si="82"/>
        <v>45.361955304903518</v>
      </c>
      <c r="AU116" s="127">
        <f t="shared" si="82"/>
        <v>45.361955304903518</v>
      </c>
      <c r="AV116" s="127">
        <f t="shared" si="82"/>
        <v>45.361955304903518</v>
      </c>
      <c r="AW116" s="127">
        <f t="shared" si="82"/>
        <v>45.361955304903518</v>
      </c>
      <c r="AX116" s="127">
        <f t="shared" si="82"/>
        <v>45.361955304903518</v>
      </c>
      <c r="AY116" s="127">
        <f t="shared" si="82"/>
        <v>45.361955304903518</v>
      </c>
      <c r="AZ116" s="127">
        <f t="shared" si="82"/>
        <v>45.361955304903518</v>
      </c>
      <c r="BA116" s="127">
        <f t="shared" si="82"/>
        <v>0</v>
      </c>
      <c r="BB116" s="127">
        <f t="shared" si="82"/>
        <v>0</v>
      </c>
      <c r="BC116" s="127">
        <f t="shared" si="82"/>
        <v>0</v>
      </c>
      <c r="BD116" s="127">
        <f t="shared" si="82"/>
        <v>0</v>
      </c>
      <c r="BE116" s="127">
        <f t="shared" si="82"/>
        <v>0</v>
      </c>
      <c r="BF116" s="127">
        <f t="shared" si="82"/>
        <v>0</v>
      </c>
      <c r="BG116" s="127">
        <f t="shared" si="82"/>
        <v>0</v>
      </c>
      <c r="BH116" s="127">
        <f t="shared" si="82"/>
        <v>0</v>
      </c>
      <c r="BI116" s="127">
        <f t="shared" si="82"/>
        <v>0</v>
      </c>
      <c r="BJ116" s="127">
        <f t="shared" si="82"/>
        <v>0</v>
      </c>
      <c r="BK116" s="127">
        <f t="shared" si="82"/>
        <v>0</v>
      </c>
      <c r="BL116" s="127">
        <f t="shared" si="82"/>
        <v>0</v>
      </c>
      <c r="BM116" s="127">
        <f t="shared" si="82"/>
        <v>0</v>
      </c>
      <c r="BN116" s="147"/>
      <c r="BO116" s="147"/>
      <c r="BP116" s="147"/>
      <c r="BQ116" s="5"/>
    </row>
    <row r="117" spans="1:69">
      <c r="A117" s="726"/>
      <c r="B117" s="315" t="s">
        <v>24</v>
      </c>
      <c r="C117" s="452">
        <f>+'Assume C02'!D$32</f>
        <v>264</v>
      </c>
      <c r="D117" s="474">
        <f t="shared" si="80"/>
        <v>787.43239089600092</v>
      </c>
      <c r="E117" s="474">
        <f t="shared" si="81"/>
        <v>1574.8647817920018</v>
      </c>
      <c r="F117" s="127">
        <f t="shared" si="83"/>
        <v>393.71619544800046</v>
      </c>
      <c r="G117" s="127">
        <f t="shared" si="82"/>
        <v>393.71619544800046</v>
      </c>
      <c r="H117" s="127">
        <f t="shared" si="82"/>
        <v>0</v>
      </c>
      <c r="I117" s="127">
        <f t="shared" si="82"/>
        <v>0</v>
      </c>
      <c r="J117" s="127">
        <f t="shared" si="82"/>
        <v>0</v>
      </c>
      <c r="K117" s="127">
        <f t="shared" si="82"/>
        <v>0</v>
      </c>
      <c r="L117" s="127">
        <f t="shared" si="82"/>
        <v>0</v>
      </c>
      <c r="M117" s="127">
        <f t="shared" si="82"/>
        <v>0</v>
      </c>
      <c r="N117" s="127">
        <f t="shared" si="82"/>
        <v>0</v>
      </c>
      <c r="O117" s="127">
        <f t="shared" si="82"/>
        <v>0</v>
      </c>
      <c r="P117" s="127">
        <f t="shared" si="82"/>
        <v>0</v>
      </c>
      <c r="Q117" s="127">
        <f t="shared" si="82"/>
        <v>0</v>
      </c>
      <c r="R117" s="127">
        <f t="shared" si="82"/>
        <v>0</v>
      </c>
      <c r="S117" s="127">
        <f t="shared" si="82"/>
        <v>0</v>
      </c>
      <c r="T117" s="127">
        <f t="shared" si="82"/>
        <v>0</v>
      </c>
      <c r="U117" s="127">
        <f t="shared" si="82"/>
        <v>0</v>
      </c>
      <c r="V117" s="127">
        <f t="shared" si="82"/>
        <v>0</v>
      </c>
      <c r="W117" s="127">
        <f t="shared" si="82"/>
        <v>0</v>
      </c>
      <c r="X117" s="127">
        <f t="shared" si="82"/>
        <v>0</v>
      </c>
      <c r="Y117" s="127">
        <f t="shared" si="82"/>
        <v>0</v>
      </c>
      <c r="Z117" s="127">
        <f t="shared" si="82"/>
        <v>0</v>
      </c>
      <c r="AA117" s="127">
        <f t="shared" si="82"/>
        <v>0</v>
      </c>
      <c r="AB117" s="127">
        <f t="shared" si="82"/>
        <v>0</v>
      </c>
      <c r="AC117" s="127">
        <f t="shared" si="82"/>
        <v>0</v>
      </c>
      <c r="AD117" s="127">
        <f t="shared" si="82"/>
        <v>0</v>
      </c>
      <c r="AE117" s="127">
        <f t="shared" si="82"/>
        <v>0</v>
      </c>
      <c r="AF117" s="127">
        <f t="shared" si="82"/>
        <v>787.43239089600092</v>
      </c>
      <c r="AG117" s="127">
        <f t="shared" si="82"/>
        <v>0</v>
      </c>
      <c r="AH117" s="127">
        <f t="shared" si="82"/>
        <v>0</v>
      </c>
      <c r="AI117" s="127">
        <f t="shared" si="82"/>
        <v>0</v>
      </c>
      <c r="AJ117" s="127">
        <f t="shared" si="82"/>
        <v>0</v>
      </c>
      <c r="AK117" s="127">
        <f t="shared" si="82"/>
        <v>0</v>
      </c>
      <c r="AL117" s="127">
        <f t="shared" si="82"/>
        <v>0</v>
      </c>
      <c r="AM117" s="127">
        <f t="shared" si="82"/>
        <v>0</v>
      </c>
      <c r="AN117" s="127">
        <f t="shared" si="82"/>
        <v>0</v>
      </c>
      <c r="AO117" s="127">
        <f t="shared" si="82"/>
        <v>0</v>
      </c>
      <c r="AP117" s="127">
        <f t="shared" si="82"/>
        <v>0</v>
      </c>
      <c r="AQ117" s="127">
        <f t="shared" si="82"/>
        <v>0</v>
      </c>
      <c r="AR117" s="127">
        <f t="shared" si="82"/>
        <v>0</v>
      </c>
      <c r="AS117" s="127">
        <f t="shared" si="82"/>
        <v>0</v>
      </c>
      <c r="AT117" s="127">
        <f t="shared" si="82"/>
        <v>0</v>
      </c>
      <c r="AU117" s="127">
        <f t="shared" si="82"/>
        <v>0</v>
      </c>
      <c r="AV117" s="127">
        <f t="shared" si="82"/>
        <v>0</v>
      </c>
      <c r="AW117" s="127">
        <f t="shared" si="82"/>
        <v>0</v>
      </c>
      <c r="AX117" s="127">
        <f t="shared" si="82"/>
        <v>0</v>
      </c>
      <c r="AY117" s="127">
        <f t="shared" si="82"/>
        <v>0</v>
      </c>
      <c r="AZ117" s="127">
        <f t="shared" si="82"/>
        <v>0</v>
      </c>
      <c r="BA117" s="127">
        <f t="shared" si="82"/>
        <v>0</v>
      </c>
      <c r="BB117" s="127">
        <f t="shared" si="82"/>
        <v>0</v>
      </c>
      <c r="BC117" s="127">
        <f t="shared" si="82"/>
        <v>0</v>
      </c>
      <c r="BD117" s="127">
        <f t="shared" si="82"/>
        <v>0</v>
      </c>
      <c r="BE117" s="127">
        <f t="shared" si="82"/>
        <v>0</v>
      </c>
      <c r="BF117" s="127">
        <f t="shared" si="82"/>
        <v>0</v>
      </c>
      <c r="BG117" s="127">
        <f t="shared" si="82"/>
        <v>0</v>
      </c>
      <c r="BH117" s="127">
        <f t="shared" si="82"/>
        <v>0</v>
      </c>
      <c r="BI117" s="127">
        <f t="shared" si="82"/>
        <v>0</v>
      </c>
      <c r="BJ117" s="127">
        <f t="shared" si="82"/>
        <v>0</v>
      </c>
      <c r="BK117" s="127">
        <f t="shared" si="82"/>
        <v>0</v>
      </c>
      <c r="BL117" s="127">
        <f t="shared" si="82"/>
        <v>0</v>
      </c>
      <c r="BM117" s="127">
        <f t="shared" si="82"/>
        <v>0</v>
      </c>
      <c r="BN117" s="147"/>
      <c r="BO117" s="147"/>
      <c r="BP117" s="147"/>
      <c r="BQ117" s="5"/>
    </row>
    <row r="118" spans="1:69">
      <c r="A118" s="726"/>
      <c r="B118" s="315" t="s">
        <v>25</v>
      </c>
      <c r="C118" s="452">
        <f>+'Assume C02'!D$33</f>
        <v>200</v>
      </c>
      <c r="D118" s="474">
        <f t="shared" si="80"/>
        <v>522.11875548000285</v>
      </c>
      <c r="E118" s="474">
        <f t="shared" si="81"/>
        <v>775.08833797629973</v>
      </c>
      <c r="F118" s="127">
        <f t="shared" si="83"/>
        <v>260.43860709539723</v>
      </c>
      <c r="G118" s="127">
        <f t="shared" si="82"/>
        <v>260.43860709539723</v>
      </c>
      <c r="H118" s="127">
        <f t="shared" si="82"/>
        <v>0</v>
      </c>
      <c r="I118" s="127">
        <f t="shared" si="82"/>
        <v>3.7872966015794402E-3</v>
      </c>
      <c r="J118" s="127">
        <f t="shared" si="82"/>
        <v>0.63955165275009596</v>
      </c>
      <c r="K118" s="127">
        <f t="shared" si="82"/>
        <v>1.12910296175636E-2</v>
      </c>
      <c r="L118" s="127">
        <f t="shared" si="82"/>
        <v>0.58691131023910803</v>
      </c>
      <c r="M118" s="127">
        <f t="shared" si="82"/>
        <v>0.41667646547228099</v>
      </c>
      <c r="N118" s="127">
        <f t="shared" si="82"/>
        <v>0.76404402731374799</v>
      </c>
      <c r="O118" s="127">
        <f t="shared" si="82"/>
        <v>1.124099884716474</v>
      </c>
      <c r="P118" s="127">
        <f t="shared" si="82"/>
        <v>1.6916005552312718</v>
      </c>
      <c r="Q118" s="127">
        <f t="shared" si="82"/>
        <v>0.16049828069591399</v>
      </c>
      <c r="R118" s="127">
        <f t="shared" si="82"/>
        <v>4.9138602579876807</v>
      </c>
      <c r="S118" s="127">
        <f t="shared" si="82"/>
        <v>4.3591264108336004E-2</v>
      </c>
      <c r="T118" s="127">
        <f t="shared" si="82"/>
        <v>8.2897561525459199E-2</v>
      </c>
      <c r="U118" s="127">
        <f t="shared" si="82"/>
        <v>8.4840995124947E-2</v>
      </c>
      <c r="V118" s="127">
        <f t="shared" si="82"/>
        <v>1.8697053126214622</v>
      </c>
      <c r="W118" s="127">
        <f t="shared" si="82"/>
        <v>0.85715563620370594</v>
      </c>
      <c r="X118" s="127">
        <f t="shared" si="82"/>
        <v>64.530649082207205</v>
      </c>
      <c r="Y118" s="127">
        <f t="shared" si="82"/>
        <v>0.28747553340908799</v>
      </c>
      <c r="Z118" s="127">
        <f t="shared" si="82"/>
        <v>5.5388423146971801</v>
      </c>
      <c r="AA118" s="127">
        <f t="shared" si="82"/>
        <v>0.19961195205702359</v>
      </c>
      <c r="AB118" s="127">
        <f t="shared" si="82"/>
        <v>0.237041890238532</v>
      </c>
      <c r="AC118" s="127">
        <f t="shared" si="82"/>
        <v>19.401394510328082</v>
      </c>
      <c r="AD118" s="127">
        <f t="shared" si="82"/>
        <v>6.5550259553199863</v>
      </c>
      <c r="AE118" s="127">
        <f t="shared" si="82"/>
        <v>6.5550259553199863</v>
      </c>
      <c r="AF118" s="127">
        <f t="shared" si="82"/>
        <v>6.5550259553199863</v>
      </c>
      <c r="AG118" s="127">
        <f t="shared" si="82"/>
        <v>6.5550259553199863</v>
      </c>
      <c r="AH118" s="127">
        <f t="shared" si="82"/>
        <v>6.5550259553199863</v>
      </c>
      <c r="AI118" s="127">
        <f t="shared" si="82"/>
        <v>6.5550259553199863</v>
      </c>
      <c r="AJ118" s="127">
        <f t="shared" si="82"/>
        <v>6.5550259553199863</v>
      </c>
      <c r="AK118" s="127">
        <f t="shared" si="82"/>
        <v>6.5550259553199863</v>
      </c>
      <c r="AL118" s="127">
        <f t="shared" si="82"/>
        <v>6.5550259553199863</v>
      </c>
      <c r="AM118" s="127">
        <f t="shared" si="82"/>
        <v>6.5550259553199863</v>
      </c>
      <c r="AN118" s="127">
        <f t="shared" si="82"/>
        <v>6.5550259553199863</v>
      </c>
      <c r="AO118" s="127">
        <f t="shared" ref="G118:BM119" si="84">$C118*(AO29+AO46+AO53)/1000</f>
        <v>6.5550259553199863</v>
      </c>
      <c r="AP118" s="127">
        <f t="shared" si="84"/>
        <v>6.5550259553199863</v>
      </c>
      <c r="AQ118" s="127">
        <f t="shared" si="84"/>
        <v>6.5550259553199863</v>
      </c>
      <c r="AR118" s="127">
        <f t="shared" si="84"/>
        <v>6.5550259553199863</v>
      </c>
      <c r="AS118" s="127">
        <f t="shared" si="84"/>
        <v>6.5550259553199863</v>
      </c>
      <c r="AT118" s="127">
        <f t="shared" si="84"/>
        <v>6.5550259553199863</v>
      </c>
      <c r="AU118" s="127">
        <f t="shared" si="84"/>
        <v>6.5550259553199863</v>
      </c>
      <c r="AV118" s="127">
        <f t="shared" si="84"/>
        <v>6.5550259553199863</v>
      </c>
      <c r="AW118" s="127">
        <f t="shared" si="84"/>
        <v>6.5550259553199863</v>
      </c>
      <c r="AX118" s="127">
        <f t="shared" si="84"/>
        <v>6.5550259553199863</v>
      </c>
      <c r="AY118" s="127">
        <f t="shared" si="84"/>
        <v>6.5550259553199863</v>
      </c>
      <c r="AZ118" s="127">
        <f t="shared" si="84"/>
        <v>6.5550259553199863</v>
      </c>
      <c r="BA118" s="127">
        <f t="shared" si="84"/>
        <v>0</v>
      </c>
      <c r="BB118" s="127">
        <f t="shared" si="84"/>
        <v>0</v>
      </c>
      <c r="BC118" s="127">
        <f t="shared" si="84"/>
        <v>0</v>
      </c>
      <c r="BD118" s="127">
        <f t="shared" si="84"/>
        <v>0</v>
      </c>
      <c r="BE118" s="127">
        <f t="shared" si="84"/>
        <v>0</v>
      </c>
      <c r="BF118" s="127">
        <f t="shared" si="84"/>
        <v>0</v>
      </c>
      <c r="BG118" s="127">
        <f t="shared" si="84"/>
        <v>0</v>
      </c>
      <c r="BH118" s="127">
        <f t="shared" si="84"/>
        <v>0</v>
      </c>
      <c r="BI118" s="127">
        <f t="shared" si="84"/>
        <v>0</v>
      </c>
      <c r="BJ118" s="127">
        <f t="shared" si="84"/>
        <v>0</v>
      </c>
      <c r="BK118" s="127">
        <f t="shared" si="84"/>
        <v>0</v>
      </c>
      <c r="BL118" s="127">
        <f t="shared" si="84"/>
        <v>0</v>
      </c>
      <c r="BM118" s="127">
        <f t="shared" si="84"/>
        <v>0</v>
      </c>
      <c r="BN118" s="147"/>
      <c r="BO118" s="147"/>
      <c r="BP118" s="147"/>
      <c r="BQ118" s="5"/>
    </row>
    <row r="119" spans="1:69">
      <c r="A119" s="726"/>
      <c r="B119" s="315" t="s">
        <v>26</v>
      </c>
      <c r="C119" s="453">
        <v>0</v>
      </c>
      <c r="D119" s="475">
        <f>SUM(F119:L119)</f>
        <v>0</v>
      </c>
      <c r="E119" s="475">
        <f t="shared" si="81"/>
        <v>0</v>
      </c>
      <c r="F119" s="140">
        <f t="shared" si="83"/>
        <v>0</v>
      </c>
      <c r="G119" s="140">
        <f t="shared" si="84"/>
        <v>0</v>
      </c>
      <c r="H119" s="140">
        <f t="shared" si="84"/>
        <v>0</v>
      </c>
      <c r="I119" s="140">
        <f t="shared" si="84"/>
        <v>0</v>
      </c>
      <c r="J119" s="140">
        <f t="shared" si="84"/>
        <v>0</v>
      </c>
      <c r="K119" s="140">
        <f t="shared" si="84"/>
        <v>0</v>
      </c>
      <c r="L119" s="140">
        <f t="shared" si="84"/>
        <v>0</v>
      </c>
      <c r="M119" s="140">
        <f t="shared" si="84"/>
        <v>0</v>
      </c>
      <c r="N119" s="140">
        <f t="shared" si="84"/>
        <v>0</v>
      </c>
      <c r="O119" s="140">
        <f t="shared" si="84"/>
        <v>0</v>
      </c>
      <c r="P119" s="140">
        <f t="shared" si="84"/>
        <v>0</v>
      </c>
      <c r="Q119" s="140">
        <f t="shared" si="84"/>
        <v>0</v>
      </c>
      <c r="R119" s="140">
        <f t="shared" si="84"/>
        <v>0</v>
      </c>
      <c r="S119" s="140">
        <f t="shared" si="84"/>
        <v>0</v>
      </c>
      <c r="T119" s="140">
        <f t="shared" si="84"/>
        <v>0</v>
      </c>
      <c r="U119" s="140">
        <f t="shared" si="84"/>
        <v>0</v>
      </c>
      <c r="V119" s="140">
        <f t="shared" si="84"/>
        <v>0</v>
      </c>
      <c r="W119" s="140">
        <f t="shared" si="84"/>
        <v>0</v>
      </c>
      <c r="X119" s="140">
        <f t="shared" si="84"/>
        <v>0</v>
      </c>
      <c r="Y119" s="140">
        <f t="shared" si="84"/>
        <v>0</v>
      </c>
      <c r="Z119" s="140">
        <f t="shared" si="84"/>
        <v>0</v>
      </c>
      <c r="AA119" s="140">
        <f t="shared" si="84"/>
        <v>0</v>
      </c>
      <c r="AB119" s="140">
        <f t="shared" si="84"/>
        <v>0</v>
      </c>
      <c r="AC119" s="140">
        <f t="shared" si="84"/>
        <v>0</v>
      </c>
      <c r="AD119" s="140">
        <f t="shared" si="84"/>
        <v>0</v>
      </c>
      <c r="AE119" s="140">
        <f t="shared" si="84"/>
        <v>0</v>
      </c>
      <c r="AF119" s="140">
        <f t="shared" si="84"/>
        <v>0</v>
      </c>
      <c r="AG119" s="140">
        <f t="shared" si="84"/>
        <v>0</v>
      </c>
      <c r="AH119" s="140">
        <f t="shared" si="84"/>
        <v>0</v>
      </c>
      <c r="AI119" s="140">
        <f t="shared" si="84"/>
        <v>0</v>
      </c>
      <c r="AJ119" s="140">
        <f t="shared" si="84"/>
        <v>0</v>
      </c>
      <c r="AK119" s="140">
        <f t="shared" si="84"/>
        <v>0</v>
      </c>
      <c r="AL119" s="140">
        <f t="shared" si="84"/>
        <v>0</v>
      </c>
      <c r="AM119" s="140">
        <f t="shared" si="84"/>
        <v>0</v>
      </c>
      <c r="AN119" s="140">
        <f t="shared" si="84"/>
        <v>0</v>
      </c>
      <c r="AO119" s="140">
        <f t="shared" si="84"/>
        <v>0</v>
      </c>
      <c r="AP119" s="140">
        <f t="shared" si="84"/>
        <v>0</v>
      </c>
      <c r="AQ119" s="140">
        <f t="shared" si="84"/>
        <v>0</v>
      </c>
      <c r="AR119" s="140">
        <f t="shared" si="84"/>
        <v>0</v>
      </c>
      <c r="AS119" s="140">
        <f t="shared" si="84"/>
        <v>0</v>
      </c>
      <c r="AT119" s="140">
        <f t="shared" si="84"/>
        <v>0</v>
      </c>
      <c r="AU119" s="140">
        <f t="shared" si="84"/>
        <v>0</v>
      </c>
      <c r="AV119" s="140">
        <f t="shared" si="84"/>
        <v>0</v>
      </c>
      <c r="AW119" s="140">
        <f t="shared" si="84"/>
        <v>0</v>
      </c>
      <c r="AX119" s="140">
        <f t="shared" si="84"/>
        <v>0</v>
      </c>
      <c r="AY119" s="140">
        <f t="shared" si="84"/>
        <v>0</v>
      </c>
      <c r="AZ119" s="140">
        <f t="shared" si="84"/>
        <v>0</v>
      </c>
      <c r="BA119" s="140">
        <f t="shared" si="84"/>
        <v>0</v>
      </c>
      <c r="BB119" s="140">
        <f t="shared" si="84"/>
        <v>0</v>
      </c>
      <c r="BC119" s="140">
        <f t="shared" si="84"/>
        <v>0</v>
      </c>
      <c r="BD119" s="140">
        <f t="shared" si="84"/>
        <v>0</v>
      </c>
      <c r="BE119" s="140">
        <f t="shared" si="84"/>
        <v>0</v>
      </c>
      <c r="BF119" s="140">
        <f t="shared" si="84"/>
        <v>0</v>
      </c>
      <c r="BG119" s="140">
        <f t="shared" si="84"/>
        <v>0</v>
      </c>
      <c r="BH119" s="140">
        <f t="shared" si="84"/>
        <v>0</v>
      </c>
      <c r="BI119" s="140">
        <f t="shared" si="84"/>
        <v>0</v>
      </c>
      <c r="BJ119" s="140">
        <f t="shared" si="84"/>
        <v>0</v>
      </c>
      <c r="BK119" s="140">
        <f t="shared" si="84"/>
        <v>0</v>
      </c>
      <c r="BL119" s="140">
        <f t="shared" si="84"/>
        <v>0</v>
      </c>
      <c r="BM119" s="140">
        <f t="shared" si="84"/>
        <v>0</v>
      </c>
      <c r="BN119" s="146"/>
      <c r="BO119" s="168"/>
      <c r="BP119" s="168"/>
      <c r="BQ119" s="5"/>
    </row>
    <row r="120" spans="1:69">
      <c r="A120" s="727"/>
      <c r="B120" s="316" t="s">
        <v>749</v>
      </c>
      <c r="C120" s="450"/>
      <c r="D120" s="476">
        <f t="shared" si="80"/>
        <v>3187.0475678992243</v>
      </c>
      <c r="E120" s="476">
        <f t="shared" si="81"/>
        <v>9297.8682905333098</v>
      </c>
      <c r="F120" s="322">
        <f>+SUM(F114:F119)</f>
        <v>1589.2240425294731</v>
      </c>
      <c r="G120" s="322">
        <f t="shared" ref="G120:BM120" si="85">+SUM(G114:G119)</f>
        <v>1589.2240425294731</v>
      </c>
      <c r="H120" s="322">
        <f t="shared" si="85"/>
        <v>0</v>
      </c>
      <c r="I120" s="322">
        <f t="shared" si="85"/>
        <v>0.399540750721049</v>
      </c>
      <c r="J120" s="322">
        <f t="shared" si="85"/>
        <v>1.4465078297571921</v>
      </c>
      <c r="K120" s="322">
        <f t="shared" si="85"/>
        <v>2.0595803260762833</v>
      </c>
      <c r="L120" s="322">
        <f t="shared" si="85"/>
        <v>4.6938539337240046</v>
      </c>
      <c r="M120" s="322">
        <f t="shared" si="85"/>
        <v>7.3884133799397</v>
      </c>
      <c r="N120" s="322">
        <f t="shared" si="85"/>
        <v>10.222780287827931</v>
      </c>
      <c r="O120" s="322">
        <f t="shared" si="85"/>
        <v>13.963089985037721</v>
      </c>
      <c r="P120" s="322">
        <f t="shared" si="85"/>
        <v>21.176919292865033</v>
      </c>
      <c r="Q120" s="322">
        <f t="shared" si="85"/>
        <v>534.99289311783832</v>
      </c>
      <c r="R120" s="322">
        <f t="shared" si="85"/>
        <v>34.737031256400932</v>
      </c>
      <c r="S120" s="322">
        <f t="shared" si="85"/>
        <v>36.907257498515918</v>
      </c>
      <c r="T120" s="322">
        <f t="shared" si="85"/>
        <v>49.619840701367416</v>
      </c>
      <c r="U120" s="322">
        <f t="shared" si="85"/>
        <v>48.073551244753929</v>
      </c>
      <c r="V120" s="322">
        <f t="shared" si="85"/>
        <v>51.423482602484547</v>
      </c>
      <c r="W120" s="322">
        <f t="shared" si="85"/>
        <v>59.839911451666573</v>
      </c>
      <c r="X120" s="322">
        <f t="shared" si="85"/>
        <v>109.20778359194759</v>
      </c>
      <c r="Y120" s="322">
        <f t="shared" si="85"/>
        <v>43.718120874917915</v>
      </c>
      <c r="Z120" s="322">
        <f t="shared" si="85"/>
        <v>49.174963163168535</v>
      </c>
      <c r="AA120" s="322">
        <f t="shared" si="85"/>
        <v>562.35410305509902</v>
      </c>
      <c r="AB120" s="322">
        <f t="shared" si="85"/>
        <v>48.746452021117548</v>
      </c>
      <c r="AC120" s="322">
        <f t="shared" si="85"/>
        <v>64.416966894678211</v>
      </c>
      <c r="AD120" s="322">
        <f t="shared" si="85"/>
        <v>51.916981260223501</v>
      </c>
      <c r="AE120" s="322">
        <f t="shared" si="85"/>
        <v>51.916981260223501</v>
      </c>
      <c r="AF120" s="322">
        <f t="shared" si="85"/>
        <v>2196.2921297672005</v>
      </c>
      <c r="AG120" s="322">
        <f t="shared" si="85"/>
        <v>51.916981260223501</v>
      </c>
      <c r="AH120" s="322">
        <f t="shared" si="85"/>
        <v>51.916981260223501</v>
      </c>
      <c r="AI120" s="322">
        <f t="shared" si="85"/>
        <v>51.916981260223501</v>
      </c>
      <c r="AJ120" s="322">
        <f t="shared" si="85"/>
        <v>51.916981260223501</v>
      </c>
      <c r="AK120" s="322">
        <f t="shared" si="85"/>
        <v>565.11270362139851</v>
      </c>
      <c r="AL120" s="322">
        <f t="shared" si="85"/>
        <v>51.916981260223501</v>
      </c>
      <c r="AM120" s="322">
        <f t="shared" si="85"/>
        <v>51.916981260223501</v>
      </c>
      <c r="AN120" s="322">
        <f t="shared" si="85"/>
        <v>51.916981260223501</v>
      </c>
      <c r="AO120" s="322">
        <f t="shared" si="85"/>
        <v>51.916981260223501</v>
      </c>
      <c r="AP120" s="322">
        <f t="shared" si="85"/>
        <v>51.916981260223501</v>
      </c>
      <c r="AQ120" s="322">
        <f t="shared" si="85"/>
        <v>51.916981260223501</v>
      </c>
      <c r="AR120" s="322">
        <f t="shared" si="85"/>
        <v>51.916981260223501</v>
      </c>
      <c r="AS120" s="322">
        <f t="shared" si="85"/>
        <v>51.916981260223501</v>
      </c>
      <c r="AT120" s="322">
        <f t="shared" si="85"/>
        <v>51.916981260223501</v>
      </c>
      <c r="AU120" s="322">
        <f t="shared" si="85"/>
        <v>565.11270362139851</v>
      </c>
      <c r="AV120" s="322">
        <f t="shared" si="85"/>
        <v>51.916981260223501</v>
      </c>
      <c r="AW120" s="322">
        <f t="shared" si="85"/>
        <v>51.916981260223501</v>
      </c>
      <c r="AX120" s="322">
        <f t="shared" si="85"/>
        <v>51.916981260223501</v>
      </c>
      <c r="AY120" s="322">
        <f t="shared" si="85"/>
        <v>51.916981260223501</v>
      </c>
      <c r="AZ120" s="322">
        <f t="shared" si="85"/>
        <v>51.916981260223501</v>
      </c>
      <c r="BA120" s="322">
        <f t="shared" si="85"/>
        <v>0</v>
      </c>
      <c r="BB120" s="322">
        <f t="shared" si="85"/>
        <v>0</v>
      </c>
      <c r="BC120" s="322">
        <f t="shared" si="85"/>
        <v>0</v>
      </c>
      <c r="BD120" s="322">
        <f t="shared" si="85"/>
        <v>0</v>
      </c>
      <c r="BE120" s="322">
        <f t="shared" si="85"/>
        <v>0</v>
      </c>
      <c r="BF120" s="322">
        <f t="shared" si="85"/>
        <v>0</v>
      </c>
      <c r="BG120" s="322">
        <f t="shared" si="85"/>
        <v>0</v>
      </c>
      <c r="BH120" s="322">
        <f t="shared" si="85"/>
        <v>0</v>
      </c>
      <c r="BI120" s="322">
        <f t="shared" si="85"/>
        <v>0</v>
      </c>
      <c r="BJ120" s="322">
        <f t="shared" si="85"/>
        <v>0</v>
      </c>
      <c r="BK120" s="322">
        <f t="shared" si="85"/>
        <v>0</v>
      </c>
      <c r="BL120" s="322">
        <f t="shared" si="85"/>
        <v>0</v>
      </c>
      <c r="BM120" s="322">
        <f t="shared" si="85"/>
        <v>0</v>
      </c>
      <c r="BN120" s="174"/>
      <c r="BO120" s="150"/>
      <c r="BP120" s="150"/>
      <c r="BQ120" s="25"/>
    </row>
    <row r="121" spans="1:69" ht="12.75" customHeight="1">
      <c r="A121" s="725" t="s">
        <v>842</v>
      </c>
      <c r="B121" s="165" t="s">
        <v>21</v>
      </c>
      <c r="C121" s="451">
        <f>+'Assume C02'!E$32</f>
        <v>264</v>
      </c>
      <c r="D121" s="473">
        <f t="shared" si="80"/>
        <v>0</v>
      </c>
      <c r="E121" s="473">
        <f t="shared" si="81"/>
        <v>0</v>
      </c>
      <c r="F121" s="154">
        <f>$C121*(F32+F56)/1000</f>
        <v>0</v>
      </c>
      <c r="G121" s="154">
        <f t="shared" ref="G121:BM125" si="86">$C121*(G32+G56)/1000</f>
        <v>0</v>
      </c>
      <c r="H121" s="154">
        <f t="shared" si="86"/>
        <v>0</v>
      </c>
      <c r="I121" s="154">
        <f t="shared" si="86"/>
        <v>0</v>
      </c>
      <c r="J121" s="154">
        <f t="shared" si="86"/>
        <v>0</v>
      </c>
      <c r="K121" s="154">
        <f t="shared" si="86"/>
        <v>0</v>
      </c>
      <c r="L121" s="154">
        <f t="shared" si="86"/>
        <v>0</v>
      </c>
      <c r="M121" s="154">
        <f t="shared" si="86"/>
        <v>0</v>
      </c>
      <c r="N121" s="154">
        <f t="shared" si="86"/>
        <v>0</v>
      </c>
      <c r="O121" s="154">
        <f t="shared" si="86"/>
        <v>0</v>
      </c>
      <c r="P121" s="154">
        <f t="shared" si="86"/>
        <v>0</v>
      </c>
      <c r="Q121" s="154">
        <f t="shared" si="86"/>
        <v>0</v>
      </c>
      <c r="R121" s="154">
        <f t="shared" si="86"/>
        <v>0</v>
      </c>
      <c r="S121" s="154">
        <f t="shared" si="86"/>
        <v>0</v>
      </c>
      <c r="T121" s="154">
        <f t="shared" si="86"/>
        <v>0</v>
      </c>
      <c r="U121" s="154">
        <f t="shared" si="86"/>
        <v>0</v>
      </c>
      <c r="V121" s="154">
        <f t="shared" si="86"/>
        <v>0</v>
      </c>
      <c r="W121" s="154">
        <f t="shared" si="86"/>
        <v>0</v>
      </c>
      <c r="X121" s="154">
        <f t="shared" si="86"/>
        <v>0</v>
      </c>
      <c r="Y121" s="154">
        <f t="shared" si="86"/>
        <v>0</v>
      </c>
      <c r="Z121" s="154">
        <f t="shared" si="86"/>
        <v>0</v>
      </c>
      <c r="AA121" s="154">
        <f t="shared" si="86"/>
        <v>0</v>
      </c>
      <c r="AB121" s="154">
        <f t="shared" si="86"/>
        <v>0</v>
      </c>
      <c r="AC121" s="154">
        <f t="shared" si="86"/>
        <v>0</v>
      </c>
      <c r="AD121" s="154">
        <f t="shared" si="86"/>
        <v>0</v>
      </c>
      <c r="AE121" s="154">
        <f t="shared" si="86"/>
        <v>0</v>
      </c>
      <c r="AF121" s="154">
        <f t="shared" si="86"/>
        <v>0</v>
      </c>
      <c r="AG121" s="154">
        <f t="shared" si="86"/>
        <v>0</v>
      </c>
      <c r="AH121" s="154">
        <f t="shared" si="86"/>
        <v>0</v>
      </c>
      <c r="AI121" s="154">
        <f t="shared" si="86"/>
        <v>0</v>
      </c>
      <c r="AJ121" s="154">
        <f t="shared" si="86"/>
        <v>0</v>
      </c>
      <c r="AK121" s="154">
        <f t="shared" si="86"/>
        <v>0</v>
      </c>
      <c r="AL121" s="154">
        <f t="shared" si="86"/>
        <v>0</v>
      </c>
      <c r="AM121" s="154">
        <f t="shared" si="86"/>
        <v>0</v>
      </c>
      <c r="AN121" s="154">
        <f t="shared" si="86"/>
        <v>0</v>
      </c>
      <c r="AO121" s="154">
        <f t="shared" si="86"/>
        <v>0</v>
      </c>
      <c r="AP121" s="154">
        <f t="shared" si="86"/>
        <v>0</v>
      </c>
      <c r="AQ121" s="154">
        <f t="shared" si="86"/>
        <v>0</v>
      </c>
      <c r="AR121" s="154">
        <f t="shared" si="86"/>
        <v>0</v>
      </c>
      <c r="AS121" s="154">
        <f t="shared" si="86"/>
        <v>0</v>
      </c>
      <c r="AT121" s="154">
        <f t="shared" si="86"/>
        <v>0</v>
      </c>
      <c r="AU121" s="154">
        <f t="shared" si="86"/>
        <v>0</v>
      </c>
      <c r="AV121" s="154">
        <f t="shared" si="86"/>
        <v>0</v>
      </c>
      <c r="AW121" s="154">
        <f t="shared" si="86"/>
        <v>0</v>
      </c>
      <c r="AX121" s="154">
        <f t="shared" si="86"/>
        <v>0</v>
      </c>
      <c r="AY121" s="154">
        <f t="shared" si="86"/>
        <v>0</v>
      </c>
      <c r="AZ121" s="154">
        <f t="shared" si="86"/>
        <v>0</v>
      </c>
      <c r="BA121" s="154">
        <f t="shared" si="86"/>
        <v>0</v>
      </c>
      <c r="BB121" s="154">
        <f t="shared" si="86"/>
        <v>0</v>
      </c>
      <c r="BC121" s="154">
        <f t="shared" si="86"/>
        <v>0</v>
      </c>
      <c r="BD121" s="154">
        <f t="shared" si="86"/>
        <v>0</v>
      </c>
      <c r="BE121" s="154">
        <f t="shared" si="86"/>
        <v>0</v>
      </c>
      <c r="BF121" s="154">
        <f t="shared" si="86"/>
        <v>0</v>
      </c>
      <c r="BG121" s="154">
        <f t="shared" si="86"/>
        <v>0</v>
      </c>
      <c r="BH121" s="154">
        <f t="shared" si="86"/>
        <v>0</v>
      </c>
      <c r="BI121" s="154">
        <f t="shared" si="86"/>
        <v>0</v>
      </c>
      <c r="BJ121" s="154">
        <f t="shared" si="86"/>
        <v>0</v>
      </c>
      <c r="BK121" s="154">
        <f t="shared" si="86"/>
        <v>0</v>
      </c>
      <c r="BL121" s="154">
        <f t="shared" si="86"/>
        <v>0</v>
      </c>
      <c r="BM121" s="154">
        <f t="shared" si="86"/>
        <v>0</v>
      </c>
      <c r="BN121" s="147"/>
      <c r="BO121" s="147"/>
      <c r="BP121" s="147"/>
      <c r="BQ121" s="5"/>
    </row>
    <row r="122" spans="1:69">
      <c r="A122" s="726"/>
      <c r="B122" s="315" t="s">
        <v>22</v>
      </c>
      <c r="C122" s="452">
        <f>+'Assume C02'!E$32</f>
        <v>264</v>
      </c>
      <c r="D122" s="474">
        <f t="shared" si="80"/>
        <v>0</v>
      </c>
      <c r="E122" s="474">
        <f t="shared" si="81"/>
        <v>1094.693650745307</v>
      </c>
      <c r="F122" s="127">
        <f t="shared" ref="F122:U126" si="87">$C122*(F33+F57)/1000</f>
        <v>0</v>
      </c>
      <c r="G122" s="127">
        <f t="shared" si="87"/>
        <v>0</v>
      </c>
      <c r="H122" s="127">
        <f t="shared" si="87"/>
        <v>0</v>
      </c>
      <c r="I122" s="127">
        <f t="shared" si="87"/>
        <v>0</v>
      </c>
      <c r="J122" s="127">
        <f t="shared" si="87"/>
        <v>0</v>
      </c>
      <c r="K122" s="127">
        <f t="shared" si="87"/>
        <v>0</v>
      </c>
      <c r="L122" s="127">
        <f t="shared" si="87"/>
        <v>0</v>
      </c>
      <c r="M122" s="127">
        <f t="shared" si="87"/>
        <v>0</v>
      </c>
      <c r="N122" s="127">
        <f t="shared" si="87"/>
        <v>0</v>
      </c>
      <c r="O122" s="127">
        <f t="shared" si="87"/>
        <v>0</v>
      </c>
      <c r="P122" s="127">
        <f t="shared" si="87"/>
        <v>0</v>
      </c>
      <c r="Q122" s="127">
        <f t="shared" si="87"/>
        <v>0</v>
      </c>
      <c r="R122" s="127">
        <f t="shared" si="87"/>
        <v>0</v>
      </c>
      <c r="S122" s="127">
        <f t="shared" si="87"/>
        <v>0</v>
      </c>
      <c r="T122" s="127">
        <f t="shared" si="87"/>
        <v>0</v>
      </c>
      <c r="U122" s="127">
        <f t="shared" si="87"/>
        <v>0</v>
      </c>
      <c r="V122" s="127">
        <f t="shared" si="86"/>
        <v>0</v>
      </c>
      <c r="W122" s="127">
        <f t="shared" si="86"/>
        <v>0</v>
      </c>
      <c r="X122" s="127">
        <f t="shared" si="86"/>
        <v>0</v>
      </c>
      <c r="Y122" s="127">
        <f t="shared" si="86"/>
        <v>0</v>
      </c>
      <c r="Z122" s="127">
        <f t="shared" si="86"/>
        <v>0</v>
      </c>
      <c r="AA122" s="127">
        <f t="shared" si="86"/>
        <v>0</v>
      </c>
      <c r="AB122" s="127">
        <f t="shared" si="86"/>
        <v>0</v>
      </c>
      <c r="AC122" s="127">
        <f t="shared" si="86"/>
        <v>0</v>
      </c>
      <c r="AD122" s="127">
        <f t="shared" si="86"/>
        <v>0</v>
      </c>
      <c r="AE122" s="127">
        <f t="shared" si="86"/>
        <v>0</v>
      </c>
      <c r="AF122" s="127">
        <f t="shared" si="86"/>
        <v>0</v>
      </c>
      <c r="AG122" s="127">
        <f t="shared" si="86"/>
        <v>0</v>
      </c>
      <c r="AH122" s="127">
        <f t="shared" si="86"/>
        <v>0</v>
      </c>
      <c r="AI122" s="127">
        <f t="shared" si="86"/>
        <v>0</v>
      </c>
      <c r="AJ122" s="127">
        <f t="shared" si="86"/>
        <v>0</v>
      </c>
      <c r="AK122" s="127">
        <f t="shared" si="86"/>
        <v>0</v>
      </c>
      <c r="AL122" s="127">
        <f t="shared" si="86"/>
        <v>0</v>
      </c>
      <c r="AM122" s="127">
        <f t="shared" si="86"/>
        <v>0</v>
      </c>
      <c r="AN122" s="127">
        <f t="shared" si="86"/>
        <v>0</v>
      </c>
      <c r="AO122" s="127">
        <f t="shared" si="86"/>
        <v>0</v>
      </c>
      <c r="AP122" s="127">
        <f t="shared" si="86"/>
        <v>0</v>
      </c>
      <c r="AQ122" s="127">
        <f t="shared" si="86"/>
        <v>0</v>
      </c>
      <c r="AR122" s="127">
        <f t="shared" si="86"/>
        <v>0</v>
      </c>
      <c r="AS122" s="127">
        <f t="shared" si="86"/>
        <v>0</v>
      </c>
      <c r="AT122" s="127">
        <f t="shared" si="86"/>
        <v>0</v>
      </c>
      <c r="AU122" s="127">
        <f t="shared" si="86"/>
        <v>0</v>
      </c>
      <c r="AV122" s="127">
        <f t="shared" si="86"/>
        <v>0</v>
      </c>
      <c r="AW122" s="127">
        <f t="shared" si="86"/>
        <v>0</v>
      </c>
      <c r="AX122" s="127">
        <f t="shared" si="86"/>
        <v>0</v>
      </c>
      <c r="AY122" s="127">
        <f t="shared" si="86"/>
        <v>0</v>
      </c>
      <c r="AZ122" s="127">
        <f t="shared" si="86"/>
        <v>0</v>
      </c>
      <c r="BA122" s="127">
        <f t="shared" si="86"/>
        <v>273.67341268632674</v>
      </c>
      <c r="BB122" s="127">
        <f t="shared" si="86"/>
        <v>273.67341268632674</v>
      </c>
      <c r="BC122" s="127">
        <f t="shared" si="86"/>
        <v>0</v>
      </c>
      <c r="BD122" s="127">
        <f t="shared" si="86"/>
        <v>0</v>
      </c>
      <c r="BE122" s="127">
        <f t="shared" si="86"/>
        <v>0</v>
      </c>
      <c r="BF122" s="127">
        <f t="shared" si="86"/>
        <v>0</v>
      </c>
      <c r="BG122" s="127">
        <f t="shared" si="86"/>
        <v>0</v>
      </c>
      <c r="BH122" s="127">
        <f t="shared" si="86"/>
        <v>0</v>
      </c>
      <c r="BI122" s="127">
        <f t="shared" si="86"/>
        <v>0</v>
      </c>
      <c r="BJ122" s="127">
        <f t="shared" si="86"/>
        <v>0</v>
      </c>
      <c r="BK122" s="127">
        <f t="shared" si="86"/>
        <v>0</v>
      </c>
      <c r="BL122" s="127">
        <f t="shared" si="86"/>
        <v>547.34682537265348</v>
      </c>
      <c r="BM122" s="127">
        <f t="shared" si="86"/>
        <v>0</v>
      </c>
      <c r="BN122" s="147"/>
      <c r="BO122" s="147"/>
      <c r="BP122" s="147"/>
      <c r="BQ122" s="5"/>
    </row>
    <row r="123" spans="1:69">
      <c r="A123" s="726"/>
      <c r="B123" s="315" t="s">
        <v>23</v>
      </c>
      <c r="C123" s="452">
        <f>+'Assume C02'!E$32</f>
        <v>264</v>
      </c>
      <c r="D123" s="474">
        <f t="shared" si="80"/>
        <v>0</v>
      </c>
      <c r="E123" s="474">
        <f t="shared" si="81"/>
        <v>2281.6643757703841</v>
      </c>
      <c r="F123" s="127">
        <f t="shared" si="87"/>
        <v>0</v>
      </c>
      <c r="G123" s="127">
        <f t="shared" si="86"/>
        <v>0</v>
      </c>
      <c r="H123" s="127">
        <f t="shared" si="86"/>
        <v>0</v>
      </c>
      <c r="I123" s="127">
        <f t="shared" si="86"/>
        <v>0</v>
      </c>
      <c r="J123" s="127">
        <f t="shared" si="86"/>
        <v>0</v>
      </c>
      <c r="K123" s="127">
        <f t="shared" si="86"/>
        <v>0</v>
      </c>
      <c r="L123" s="127">
        <f t="shared" si="86"/>
        <v>0</v>
      </c>
      <c r="M123" s="127">
        <f t="shared" si="86"/>
        <v>0</v>
      </c>
      <c r="N123" s="127">
        <f t="shared" si="86"/>
        <v>0</v>
      </c>
      <c r="O123" s="127">
        <f t="shared" si="86"/>
        <v>0</v>
      </c>
      <c r="P123" s="127">
        <f t="shared" si="86"/>
        <v>0</v>
      </c>
      <c r="Q123" s="127">
        <f t="shared" si="86"/>
        <v>0</v>
      </c>
      <c r="R123" s="127">
        <f t="shared" si="86"/>
        <v>0</v>
      </c>
      <c r="S123" s="127">
        <f t="shared" si="86"/>
        <v>0</v>
      </c>
      <c r="T123" s="127">
        <f t="shared" si="86"/>
        <v>0</v>
      </c>
      <c r="U123" s="127">
        <f t="shared" si="86"/>
        <v>0</v>
      </c>
      <c r="V123" s="127">
        <f t="shared" si="86"/>
        <v>0</v>
      </c>
      <c r="W123" s="127">
        <f t="shared" si="86"/>
        <v>0</v>
      </c>
      <c r="X123" s="127">
        <f t="shared" si="86"/>
        <v>0</v>
      </c>
      <c r="Y123" s="127">
        <f t="shared" si="86"/>
        <v>0</v>
      </c>
      <c r="Z123" s="127">
        <f t="shared" si="86"/>
        <v>0</v>
      </c>
      <c r="AA123" s="127">
        <f t="shared" si="86"/>
        <v>0</v>
      </c>
      <c r="AB123" s="127">
        <f t="shared" si="86"/>
        <v>0</v>
      </c>
      <c r="AC123" s="127">
        <f t="shared" si="86"/>
        <v>0</v>
      </c>
      <c r="AD123" s="127">
        <f t="shared" si="86"/>
        <v>0</v>
      </c>
      <c r="AE123" s="127">
        <f t="shared" si="86"/>
        <v>0</v>
      </c>
      <c r="AF123" s="127">
        <f t="shared" si="86"/>
        <v>0</v>
      </c>
      <c r="AG123" s="127">
        <f t="shared" si="86"/>
        <v>0</v>
      </c>
      <c r="AH123" s="127">
        <f t="shared" si="86"/>
        <v>0</v>
      </c>
      <c r="AI123" s="127">
        <f t="shared" si="86"/>
        <v>0</v>
      </c>
      <c r="AJ123" s="127">
        <f t="shared" si="86"/>
        <v>0</v>
      </c>
      <c r="AK123" s="127">
        <f t="shared" si="86"/>
        <v>0</v>
      </c>
      <c r="AL123" s="127">
        <f t="shared" si="86"/>
        <v>0</v>
      </c>
      <c r="AM123" s="127">
        <f t="shared" si="86"/>
        <v>0</v>
      </c>
      <c r="AN123" s="127">
        <f t="shared" si="86"/>
        <v>0</v>
      </c>
      <c r="AO123" s="127">
        <f t="shared" si="86"/>
        <v>0</v>
      </c>
      <c r="AP123" s="127">
        <f t="shared" si="86"/>
        <v>0</v>
      </c>
      <c r="AQ123" s="127">
        <f t="shared" si="86"/>
        <v>0</v>
      </c>
      <c r="AR123" s="127">
        <f t="shared" si="86"/>
        <v>0</v>
      </c>
      <c r="AS123" s="127">
        <f t="shared" si="86"/>
        <v>0</v>
      </c>
      <c r="AT123" s="127">
        <f t="shared" si="86"/>
        <v>0</v>
      </c>
      <c r="AU123" s="127">
        <f t="shared" si="86"/>
        <v>0</v>
      </c>
      <c r="AV123" s="127">
        <f t="shared" si="86"/>
        <v>0</v>
      </c>
      <c r="AW123" s="127">
        <f t="shared" si="86"/>
        <v>0</v>
      </c>
      <c r="AX123" s="127">
        <f t="shared" si="86"/>
        <v>0</v>
      </c>
      <c r="AY123" s="127">
        <f t="shared" si="86"/>
        <v>0</v>
      </c>
      <c r="AZ123" s="127">
        <f t="shared" si="86"/>
        <v>0</v>
      </c>
      <c r="BA123" s="127">
        <f t="shared" si="86"/>
        <v>1140.8321878851921</v>
      </c>
      <c r="BB123" s="127">
        <f t="shared" si="86"/>
        <v>1140.8321878851921</v>
      </c>
      <c r="BC123" s="127">
        <f t="shared" si="86"/>
        <v>0</v>
      </c>
      <c r="BD123" s="127">
        <f t="shared" si="86"/>
        <v>0</v>
      </c>
      <c r="BE123" s="127">
        <f t="shared" si="86"/>
        <v>0</v>
      </c>
      <c r="BF123" s="127">
        <f t="shared" si="86"/>
        <v>0</v>
      </c>
      <c r="BG123" s="127">
        <f t="shared" si="86"/>
        <v>0</v>
      </c>
      <c r="BH123" s="127">
        <f t="shared" si="86"/>
        <v>0</v>
      </c>
      <c r="BI123" s="127">
        <f t="shared" si="86"/>
        <v>0</v>
      </c>
      <c r="BJ123" s="127">
        <f t="shared" si="86"/>
        <v>0</v>
      </c>
      <c r="BK123" s="127">
        <f t="shared" si="86"/>
        <v>0</v>
      </c>
      <c r="BL123" s="127">
        <f t="shared" si="86"/>
        <v>0</v>
      </c>
      <c r="BM123" s="127">
        <f t="shared" si="86"/>
        <v>0</v>
      </c>
      <c r="BN123" s="147"/>
      <c r="BO123" s="147"/>
      <c r="BP123" s="147"/>
      <c r="BQ123" s="5"/>
    </row>
    <row r="124" spans="1:69">
      <c r="A124" s="726"/>
      <c r="B124" s="315" t="s">
        <v>24</v>
      </c>
      <c r="C124" s="452">
        <f>+'Assume C02'!E$32</f>
        <v>264</v>
      </c>
      <c r="D124" s="474">
        <f t="shared" si="80"/>
        <v>0</v>
      </c>
      <c r="E124" s="474">
        <f t="shared" si="81"/>
        <v>912.33073023478926</v>
      </c>
      <c r="F124" s="127">
        <f t="shared" si="87"/>
        <v>0</v>
      </c>
      <c r="G124" s="127">
        <f t="shared" si="86"/>
        <v>0</v>
      </c>
      <c r="H124" s="127">
        <f t="shared" si="86"/>
        <v>0</v>
      </c>
      <c r="I124" s="127">
        <f t="shared" si="86"/>
        <v>0</v>
      </c>
      <c r="J124" s="127">
        <f t="shared" si="86"/>
        <v>0</v>
      </c>
      <c r="K124" s="127">
        <f t="shared" si="86"/>
        <v>0</v>
      </c>
      <c r="L124" s="127">
        <f t="shared" si="86"/>
        <v>0</v>
      </c>
      <c r="M124" s="127">
        <f t="shared" si="86"/>
        <v>0</v>
      </c>
      <c r="N124" s="127">
        <f t="shared" si="86"/>
        <v>0</v>
      </c>
      <c r="O124" s="127">
        <f t="shared" si="86"/>
        <v>0</v>
      </c>
      <c r="P124" s="127">
        <f t="shared" si="86"/>
        <v>0</v>
      </c>
      <c r="Q124" s="127">
        <f t="shared" si="86"/>
        <v>0</v>
      </c>
      <c r="R124" s="127">
        <f t="shared" si="86"/>
        <v>0</v>
      </c>
      <c r="S124" s="127">
        <f t="shared" si="86"/>
        <v>0</v>
      </c>
      <c r="T124" s="127">
        <f t="shared" si="86"/>
        <v>0</v>
      </c>
      <c r="U124" s="127">
        <f t="shared" si="86"/>
        <v>0</v>
      </c>
      <c r="V124" s="127">
        <f t="shared" si="86"/>
        <v>0</v>
      </c>
      <c r="W124" s="127">
        <f t="shared" si="86"/>
        <v>0</v>
      </c>
      <c r="X124" s="127">
        <f t="shared" si="86"/>
        <v>0</v>
      </c>
      <c r="Y124" s="127">
        <f t="shared" si="86"/>
        <v>0</v>
      </c>
      <c r="Z124" s="127">
        <f t="shared" si="86"/>
        <v>0</v>
      </c>
      <c r="AA124" s="127">
        <f t="shared" si="86"/>
        <v>0</v>
      </c>
      <c r="AB124" s="127">
        <f t="shared" si="86"/>
        <v>0</v>
      </c>
      <c r="AC124" s="127">
        <f t="shared" si="86"/>
        <v>0</v>
      </c>
      <c r="AD124" s="127">
        <f t="shared" si="86"/>
        <v>0</v>
      </c>
      <c r="AE124" s="127">
        <f t="shared" si="86"/>
        <v>0</v>
      </c>
      <c r="AF124" s="127">
        <f t="shared" si="86"/>
        <v>0</v>
      </c>
      <c r="AG124" s="127">
        <f t="shared" si="86"/>
        <v>0</v>
      </c>
      <c r="AH124" s="127">
        <f t="shared" si="86"/>
        <v>0</v>
      </c>
      <c r="AI124" s="127">
        <f t="shared" si="86"/>
        <v>0</v>
      </c>
      <c r="AJ124" s="127">
        <f t="shared" si="86"/>
        <v>0</v>
      </c>
      <c r="AK124" s="127">
        <f t="shared" si="86"/>
        <v>0</v>
      </c>
      <c r="AL124" s="127">
        <f t="shared" si="86"/>
        <v>0</v>
      </c>
      <c r="AM124" s="127">
        <f t="shared" si="86"/>
        <v>0</v>
      </c>
      <c r="AN124" s="127">
        <f t="shared" si="86"/>
        <v>0</v>
      </c>
      <c r="AO124" s="127">
        <f t="shared" si="86"/>
        <v>0</v>
      </c>
      <c r="AP124" s="127">
        <f t="shared" si="86"/>
        <v>0</v>
      </c>
      <c r="AQ124" s="127">
        <f t="shared" si="86"/>
        <v>0</v>
      </c>
      <c r="AR124" s="127">
        <f t="shared" si="86"/>
        <v>0</v>
      </c>
      <c r="AS124" s="127">
        <f t="shared" si="86"/>
        <v>0</v>
      </c>
      <c r="AT124" s="127">
        <f t="shared" si="86"/>
        <v>0</v>
      </c>
      <c r="AU124" s="127">
        <f t="shared" si="86"/>
        <v>0</v>
      </c>
      <c r="AV124" s="127">
        <f t="shared" si="86"/>
        <v>0</v>
      </c>
      <c r="AW124" s="127">
        <f t="shared" si="86"/>
        <v>0</v>
      </c>
      <c r="AX124" s="127">
        <f t="shared" si="86"/>
        <v>0</v>
      </c>
      <c r="AY124" s="127">
        <f t="shared" si="86"/>
        <v>0</v>
      </c>
      <c r="AZ124" s="127">
        <f t="shared" si="86"/>
        <v>0</v>
      </c>
      <c r="BA124" s="127">
        <f t="shared" si="86"/>
        <v>456.16536511739463</v>
      </c>
      <c r="BB124" s="127">
        <f t="shared" si="86"/>
        <v>456.16536511739463</v>
      </c>
      <c r="BC124" s="127">
        <f t="shared" si="86"/>
        <v>0</v>
      </c>
      <c r="BD124" s="127">
        <f t="shared" si="86"/>
        <v>0</v>
      </c>
      <c r="BE124" s="127">
        <f t="shared" si="86"/>
        <v>0</v>
      </c>
      <c r="BF124" s="127">
        <f t="shared" si="86"/>
        <v>0</v>
      </c>
      <c r="BG124" s="127">
        <f t="shared" si="86"/>
        <v>0</v>
      </c>
      <c r="BH124" s="127">
        <f t="shared" si="86"/>
        <v>0</v>
      </c>
      <c r="BI124" s="127">
        <f t="shared" si="86"/>
        <v>0</v>
      </c>
      <c r="BJ124" s="127">
        <f t="shared" si="86"/>
        <v>0</v>
      </c>
      <c r="BK124" s="127">
        <f t="shared" si="86"/>
        <v>0</v>
      </c>
      <c r="BL124" s="127">
        <f t="shared" si="86"/>
        <v>0</v>
      </c>
      <c r="BM124" s="127">
        <f t="shared" si="86"/>
        <v>0</v>
      </c>
      <c r="BN124" s="147"/>
      <c r="BO124" s="147"/>
      <c r="BP124" s="147"/>
      <c r="BQ124" s="5"/>
    </row>
    <row r="125" spans="1:69">
      <c r="A125" s="726"/>
      <c r="B125" s="315" t="s">
        <v>25</v>
      </c>
      <c r="C125" s="452">
        <f>+'Assume C02'!E$33</f>
        <v>200</v>
      </c>
      <c r="D125" s="474">
        <f t="shared" si="80"/>
        <v>0</v>
      </c>
      <c r="E125" s="474">
        <f t="shared" si="81"/>
        <v>1057.09593978261</v>
      </c>
      <c r="F125" s="127">
        <f t="shared" si="87"/>
        <v>0</v>
      </c>
      <c r="G125" s="127">
        <f t="shared" si="86"/>
        <v>0</v>
      </c>
      <c r="H125" s="127">
        <f t="shared" si="86"/>
        <v>0</v>
      </c>
      <c r="I125" s="127">
        <f t="shared" si="86"/>
        <v>0</v>
      </c>
      <c r="J125" s="127">
        <f t="shared" si="86"/>
        <v>0</v>
      </c>
      <c r="K125" s="127">
        <f t="shared" si="86"/>
        <v>0</v>
      </c>
      <c r="L125" s="127">
        <f t="shared" si="86"/>
        <v>0</v>
      </c>
      <c r="M125" s="127">
        <f t="shared" si="86"/>
        <v>0</v>
      </c>
      <c r="N125" s="127">
        <f t="shared" si="86"/>
        <v>0</v>
      </c>
      <c r="O125" s="127">
        <f t="shared" si="86"/>
        <v>0</v>
      </c>
      <c r="P125" s="127">
        <f t="shared" si="86"/>
        <v>0</v>
      </c>
      <c r="Q125" s="127">
        <f t="shared" si="86"/>
        <v>0</v>
      </c>
      <c r="R125" s="127">
        <f t="shared" si="86"/>
        <v>0</v>
      </c>
      <c r="S125" s="127">
        <f t="shared" si="86"/>
        <v>0</v>
      </c>
      <c r="T125" s="127">
        <f t="shared" si="86"/>
        <v>0</v>
      </c>
      <c r="U125" s="127">
        <f t="shared" si="86"/>
        <v>0</v>
      </c>
      <c r="V125" s="127">
        <f t="shared" si="86"/>
        <v>0</v>
      </c>
      <c r="W125" s="127">
        <f t="shared" si="86"/>
        <v>0</v>
      </c>
      <c r="X125" s="127">
        <f t="shared" si="86"/>
        <v>0</v>
      </c>
      <c r="Y125" s="127">
        <f t="shared" si="86"/>
        <v>0</v>
      </c>
      <c r="Z125" s="127">
        <f t="shared" si="86"/>
        <v>0</v>
      </c>
      <c r="AA125" s="127">
        <f t="shared" si="86"/>
        <v>0</v>
      </c>
      <c r="AB125" s="127">
        <f t="shared" si="86"/>
        <v>0</v>
      </c>
      <c r="AC125" s="127">
        <f t="shared" si="86"/>
        <v>0</v>
      </c>
      <c r="AD125" s="127">
        <f t="shared" si="86"/>
        <v>0</v>
      </c>
      <c r="AE125" s="127">
        <f t="shared" si="86"/>
        <v>0</v>
      </c>
      <c r="AF125" s="127">
        <f t="shared" si="86"/>
        <v>0</v>
      </c>
      <c r="AG125" s="127">
        <f t="shared" si="86"/>
        <v>0</v>
      </c>
      <c r="AH125" s="127">
        <f t="shared" si="86"/>
        <v>0</v>
      </c>
      <c r="AI125" s="127">
        <f t="shared" si="86"/>
        <v>0</v>
      </c>
      <c r="AJ125" s="127">
        <f t="shared" si="86"/>
        <v>0</v>
      </c>
      <c r="AK125" s="127">
        <f t="shared" si="86"/>
        <v>0</v>
      </c>
      <c r="AL125" s="127">
        <f t="shared" si="86"/>
        <v>0</v>
      </c>
      <c r="AM125" s="127">
        <f t="shared" si="86"/>
        <v>0</v>
      </c>
      <c r="AN125" s="127">
        <f t="shared" si="86"/>
        <v>0</v>
      </c>
      <c r="AO125" s="127">
        <f t="shared" ref="G125:BM126" si="88">$C125*(AO36+AO60)/1000</f>
        <v>0</v>
      </c>
      <c r="AP125" s="127">
        <f t="shared" si="88"/>
        <v>0</v>
      </c>
      <c r="AQ125" s="127">
        <f t="shared" si="88"/>
        <v>0</v>
      </c>
      <c r="AR125" s="127">
        <f t="shared" si="88"/>
        <v>0</v>
      </c>
      <c r="AS125" s="127">
        <f t="shared" si="88"/>
        <v>0</v>
      </c>
      <c r="AT125" s="127">
        <f t="shared" si="88"/>
        <v>0</v>
      </c>
      <c r="AU125" s="127">
        <f t="shared" si="88"/>
        <v>0</v>
      </c>
      <c r="AV125" s="127">
        <f t="shared" si="88"/>
        <v>0</v>
      </c>
      <c r="AW125" s="127">
        <f t="shared" si="88"/>
        <v>0</v>
      </c>
      <c r="AX125" s="127">
        <f t="shared" si="88"/>
        <v>0</v>
      </c>
      <c r="AY125" s="127">
        <f t="shared" si="88"/>
        <v>0</v>
      </c>
      <c r="AZ125" s="127">
        <f t="shared" si="88"/>
        <v>0</v>
      </c>
      <c r="BA125" s="127">
        <f t="shared" si="88"/>
        <v>528.547969891305</v>
      </c>
      <c r="BB125" s="127">
        <f t="shared" si="88"/>
        <v>528.547969891305</v>
      </c>
      <c r="BC125" s="127">
        <f t="shared" si="88"/>
        <v>0</v>
      </c>
      <c r="BD125" s="127">
        <f t="shared" si="88"/>
        <v>0</v>
      </c>
      <c r="BE125" s="127">
        <f t="shared" si="88"/>
        <v>0</v>
      </c>
      <c r="BF125" s="127">
        <f t="shared" si="88"/>
        <v>0</v>
      </c>
      <c r="BG125" s="127">
        <f t="shared" si="88"/>
        <v>0</v>
      </c>
      <c r="BH125" s="127">
        <f t="shared" si="88"/>
        <v>0</v>
      </c>
      <c r="BI125" s="127">
        <f t="shared" si="88"/>
        <v>0</v>
      </c>
      <c r="BJ125" s="127">
        <f t="shared" si="88"/>
        <v>0</v>
      </c>
      <c r="BK125" s="127">
        <f t="shared" si="88"/>
        <v>0</v>
      </c>
      <c r="BL125" s="127">
        <f t="shared" si="88"/>
        <v>0</v>
      </c>
      <c r="BM125" s="127">
        <f t="shared" si="88"/>
        <v>0</v>
      </c>
      <c r="BN125" s="147"/>
      <c r="BO125" s="147"/>
      <c r="BP125" s="147"/>
      <c r="BQ125" s="5"/>
    </row>
    <row r="126" spans="1:69">
      <c r="A126" s="726"/>
      <c r="B126" s="315" t="s">
        <v>26</v>
      </c>
      <c r="C126" s="453">
        <v>0</v>
      </c>
      <c r="D126" s="475">
        <f>SUM(F126:L126)</f>
        <v>0</v>
      </c>
      <c r="E126" s="475">
        <f t="shared" si="81"/>
        <v>0</v>
      </c>
      <c r="F126" s="140">
        <f t="shared" si="87"/>
        <v>0</v>
      </c>
      <c r="G126" s="140">
        <f t="shared" si="88"/>
        <v>0</v>
      </c>
      <c r="H126" s="140">
        <f t="shared" si="88"/>
        <v>0</v>
      </c>
      <c r="I126" s="140">
        <f t="shared" si="88"/>
        <v>0</v>
      </c>
      <c r="J126" s="140">
        <f t="shared" si="88"/>
        <v>0</v>
      </c>
      <c r="K126" s="140">
        <f t="shared" si="88"/>
        <v>0</v>
      </c>
      <c r="L126" s="140">
        <f t="shared" si="88"/>
        <v>0</v>
      </c>
      <c r="M126" s="140">
        <f t="shared" si="88"/>
        <v>0</v>
      </c>
      <c r="N126" s="140">
        <f t="shared" si="88"/>
        <v>0</v>
      </c>
      <c r="O126" s="140">
        <f t="shared" si="88"/>
        <v>0</v>
      </c>
      <c r="P126" s="140">
        <f t="shared" si="88"/>
        <v>0</v>
      </c>
      <c r="Q126" s="140">
        <f t="shared" si="88"/>
        <v>0</v>
      </c>
      <c r="R126" s="140">
        <f t="shared" si="88"/>
        <v>0</v>
      </c>
      <c r="S126" s="140">
        <f t="shared" si="88"/>
        <v>0</v>
      </c>
      <c r="T126" s="140">
        <f t="shared" si="88"/>
        <v>0</v>
      </c>
      <c r="U126" s="140">
        <f t="shared" si="88"/>
        <v>0</v>
      </c>
      <c r="V126" s="140">
        <f t="shared" si="88"/>
        <v>0</v>
      </c>
      <c r="W126" s="140">
        <f t="shared" si="88"/>
        <v>0</v>
      </c>
      <c r="X126" s="140">
        <f t="shared" si="88"/>
        <v>0</v>
      </c>
      <c r="Y126" s="140">
        <f t="shared" si="88"/>
        <v>0</v>
      </c>
      <c r="Z126" s="140">
        <f t="shared" si="88"/>
        <v>0</v>
      </c>
      <c r="AA126" s="140">
        <f t="shared" si="88"/>
        <v>0</v>
      </c>
      <c r="AB126" s="140">
        <f t="shared" si="88"/>
        <v>0</v>
      </c>
      <c r="AC126" s="140">
        <f t="shared" si="88"/>
        <v>0</v>
      </c>
      <c r="AD126" s="140">
        <f t="shared" si="88"/>
        <v>0</v>
      </c>
      <c r="AE126" s="140">
        <f t="shared" si="88"/>
        <v>0</v>
      </c>
      <c r="AF126" s="140">
        <f t="shared" si="88"/>
        <v>0</v>
      </c>
      <c r="AG126" s="140">
        <f t="shared" si="88"/>
        <v>0</v>
      </c>
      <c r="AH126" s="140">
        <f t="shared" si="88"/>
        <v>0</v>
      </c>
      <c r="AI126" s="140">
        <f t="shared" si="88"/>
        <v>0</v>
      </c>
      <c r="AJ126" s="140">
        <f t="shared" si="88"/>
        <v>0</v>
      </c>
      <c r="AK126" s="140">
        <f t="shared" si="88"/>
        <v>0</v>
      </c>
      <c r="AL126" s="140">
        <f t="shared" si="88"/>
        <v>0</v>
      </c>
      <c r="AM126" s="140">
        <f t="shared" si="88"/>
        <v>0</v>
      </c>
      <c r="AN126" s="140">
        <f t="shared" si="88"/>
        <v>0</v>
      </c>
      <c r="AO126" s="140">
        <f t="shared" si="88"/>
        <v>0</v>
      </c>
      <c r="AP126" s="140">
        <f t="shared" si="88"/>
        <v>0</v>
      </c>
      <c r="AQ126" s="140">
        <f t="shared" si="88"/>
        <v>0</v>
      </c>
      <c r="AR126" s="140">
        <f t="shared" si="88"/>
        <v>0</v>
      </c>
      <c r="AS126" s="140">
        <f t="shared" si="88"/>
        <v>0</v>
      </c>
      <c r="AT126" s="140">
        <f t="shared" si="88"/>
        <v>0</v>
      </c>
      <c r="AU126" s="140">
        <f t="shared" si="88"/>
        <v>0</v>
      </c>
      <c r="AV126" s="140">
        <f t="shared" si="88"/>
        <v>0</v>
      </c>
      <c r="AW126" s="140">
        <f t="shared" si="88"/>
        <v>0</v>
      </c>
      <c r="AX126" s="140">
        <f t="shared" si="88"/>
        <v>0</v>
      </c>
      <c r="AY126" s="140">
        <f t="shared" si="88"/>
        <v>0</v>
      </c>
      <c r="AZ126" s="140">
        <f t="shared" si="88"/>
        <v>0</v>
      </c>
      <c r="BA126" s="140">
        <f t="shared" si="88"/>
        <v>0</v>
      </c>
      <c r="BB126" s="140">
        <f t="shared" si="88"/>
        <v>0</v>
      </c>
      <c r="BC126" s="140">
        <f t="shared" si="88"/>
        <v>0</v>
      </c>
      <c r="BD126" s="140">
        <f t="shared" si="88"/>
        <v>0</v>
      </c>
      <c r="BE126" s="140">
        <f t="shared" si="88"/>
        <v>0</v>
      </c>
      <c r="BF126" s="140">
        <f t="shared" si="88"/>
        <v>0</v>
      </c>
      <c r="BG126" s="140">
        <f t="shared" si="88"/>
        <v>0</v>
      </c>
      <c r="BH126" s="140">
        <f t="shared" si="88"/>
        <v>0</v>
      </c>
      <c r="BI126" s="140">
        <f t="shared" si="88"/>
        <v>0</v>
      </c>
      <c r="BJ126" s="140">
        <f t="shared" si="88"/>
        <v>0</v>
      </c>
      <c r="BK126" s="140">
        <f t="shared" si="88"/>
        <v>0</v>
      </c>
      <c r="BL126" s="140">
        <f t="shared" si="88"/>
        <v>0</v>
      </c>
      <c r="BM126" s="140">
        <f t="shared" si="88"/>
        <v>0</v>
      </c>
      <c r="BN126" s="146"/>
      <c r="BO126" s="168"/>
      <c r="BP126" s="168"/>
      <c r="BQ126" s="5"/>
    </row>
    <row r="127" spans="1:69">
      <c r="A127" s="727"/>
      <c r="B127" s="316" t="s">
        <v>749</v>
      </c>
      <c r="C127" s="450"/>
      <c r="D127" s="476">
        <f t="shared" ref="D127" si="89">SUM(F127:L127)</f>
        <v>0</v>
      </c>
      <c r="E127" s="476">
        <f t="shared" si="81"/>
        <v>5345.78469653309</v>
      </c>
      <c r="F127" s="322">
        <f>+SUM(F121:F126)</f>
        <v>0</v>
      </c>
      <c r="G127" s="322">
        <f t="shared" ref="G127:BM127" si="90">+SUM(G121:G126)</f>
        <v>0</v>
      </c>
      <c r="H127" s="322">
        <f t="shared" si="90"/>
        <v>0</v>
      </c>
      <c r="I127" s="322">
        <f t="shared" si="90"/>
        <v>0</v>
      </c>
      <c r="J127" s="322">
        <f t="shared" si="90"/>
        <v>0</v>
      </c>
      <c r="K127" s="322">
        <f t="shared" si="90"/>
        <v>0</v>
      </c>
      <c r="L127" s="322">
        <f t="shared" si="90"/>
        <v>0</v>
      </c>
      <c r="M127" s="322">
        <f t="shared" si="90"/>
        <v>0</v>
      </c>
      <c r="N127" s="322">
        <f t="shared" si="90"/>
        <v>0</v>
      </c>
      <c r="O127" s="322">
        <f t="shared" si="90"/>
        <v>0</v>
      </c>
      <c r="P127" s="322">
        <f t="shared" si="90"/>
        <v>0</v>
      </c>
      <c r="Q127" s="322">
        <f t="shared" si="90"/>
        <v>0</v>
      </c>
      <c r="R127" s="322">
        <f t="shared" si="90"/>
        <v>0</v>
      </c>
      <c r="S127" s="322">
        <f t="shared" si="90"/>
        <v>0</v>
      </c>
      <c r="T127" s="322">
        <f t="shared" si="90"/>
        <v>0</v>
      </c>
      <c r="U127" s="322">
        <f t="shared" si="90"/>
        <v>0</v>
      </c>
      <c r="V127" s="322">
        <f t="shared" si="90"/>
        <v>0</v>
      </c>
      <c r="W127" s="322">
        <f t="shared" si="90"/>
        <v>0</v>
      </c>
      <c r="X127" s="322">
        <f t="shared" si="90"/>
        <v>0</v>
      </c>
      <c r="Y127" s="322">
        <f t="shared" si="90"/>
        <v>0</v>
      </c>
      <c r="Z127" s="322">
        <f t="shared" si="90"/>
        <v>0</v>
      </c>
      <c r="AA127" s="322">
        <f t="shared" si="90"/>
        <v>0</v>
      </c>
      <c r="AB127" s="322">
        <f t="shared" si="90"/>
        <v>0</v>
      </c>
      <c r="AC127" s="322">
        <f t="shared" si="90"/>
        <v>0</v>
      </c>
      <c r="AD127" s="322">
        <f t="shared" si="90"/>
        <v>0</v>
      </c>
      <c r="AE127" s="322">
        <f t="shared" si="90"/>
        <v>0</v>
      </c>
      <c r="AF127" s="322">
        <f t="shared" si="90"/>
        <v>0</v>
      </c>
      <c r="AG127" s="322">
        <f t="shared" si="90"/>
        <v>0</v>
      </c>
      <c r="AH127" s="322">
        <f t="shared" si="90"/>
        <v>0</v>
      </c>
      <c r="AI127" s="322">
        <f t="shared" si="90"/>
        <v>0</v>
      </c>
      <c r="AJ127" s="322">
        <f t="shared" si="90"/>
        <v>0</v>
      </c>
      <c r="AK127" s="322">
        <f t="shared" si="90"/>
        <v>0</v>
      </c>
      <c r="AL127" s="322">
        <f t="shared" si="90"/>
        <v>0</v>
      </c>
      <c r="AM127" s="322">
        <f t="shared" si="90"/>
        <v>0</v>
      </c>
      <c r="AN127" s="322">
        <f t="shared" si="90"/>
        <v>0</v>
      </c>
      <c r="AO127" s="322">
        <f t="shared" si="90"/>
        <v>0</v>
      </c>
      <c r="AP127" s="322">
        <f t="shared" si="90"/>
        <v>0</v>
      </c>
      <c r="AQ127" s="322">
        <f t="shared" si="90"/>
        <v>0</v>
      </c>
      <c r="AR127" s="322">
        <f t="shared" si="90"/>
        <v>0</v>
      </c>
      <c r="AS127" s="322">
        <f t="shared" si="90"/>
        <v>0</v>
      </c>
      <c r="AT127" s="322">
        <f t="shared" si="90"/>
        <v>0</v>
      </c>
      <c r="AU127" s="322">
        <f t="shared" si="90"/>
        <v>0</v>
      </c>
      <c r="AV127" s="322">
        <f t="shared" si="90"/>
        <v>0</v>
      </c>
      <c r="AW127" s="322">
        <f t="shared" si="90"/>
        <v>0</v>
      </c>
      <c r="AX127" s="322">
        <f t="shared" si="90"/>
        <v>0</v>
      </c>
      <c r="AY127" s="322">
        <f t="shared" si="90"/>
        <v>0</v>
      </c>
      <c r="AZ127" s="322">
        <f t="shared" si="90"/>
        <v>0</v>
      </c>
      <c r="BA127" s="322">
        <f t="shared" si="90"/>
        <v>2399.2189355802184</v>
      </c>
      <c r="BB127" s="322">
        <f t="shared" si="90"/>
        <v>2399.2189355802184</v>
      </c>
      <c r="BC127" s="322">
        <f t="shared" si="90"/>
        <v>0</v>
      </c>
      <c r="BD127" s="322">
        <f t="shared" si="90"/>
        <v>0</v>
      </c>
      <c r="BE127" s="322">
        <f t="shared" si="90"/>
        <v>0</v>
      </c>
      <c r="BF127" s="322">
        <f t="shared" si="90"/>
        <v>0</v>
      </c>
      <c r="BG127" s="322">
        <f t="shared" si="90"/>
        <v>0</v>
      </c>
      <c r="BH127" s="322">
        <f t="shared" si="90"/>
        <v>0</v>
      </c>
      <c r="BI127" s="322">
        <f t="shared" si="90"/>
        <v>0</v>
      </c>
      <c r="BJ127" s="322">
        <f t="shared" si="90"/>
        <v>0</v>
      </c>
      <c r="BK127" s="322">
        <f t="shared" si="90"/>
        <v>0</v>
      </c>
      <c r="BL127" s="322">
        <f t="shared" si="90"/>
        <v>547.34682537265348</v>
      </c>
      <c r="BM127" s="322">
        <f t="shared" si="90"/>
        <v>0</v>
      </c>
      <c r="BN127" s="174"/>
      <c r="BO127" s="150"/>
      <c r="BP127" s="150"/>
      <c r="BQ127" s="5"/>
    </row>
    <row r="128" spans="1:69" ht="12.75" customHeight="1">
      <c r="A128" s="722" t="s">
        <v>771</v>
      </c>
      <c r="B128" s="165" t="s">
        <v>21</v>
      </c>
      <c r="C128" s="456"/>
      <c r="D128" s="477">
        <f t="shared" ref="D128:D134" si="91">SUM(F128:L128)</f>
        <v>0</v>
      </c>
      <c r="E128" s="478">
        <f t="shared" si="81"/>
        <v>0</v>
      </c>
      <c r="F128" s="519">
        <f>+(100%+'Assume C02'!G5)*(F114+F121)</f>
        <v>0</v>
      </c>
      <c r="G128" s="519">
        <f>+(100%+'Assume C02'!H5)*(G114+G121)</f>
        <v>0</v>
      </c>
      <c r="H128" s="519">
        <f>+(100%+'Assume C02'!I5)*(H114+H121)</f>
        <v>0</v>
      </c>
      <c r="I128" s="519">
        <f>+(100%+'Assume C02'!J5)*(I114+I121)</f>
        <v>0</v>
      </c>
      <c r="J128" s="519">
        <f>+(100%+'Assume C02'!K5)*(J114+J121)</f>
        <v>0</v>
      </c>
      <c r="K128" s="519">
        <f>+(100%+'Assume C02'!L5)*(K114+K121)</f>
        <v>0</v>
      </c>
      <c r="L128" s="519">
        <f>+(100%+'Assume C02'!M5)*(L114+L121)</f>
        <v>0</v>
      </c>
      <c r="M128" s="519">
        <f>+(100%+'Assume C02'!N5)*(M114+M121)</f>
        <v>0</v>
      </c>
      <c r="N128" s="519">
        <f>+(100%+'Assume C02'!O5)*(N114+N121)</f>
        <v>0</v>
      </c>
      <c r="O128" s="519">
        <f>+(100%+'Assume C02'!P5)*(O114+O121)</f>
        <v>0</v>
      </c>
      <c r="P128" s="519">
        <f>+(100%+'Assume C02'!Q5)*(P114+P121)</f>
        <v>0</v>
      </c>
      <c r="Q128" s="519">
        <f>+(100%+'Assume C02'!R5)*(Q114+Q121)</f>
        <v>0</v>
      </c>
      <c r="R128" s="519">
        <f>+(100%+'Assume C02'!S5)*(R114+R121)</f>
        <v>0</v>
      </c>
      <c r="S128" s="519">
        <f>+(100%+'Assume C02'!T5)*(S114+S121)</f>
        <v>0</v>
      </c>
      <c r="T128" s="519">
        <f>+(100%+'Assume C02'!U5)*(T114+T121)</f>
        <v>0</v>
      </c>
      <c r="U128" s="519">
        <f>+(100%+'Assume C02'!V5)*(U114+U121)</f>
        <v>0</v>
      </c>
      <c r="V128" s="519">
        <f>+(100%+'Assume C02'!W5)*(V114+V121)</f>
        <v>0</v>
      </c>
      <c r="W128" s="519">
        <f>+(100%+'Assume C02'!X5)*(W114+W121)</f>
        <v>0</v>
      </c>
      <c r="X128" s="519">
        <f>+(100%+'Assume C02'!Y5)*(X114+X121)</f>
        <v>0</v>
      </c>
      <c r="Y128" s="519">
        <f>+(100%+'Assume C02'!Z5)*(Y114+Y121)</f>
        <v>0</v>
      </c>
      <c r="Z128" s="519">
        <f>+(100%+'Assume C02'!AA5)*(Z114+Z121)</f>
        <v>0</v>
      </c>
      <c r="AA128" s="519">
        <f>+(100%+'Assume C02'!AB5)*(AA114+AA121)</f>
        <v>0</v>
      </c>
      <c r="AB128" s="519">
        <f>+(100%+'Assume C02'!AC5)*(AB114+AB121)</f>
        <v>0</v>
      </c>
      <c r="AC128" s="519">
        <f>+(100%+'Assume C02'!AD5)*(AC114+AC121)</f>
        <v>0</v>
      </c>
      <c r="AD128" s="519">
        <f>+(100%+'Assume C02'!AE5)*(AD114+AD121)</f>
        <v>0</v>
      </c>
      <c r="AE128" s="519">
        <f>+(100%+'Assume C02'!AF5)*(AE114+AE121)</f>
        <v>0</v>
      </c>
      <c r="AF128" s="519">
        <f>+(100%+'Assume C02'!AG5)*(AF114+AF121)</f>
        <v>0</v>
      </c>
      <c r="AG128" s="519">
        <f>+(100%+'Assume C02'!AH5)*(AG114+AG121)</f>
        <v>0</v>
      </c>
      <c r="AH128" s="519">
        <f>+(100%+'Assume C02'!AI5)*(AH114+AH121)</f>
        <v>0</v>
      </c>
      <c r="AI128" s="519">
        <f>+(100%+'Assume C02'!AJ5)*(AI114+AI121)</f>
        <v>0</v>
      </c>
      <c r="AJ128" s="519">
        <f>+(100%+'Assume C02'!AK5)*(AJ114+AJ121)</f>
        <v>0</v>
      </c>
      <c r="AK128" s="519">
        <f>+(100%+'Assume C02'!AL5)*(AK114+AK121)</f>
        <v>0</v>
      </c>
      <c r="AL128" s="519">
        <f>+(100%+'Assume C02'!AM5)*(AL114+AL121)</f>
        <v>0</v>
      </c>
      <c r="AM128" s="519">
        <f>+(100%+'Assume C02'!AN5)*(AM114+AM121)</f>
        <v>0</v>
      </c>
      <c r="AN128" s="519">
        <f>+(100%+'Assume C02'!AO5)*(AN114+AN121)</f>
        <v>0</v>
      </c>
      <c r="AO128" s="519">
        <f>+(100%+'Assume C02'!AP5)*(AO114+AO121)</f>
        <v>0</v>
      </c>
      <c r="AP128" s="519">
        <f>+(100%+'Assume C02'!AQ5)*(AP114+AP121)</f>
        <v>0</v>
      </c>
      <c r="AQ128" s="519">
        <f>+(100%+'Assume C02'!AR5)*(AQ114+AQ121)</f>
        <v>0</v>
      </c>
      <c r="AR128" s="519">
        <f>+(100%+'Assume C02'!AS5)*(AR114+AR121)</f>
        <v>0</v>
      </c>
      <c r="AS128" s="519">
        <f>+(100%+'Assume C02'!AT5)*(AS114+AS121)</f>
        <v>0</v>
      </c>
      <c r="AT128" s="519">
        <f>+(100%+'Assume C02'!AU5)*(AT114+AT121)</f>
        <v>0</v>
      </c>
      <c r="AU128" s="519">
        <f>+(100%+'Assume C02'!AV5)*(AU114+AU121)</f>
        <v>0</v>
      </c>
      <c r="AV128" s="519">
        <f>+(100%+'Assume C02'!AW5)*(AV114+AV121)</f>
        <v>0</v>
      </c>
      <c r="AW128" s="519">
        <f>+(100%+'Assume C02'!AX5)*(AW114+AW121)</f>
        <v>0</v>
      </c>
      <c r="AX128" s="519">
        <f>+(100%+'Assume C02'!AY5)*(AX114+AX121)</f>
        <v>0</v>
      </c>
      <c r="AY128" s="519">
        <f>+(100%+'Assume C02'!AZ5)*(AY114+AY121)</f>
        <v>0</v>
      </c>
      <c r="AZ128" s="519">
        <f>+(100%+'Assume C02'!BA5)*(AZ114+AZ121)</f>
        <v>0</v>
      </c>
      <c r="BA128" s="519">
        <f>+(100%+'Assume C02'!BB5)*(BA114+BA121)</f>
        <v>0</v>
      </c>
      <c r="BB128" s="519">
        <f>+(100%+'Assume C02'!BC5)*(BB114+BB121)</f>
        <v>0</v>
      </c>
      <c r="BC128" s="519">
        <f>+(100%+'Assume C02'!BD5)*(BC114+BC121)</f>
        <v>0</v>
      </c>
      <c r="BD128" s="519">
        <f>+(100%+'Assume C02'!BE5)*(BD114+BD121)</f>
        <v>0</v>
      </c>
      <c r="BE128" s="519">
        <f>+(100%+'Assume C02'!BF5)*(BE114+BE121)</f>
        <v>0</v>
      </c>
      <c r="BF128" s="519">
        <f>+(100%+'Assume C02'!BG5)*(BF114+BF121)</f>
        <v>0</v>
      </c>
      <c r="BG128" s="519">
        <f>+(100%+'Assume C02'!BH5)*(BG114+BG121)</f>
        <v>0</v>
      </c>
      <c r="BH128" s="519">
        <f>+(100%+'Assume C02'!BI5)*(BH114+BH121)</f>
        <v>0</v>
      </c>
      <c r="BI128" s="519">
        <f>+(100%+'Assume C02'!BJ5)*(BI114+BI121)</f>
        <v>0</v>
      </c>
      <c r="BJ128" s="519">
        <f>+(100%+'Assume C02'!BK5)*(BJ114+BJ121)</f>
        <v>0</v>
      </c>
      <c r="BK128" s="519">
        <f>+(100%+'Assume C02'!BL5)*(BK114+BK121)</f>
        <v>0</v>
      </c>
      <c r="BL128" s="519">
        <f>+(100%+'Assume C02'!BM5)*(BL114+BL121)</f>
        <v>0</v>
      </c>
      <c r="BM128" s="519">
        <f>+(100%+'Assume C02'!BN5)*(BM114+BM121)</f>
        <v>0</v>
      </c>
      <c r="BN128" s="152"/>
      <c r="BO128" s="158"/>
      <c r="BP128" s="158"/>
      <c r="BQ128" s="5"/>
    </row>
    <row r="129" spans="1:69" ht="12.75" customHeight="1">
      <c r="A129" s="723"/>
      <c r="B129" s="315" t="s">
        <v>22</v>
      </c>
      <c r="C129" s="457"/>
      <c r="D129" s="479">
        <f t="shared" si="91"/>
        <v>477.57865177314454</v>
      </c>
      <c r="E129" s="480">
        <f t="shared" si="81"/>
        <v>1822.018644437687</v>
      </c>
      <c r="F129" s="520">
        <f>+(100%+'Assume C02'!G6)*(F115+F122)</f>
        <v>242.93505259889741</v>
      </c>
      <c r="G129" s="520">
        <f>+(100%+'Assume C02'!H6)*(G115+G122)</f>
        <v>234.64359917424716</v>
      </c>
      <c r="H129" s="520">
        <f>+(100%+'Assume C02'!I6)*(H115+H122)</f>
        <v>0</v>
      </c>
      <c r="I129" s="520">
        <f>+(100%+'Assume C02'!J6)*(I115+I122)</f>
        <v>0</v>
      </c>
      <c r="J129" s="520">
        <f>+(100%+'Assume C02'!K6)*(J115+J122)</f>
        <v>0</v>
      </c>
      <c r="K129" s="520">
        <f>+(100%+'Assume C02'!L6)*(K115+K122)</f>
        <v>0</v>
      </c>
      <c r="L129" s="520">
        <f>+(100%+'Assume C02'!M6)*(L115+L122)</f>
        <v>0</v>
      </c>
      <c r="M129" s="520">
        <f>+(100%+'Assume C02'!N6)*(M115+M122)</f>
        <v>0</v>
      </c>
      <c r="N129" s="520">
        <f>+(100%+'Assume C02'!O6)*(N115+N122)</f>
        <v>0</v>
      </c>
      <c r="O129" s="520">
        <f>+(100%+'Assume C02'!P6)*(O115+O122)</f>
        <v>0</v>
      </c>
      <c r="P129" s="520">
        <f>+(100%+'Assume C02'!Q6)*(P115+P122)</f>
        <v>0</v>
      </c>
      <c r="Q129" s="520">
        <f>+(100%+'Assume C02'!R6)*(Q115+Q122)</f>
        <v>311.43051861617897</v>
      </c>
      <c r="R129" s="520">
        <f>+(100%+'Assume C02'!S6)*(R115+R122)</f>
        <v>0</v>
      </c>
      <c r="S129" s="520">
        <f>+(100%+'Assume C02'!T6)*(S115+S122)</f>
        <v>0</v>
      </c>
      <c r="T129" s="520">
        <f>+(100%+'Assume C02'!U6)*(T115+T122)</f>
        <v>0</v>
      </c>
      <c r="U129" s="520">
        <f>+(100%+'Assume C02'!V6)*(U115+U122)</f>
        <v>0</v>
      </c>
      <c r="V129" s="520">
        <f>+(100%+'Assume C02'!W6)*(V115+V122)</f>
        <v>0</v>
      </c>
      <c r="W129" s="520">
        <f>+(100%+'Assume C02'!X6)*(W115+W122)</f>
        <v>0</v>
      </c>
      <c r="X129" s="520">
        <f>+(100%+'Assume C02'!Y6)*(X115+X122)</f>
        <v>0</v>
      </c>
      <c r="Y129" s="520">
        <f>+(100%+'Assume C02'!Z6)*(Y115+Y122)</f>
        <v>0</v>
      </c>
      <c r="Z129" s="520">
        <f>+(100%+'Assume C02'!AA6)*(Z115+Z122)</f>
        <v>0</v>
      </c>
      <c r="AA129" s="520">
        <f>+(100%+'Assume C02'!AB6)*(AA115+AA122)</f>
        <v>201.24507594339323</v>
      </c>
      <c r="AB129" s="520">
        <f>+(100%+'Assume C02'!AC6)*(AB115+AB122)</f>
        <v>0</v>
      </c>
      <c r="AC129" s="520">
        <f>+(100%+'Assume C02'!AD6)*(AC115+AC122)</f>
        <v>0</v>
      </c>
      <c r="AD129" s="520">
        <f>+(100%+'Assume C02'!AE6)*(AD115+AD122)</f>
        <v>0</v>
      </c>
      <c r="AE129" s="520">
        <f>+(100%+'Assume C02'!AF6)*(AE115+AE122)</f>
        <v>0</v>
      </c>
      <c r="AF129" s="520">
        <f>+(100%+'Assume C02'!AG6)*(AF115+AF122)</f>
        <v>0</v>
      </c>
      <c r="AG129" s="520">
        <f>+(100%+'Assume C02'!AH6)*(AG115+AG122)</f>
        <v>0</v>
      </c>
      <c r="AH129" s="520">
        <f>+(100%+'Assume C02'!AI6)*(AH115+AH122)</f>
        <v>0</v>
      </c>
      <c r="AI129" s="520">
        <f>+(100%+'Assume C02'!AJ6)*(AI115+AI122)</f>
        <v>0</v>
      </c>
      <c r="AJ129" s="520">
        <f>+(100%+'Assume C02'!AK6)*(AJ115+AJ122)</f>
        <v>0</v>
      </c>
      <c r="AK129" s="520">
        <f>+(100%+'Assume C02'!AL6)*(AK115+AK122)</f>
        <v>201.24507594339323</v>
      </c>
      <c r="AL129" s="520">
        <f>+(100%+'Assume C02'!AM6)*(AL115+AL122)</f>
        <v>0</v>
      </c>
      <c r="AM129" s="520">
        <f>+(100%+'Assume C02'!AN6)*(AM115+AM122)</f>
        <v>0</v>
      </c>
      <c r="AN129" s="520">
        <f>+(100%+'Assume C02'!AO6)*(AN115+AN122)</f>
        <v>0</v>
      </c>
      <c r="AO129" s="520">
        <f>+(100%+'Assume C02'!AP6)*(AO115+AO122)</f>
        <v>0</v>
      </c>
      <c r="AP129" s="520">
        <f>+(100%+'Assume C02'!AQ6)*(AP115+AP122)</f>
        <v>0</v>
      </c>
      <c r="AQ129" s="520">
        <f>+(100%+'Assume C02'!AR6)*(AQ115+AQ122)</f>
        <v>0</v>
      </c>
      <c r="AR129" s="520">
        <f>+(100%+'Assume C02'!AS6)*(AR115+AR122)</f>
        <v>0</v>
      </c>
      <c r="AS129" s="520">
        <f>+(100%+'Assume C02'!AT6)*(AS115+AS122)</f>
        <v>0</v>
      </c>
      <c r="AT129" s="520">
        <f>+(100%+'Assume C02'!AU6)*(AT115+AT122)</f>
        <v>0</v>
      </c>
      <c r="AU129" s="520">
        <f>+(100%+'Assume C02'!AV6)*(AU115+AU122)</f>
        <v>201.24507594339323</v>
      </c>
      <c r="AV129" s="520">
        <f>+(100%+'Assume C02'!AW6)*(AV115+AV122)</f>
        <v>0</v>
      </c>
      <c r="AW129" s="520">
        <f>+(100%+'Assume C02'!AX6)*(AW115+AW122)</f>
        <v>0</v>
      </c>
      <c r="AX129" s="520">
        <f>+(100%+'Assume C02'!AY6)*(AX115+AX122)</f>
        <v>0</v>
      </c>
      <c r="AY129" s="520">
        <f>+(100%+'Assume C02'!AZ6)*(AY115+AY122)</f>
        <v>0</v>
      </c>
      <c r="AZ129" s="520">
        <f>+(100%+'Assume C02'!BA6)*(AZ115+AZ122)</f>
        <v>0</v>
      </c>
      <c r="BA129" s="520">
        <f>+(100%+'Assume C02'!BB6)*(BA115+BA122)</f>
        <v>107.31856155454592</v>
      </c>
      <c r="BB129" s="520">
        <f>+(100%+'Assume C02'!BC6)*(BB115+BB122)</f>
        <v>107.31856155454592</v>
      </c>
      <c r="BC129" s="520">
        <f>+(100%+'Assume C02'!BD6)*(BC115+BC122)</f>
        <v>0</v>
      </c>
      <c r="BD129" s="520">
        <f>+(100%+'Assume C02'!BE6)*(BD115+BD122)</f>
        <v>0</v>
      </c>
      <c r="BE129" s="520">
        <f>+(100%+'Assume C02'!BF6)*(BE115+BE122)</f>
        <v>0</v>
      </c>
      <c r="BF129" s="520">
        <f>+(100%+'Assume C02'!BG6)*(BF115+BF122)</f>
        <v>0</v>
      </c>
      <c r="BG129" s="520">
        <f>+(100%+'Assume C02'!BH6)*(BG115+BG122)</f>
        <v>0</v>
      </c>
      <c r="BH129" s="520">
        <f>+(100%+'Assume C02'!BI6)*(BH115+BH122)</f>
        <v>0</v>
      </c>
      <c r="BI129" s="520">
        <f>+(100%+'Assume C02'!BJ6)*(BI115+BI122)</f>
        <v>0</v>
      </c>
      <c r="BJ129" s="520">
        <f>+(100%+'Assume C02'!BK6)*(BJ115+BJ122)</f>
        <v>0</v>
      </c>
      <c r="BK129" s="520">
        <f>+(100%+'Assume C02'!BL6)*(BK115+BK122)</f>
        <v>0</v>
      </c>
      <c r="BL129" s="520">
        <f>+(100%+'Assume C02'!BM6)*(BL115+BL122)</f>
        <v>214.63712310909185</v>
      </c>
      <c r="BM129" s="520">
        <f>+(100%+'Assume C02'!BN6)*(BM115+BM122)</f>
        <v>0</v>
      </c>
      <c r="BN129" s="147"/>
      <c r="BO129" s="159"/>
      <c r="BP129" s="159"/>
      <c r="BQ129" s="5"/>
    </row>
    <row r="130" spans="1:69">
      <c r="A130" s="723"/>
      <c r="B130" s="315" t="s">
        <v>23</v>
      </c>
      <c r="C130" s="457"/>
      <c r="D130" s="479">
        <f t="shared" si="91"/>
        <v>1268.4654775817207</v>
      </c>
      <c r="E130" s="480">
        <f t="shared" si="81"/>
        <v>3395.2108410860264</v>
      </c>
      <c r="F130" s="520">
        <f>+(100%+'Assume C02'!G7)*(F116+F123)</f>
        <v>642.34549476995869</v>
      </c>
      <c r="G130" s="520">
        <f>+(100%+'Assume C02'!H7)*(G116+G123)</f>
        <v>620.42203129508255</v>
      </c>
      <c r="H130" s="520">
        <f>+(100%+'Assume C02'!I7)*(H116+H123)</f>
        <v>0</v>
      </c>
      <c r="I130" s="520">
        <f>+(100%+'Assume C02'!J7)*(I116+I123)</f>
        <v>0.33474589671743404</v>
      </c>
      <c r="J130" s="520">
        <f>+(100%+'Assume C02'!K7)*(J116+J123)</f>
        <v>0.65868011092003154</v>
      </c>
      <c r="K130" s="520">
        <f>+(100%+'Assume C02'!L7)*(K116+K123)</f>
        <v>1.6064988517713705</v>
      </c>
      <c r="L130" s="520">
        <f>+(100%+'Assume C02'!M7)*(L116+L123)</f>
        <v>3.0980266572707342</v>
      </c>
      <c r="M130" s="520">
        <f>+(100%+'Assume C02'!N7)*(M116+M123)</f>
        <v>5.0405508231768863</v>
      </c>
      <c r="N130" s="520">
        <f>+(100%+'Assume C02'!O7)*(N116+N123)</f>
        <v>6.5695575544458196</v>
      </c>
      <c r="O130" s="520">
        <f>+(100%+'Assume C02'!P7)*(O116+O123)</f>
        <v>8.5227651592247433</v>
      </c>
      <c r="P130" s="520">
        <f>+(100%+'Assume C02'!Q7)*(P116+P123)</f>
        <v>12.380046683553696</v>
      </c>
      <c r="Q130" s="520">
        <f>+(100%+'Assume C02'!R7)*(Q116+Q123)</f>
        <v>13.130117490684464</v>
      </c>
      <c r="R130" s="520">
        <f>+(100%+'Assume C02'!S7)*(R116+R123)</f>
        <v>17.248283733121024</v>
      </c>
      <c r="S130" s="520">
        <f>+(100%+'Assume C02'!T7)*(S116+S123)</f>
        <v>20.264950618595218</v>
      </c>
      <c r="T130" s="520">
        <f>+(100%+'Assume C02'!U7)*(T116+T123)</f>
        <v>25.895333534643488</v>
      </c>
      <c r="U130" s="520">
        <f>+(100%+'Assume C02'!V7)*(U116+U123)</f>
        <v>23.77180629847436</v>
      </c>
      <c r="V130" s="520">
        <f>+(100%+'Assume C02'!W7)*(V116+V123)</f>
        <v>23.189156732293096</v>
      </c>
      <c r="W130" s="520">
        <f>+(100%+'Assume C02'!X7)*(W116+W123)</f>
        <v>26.099174013517924</v>
      </c>
      <c r="X130" s="520">
        <f>+(100%+'Assume C02'!Y7)*(X116+X123)</f>
        <v>18.639988490251049</v>
      </c>
      <c r="Y130" s="520">
        <f>+(100%+'Assume C02'!Z7)*(Y116+Y123)</f>
        <v>17.030936033156124</v>
      </c>
      <c r="Z130" s="520">
        <f>+(100%+'Assume C02'!AA7)*(Z116+Z123)</f>
        <v>17.111511400801295</v>
      </c>
      <c r="AA130" s="520">
        <f>+(100%+'Assume C02'!AB7)*(AA116+AA123)</f>
        <v>19.198739787269588</v>
      </c>
      <c r="AB130" s="520">
        <f>+(100%+'Assume C02'!AC7)*(AB116+AB123)</f>
        <v>19.022527859044576</v>
      </c>
      <c r="AC130" s="520">
        <f>+(100%+'Assume C02'!AD7)*(AC116+AC123)</f>
        <v>17.652450884515037</v>
      </c>
      <c r="AD130" s="520">
        <f>+(100%+'Assume C02'!AE7)*(AD116+AD123)</f>
        <v>17.78828182408628</v>
      </c>
      <c r="AE130" s="520">
        <f>+(100%+'Assume C02'!AF7)*(AE116+AE123)</f>
        <v>17.78828182408628</v>
      </c>
      <c r="AF130" s="520">
        <f>+(100%+'Assume C02'!AG7)*(AF116+AF123)</f>
        <v>549.90115106205781</v>
      </c>
      <c r="AG130" s="520">
        <f>+(100%+'Assume C02'!AH7)*(AG116+AG123)</f>
        <v>17.78828182408628</v>
      </c>
      <c r="AH130" s="520">
        <f>+(100%+'Assume C02'!AI7)*(AH116+AH123)</f>
        <v>17.78828182408628</v>
      </c>
      <c r="AI130" s="520">
        <f>+(100%+'Assume C02'!AJ7)*(AI116+AI123)</f>
        <v>17.78828182408628</v>
      </c>
      <c r="AJ130" s="520">
        <f>+(100%+'Assume C02'!AK7)*(AJ116+AJ123)</f>
        <v>17.78828182408628</v>
      </c>
      <c r="AK130" s="520">
        <f>+(100%+'Assume C02'!AL7)*(AK116+AK123)</f>
        <v>17.78828182408628</v>
      </c>
      <c r="AL130" s="520">
        <f>+(100%+'Assume C02'!AM7)*(AL116+AL123)</f>
        <v>17.78828182408628</v>
      </c>
      <c r="AM130" s="520">
        <f>+(100%+'Assume C02'!AN7)*(AM116+AM123)</f>
        <v>17.78828182408628</v>
      </c>
      <c r="AN130" s="520">
        <f>+(100%+'Assume C02'!AO7)*(AN116+AN123)</f>
        <v>17.78828182408628</v>
      </c>
      <c r="AO130" s="520">
        <f>+(100%+'Assume C02'!AP7)*(AO116+AO123)</f>
        <v>17.78828182408628</v>
      </c>
      <c r="AP130" s="520">
        <f>+(100%+'Assume C02'!AQ7)*(AP116+AP123)</f>
        <v>17.78828182408628</v>
      </c>
      <c r="AQ130" s="520">
        <f>+(100%+'Assume C02'!AR7)*(AQ116+AQ123)</f>
        <v>17.78828182408628</v>
      </c>
      <c r="AR130" s="520">
        <f>+(100%+'Assume C02'!AS7)*(AR116+AR123)</f>
        <v>17.78828182408628</v>
      </c>
      <c r="AS130" s="520">
        <f>+(100%+'Assume C02'!AT7)*(AS116+AS123)</f>
        <v>17.78828182408628</v>
      </c>
      <c r="AT130" s="520">
        <f>+(100%+'Assume C02'!AU7)*(AT116+AT123)</f>
        <v>17.78828182408628</v>
      </c>
      <c r="AU130" s="520">
        <f>+(100%+'Assume C02'!AV7)*(AU116+AU123)</f>
        <v>17.78828182408628</v>
      </c>
      <c r="AV130" s="520">
        <f>+(100%+'Assume C02'!AW7)*(AV116+AV123)</f>
        <v>17.78828182408628</v>
      </c>
      <c r="AW130" s="520">
        <f>+(100%+'Assume C02'!AX7)*(AW116+AW123)</f>
        <v>17.78828182408628</v>
      </c>
      <c r="AX130" s="520">
        <f>+(100%+'Assume C02'!AY7)*(AX116+AX123)</f>
        <v>17.78828182408628</v>
      </c>
      <c r="AY130" s="520">
        <f>+(100%+'Assume C02'!AZ7)*(AY116+AY123)</f>
        <v>17.78828182408628</v>
      </c>
      <c r="AZ130" s="520">
        <f>+(100%+'Assume C02'!BA7)*(AZ116+AZ123)</f>
        <v>17.78828182408628</v>
      </c>
      <c r="BA130" s="520">
        <f>+(100%+'Assume C02'!BB7)*(BA116+BA123)</f>
        <v>447.36705760778949</v>
      </c>
      <c r="BB130" s="520">
        <f>+(100%+'Assume C02'!BC7)*(BB116+BB123)</f>
        <v>447.36705760778949</v>
      </c>
      <c r="BC130" s="520">
        <f>+(100%+'Assume C02'!BD7)*(BC116+BC123)</f>
        <v>0</v>
      </c>
      <c r="BD130" s="520">
        <f>+(100%+'Assume C02'!BE7)*(BD116+BD123)</f>
        <v>0</v>
      </c>
      <c r="BE130" s="520">
        <f>+(100%+'Assume C02'!BF7)*(BE116+BE123)</f>
        <v>0</v>
      </c>
      <c r="BF130" s="520">
        <f>+(100%+'Assume C02'!BG7)*(BF116+BF123)</f>
        <v>0</v>
      </c>
      <c r="BG130" s="520">
        <f>+(100%+'Assume C02'!BH7)*(BG116+BG123)</f>
        <v>0</v>
      </c>
      <c r="BH130" s="520">
        <f>+(100%+'Assume C02'!BI7)*(BH116+BH123)</f>
        <v>0</v>
      </c>
      <c r="BI130" s="520">
        <f>+(100%+'Assume C02'!BJ7)*(BI116+BI123)</f>
        <v>0</v>
      </c>
      <c r="BJ130" s="520">
        <f>+(100%+'Assume C02'!BK7)*(BJ116+BJ123)</f>
        <v>0</v>
      </c>
      <c r="BK130" s="520">
        <f>+(100%+'Assume C02'!BL7)*(BK116+BK123)</f>
        <v>0</v>
      </c>
      <c r="BL130" s="520">
        <f>+(100%+'Assume C02'!BM7)*(BL116+BL123)</f>
        <v>0</v>
      </c>
      <c r="BM130" s="520">
        <f>+(100%+'Assume C02'!BN7)*(BM116+BM123)</f>
        <v>0</v>
      </c>
      <c r="BN130" s="147"/>
      <c r="BO130" s="147"/>
      <c r="BP130" s="147"/>
      <c r="BQ130" s="5"/>
    </row>
    <row r="131" spans="1:69" ht="12.75" customHeight="1" outlineLevel="1">
      <c r="A131" s="723"/>
      <c r="B131" s="315" t="s">
        <v>24</v>
      </c>
      <c r="C131" s="457"/>
      <c r="D131" s="479">
        <f t="shared" si="91"/>
        <v>732.78260753302436</v>
      </c>
      <c r="E131" s="480">
        <f t="shared" si="81"/>
        <v>1399.329391718815</v>
      </c>
      <c r="F131" s="520">
        <f>+(100%+'Assume C02'!G8)*(F117+F124)</f>
        <v>372.75238464627472</v>
      </c>
      <c r="G131" s="520">
        <f>+(100%+'Assume C02'!H8)*(G117+G124)</f>
        <v>360.03022288674964</v>
      </c>
      <c r="H131" s="520">
        <f>+(100%+'Assume C02'!I8)*(H117+H124)</f>
        <v>0</v>
      </c>
      <c r="I131" s="520">
        <f>+(100%+'Assume C02'!J8)*(I117+I124)</f>
        <v>0</v>
      </c>
      <c r="J131" s="520">
        <f>+(100%+'Assume C02'!K8)*(J117+J124)</f>
        <v>0</v>
      </c>
      <c r="K131" s="520">
        <f>+(100%+'Assume C02'!L8)*(K117+K124)</f>
        <v>0</v>
      </c>
      <c r="L131" s="520">
        <f>+(100%+'Assume C02'!M8)*(L117+L124)</f>
        <v>0</v>
      </c>
      <c r="M131" s="520">
        <f>+(100%+'Assume C02'!N8)*(M117+M124)</f>
        <v>0</v>
      </c>
      <c r="N131" s="520">
        <f>+(100%+'Assume C02'!O8)*(N117+N124)</f>
        <v>0</v>
      </c>
      <c r="O131" s="520">
        <f>+(100%+'Assume C02'!P8)*(O117+O124)</f>
        <v>0</v>
      </c>
      <c r="P131" s="520">
        <f>+(100%+'Assume C02'!Q8)*(P117+P124)</f>
        <v>0</v>
      </c>
      <c r="Q131" s="520">
        <f>+(100%+'Assume C02'!R8)*(Q117+Q124)</f>
        <v>0</v>
      </c>
      <c r="R131" s="520">
        <f>+(100%+'Assume C02'!S8)*(R117+R124)</f>
        <v>0</v>
      </c>
      <c r="S131" s="520">
        <f>+(100%+'Assume C02'!T8)*(S117+S124)</f>
        <v>0</v>
      </c>
      <c r="T131" s="520">
        <f>+(100%+'Assume C02'!U8)*(T117+T124)</f>
        <v>0</v>
      </c>
      <c r="U131" s="520">
        <f>+(100%+'Assume C02'!V8)*(U117+U124)</f>
        <v>0</v>
      </c>
      <c r="V131" s="520">
        <f>+(100%+'Assume C02'!W8)*(V117+V124)</f>
        <v>0</v>
      </c>
      <c r="W131" s="520">
        <f>+(100%+'Assume C02'!X8)*(W117+W124)</f>
        <v>0</v>
      </c>
      <c r="X131" s="520">
        <f>+(100%+'Assume C02'!Y8)*(X117+X124)</f>
        <v>0</v>
      </c>
      <c r="Y131" s="520">
        <f>+(100%+'Assume C02'!Z8)*(Y117+Y124)</f>
        <v>0</v>
      </c>
      <c r="Z131" s="520">
        <f>+(100%+'Assume C02'!AA8)*(Z117+Z124)</f>
        <v>0</v>
      </c>
      <c r="AA131" s="520">
        <f>+(100%+'Assume C02'!AB8)*(AA117+AA124)</f>
        <v>0</v>
      </c>
      <c r="AB131" s="520">
        <f>+(100%+'Assume C02'!AC8)*(AB117+AB124)</f>
        <v>0</v>
      </c>
      <c r="AC131" s="520">
        <f>+(100%+'Assume C02'!AD8)*(AC117+AC124)</f>
        <v>0</v>
      </c>
      <c r="AD131" s="520">
        <f>+(100%+'Assume C02'!AE8)*(AD117+AD124)</f>
        <v>0</v>
      </c>
      <c r="AE131" s="520">
        <f>+(100%+'Assume C02'!AF8)*(AE117+AE124)</f>
        <v>0</v>
      </c>
      <c r="AF131" s="520">
        <f>+(100%+'Assume C02'!AG8)*(AF117+AF124)</f>
        <v>308.78451320104369</v>
      </c>
      <c r="AG131" s="520">
        <f>+(100%+'Assume C02'!AH8)*(AG117+AG124)</f>
        <v>0</v>
      </c>
      <c r="AH131" s="520">
        <f>+(100%+'Assume C02'!AI8)*(AH117+AH124)</f>
        <v>0</v>
      </c>
      <c r="AI131" s="520">
        <f>+(100%+'Assume C02'!AJ8)*(AI117+AI124)</f>
        <v>0</v>
      </c>
      <c r="AJ131" s="520">
        <f>+(100%+'Assume C02'!AK8)*(AJ117+AJ124)</f>
        <v>0</v>
      </c>
      <c r="AK131" s="520">
        <f>+(100%+'Assume C02'!AL8)*(AK117+AK124)</f>
        <v>0</v>
      </c>
      <c r="AL131" s="520">
        <f>+(100%+'Assume C02'!AM8)*(AL117+AL124)</f>
        <v>0</v>
      </c>
      <c r="AM131" s="520">
        <f>+(100%+'Assume C02'!AN8)*(AM117+AM124)</f>
        <v>0</v>
      </c>
      <c r="AN131" s="520">
        <f>+(100%+'Assume C02'!AO8)*(AN117+AN124)</f>
        <v>0</v>
      </c>
      <c r="AO131" s="520">
        <f>+(100%+'Assume C02'!AP8)*(AO117+AO124)</f>
        <v>0</v>
      </c>
      <c r="AP131" s="520">
        <f>+(100%+'Assume C02'!AQ8)*(AP117+AP124)</f>
        <v>0</v>
      </c>
      <c r="AQ131" s="520">
        <f>+(100%+'Assume C02'!AR8)*(AQ117+AQ124)</f>
        <v>0</v>
      </c>
      <c r="AR131" s="520">
        <f>+(100%+'Assume C02'!AS8)*(AR117+AR124)</f>
        <v>0</v>
      </c>
      <c r="AS131" s="520">
        <f>+(100%+'Assume C02'!AT8)*(AS117+AS124)</f>
        <v>0</v>
      </c>
      <c r="AT131" s="520">
        <f>+(100%+'Assume C02'!AU8)*(AT117+AT124)</f>
        <v>0</v>
      </c>
      <c r="AU131" s="520">
        <f>+(100%+'Assume C02'!AV8)*(AU117+AU124)</f>
        <v>0</v>
      </c>
      <c r="AV131" s="520">
        <f>+(100%+'Assume C02'!AW8)*(AV117+AV124)</f>
        <v>0</v>
      </c>
      <c r="AW131" s="520">
        <f>+(100%+'Assume C02'!AX8)*(AW117+AW124)</f>
        <v>0</v>
      </c>
      <c r="AX131" s="520">
        <f>+(100%+'Assume C02'!AY8)*(AX117+AX124)</f>
        <v>0</v>
      </c>
      <c r="AY131" s="520">
        <f>+(100%+'Assume C02'!AZ8)*(AY117+AY124)</f>
        <v>0</v>
      </c>
      <c r="AZ131" s="520">
        <f>+(100%+'Assume C02'!BA8)*(AZ117+AZ124)</f>
        <v>0</v>
      </c>
      <c r="BA131" s="520">
        <f>+(100%+'Assume C02'!BB8)*(BA117+BA124)</f>
        <v>178.88113549237337</v>
      </c>
      <c r="BB131" s="520">
        <f>+(100%+'Assume C02'!BC8)*(BB117+BB124)</f>
        <v>178.88113549237337</v>
      </c>
      <c r="BC131" s="520">
        <f>+(100%+'Assume C02'!BD8)*(BC117+BC124)</f>
        <v>0</v>
      </c>
      <c r="BD131" s="520">
        <f>+(100%+'Assume C02'!BE8)*(BD117+BD124)</f>
        <v>0</v>
      </c>
      <c r="BE131" s="520">
        <f>+(100%+'Assume C02'!BF8)*(BE117+BE124)</f>
        <v>0</v>
      </c>
      <c r="BF131" s="520">
        <f>+(100%+'Assume C02'!BG8)*(BF117+BF124)</f>
        <v>0</v>
      </c>
      <c r="BG131" s="520">
        <f>+(100%+'Assume C02'!BH8)*(BG117+BG124)</f>
        <v>0</v>
      </c>
      <c r="BH131" s="520">
        <f>+(100%+'Assume C02'!BI8)*(BH117+BH124)</f>
        <v>0</v>
      </c>
      <c r="BI131" s="520">
        <f>+(100%+'Assume C02'!BJ8)*(BI117+BI124)</f>
        <v>0</v>
      </c>
      <c r="BJ131" s="520">
        <f>+(100%+'Assume C02'!BK8)*(BJ117+BJ124)</f>
        <v>0</v>
      </c>
      <c r="BK131" s="520">
        <f>+(100%+'Assume C02'!BL8)*(BK117+BK124)</f>
        <v>0</v>
      </c>
      <c r="BL131" s="520">
        <f>+(100%+'Assume C02'!BM8)*(BL117+BL124)</f>
        <v>0</v>
      </c>
      <c r="BM131" s="520">
        <f>+(100%+'Assume C02'!BN8)*(BM117+BM124)</f>
        <v>0</v>
      </c>
      <c r="BN131" s="147"/>
      <c r="BO131" s="159"/>
      <c r="BP131" s="159"/>
      <c r="BQ131" s="5"/>
    </row>
    <row r="132" spans="1:69" ht="12.75" customHeight="1" outlineLevel="1">
      <c r="A132" s="723"/>
      <c r="B132" s="315" t="s">
        <v>25</v>
      </c>
      <c r="C132" s="457"/>
      <c r="D132" s="479">
        <f t="shared" si="91"/>
        <v>485.70385372763565</v>
      </c>
      <c r="E132" s="480">
        <f t="shared" si="81"/>
        <v>1003.298870183039</v>
      </c>
      <c r="F132" s="520">
        <f>+(100%+'Assume C02'!G9)*(F118+F125)</f>
        <v>246.57129417371178</v>
      </c>
      <c r="G132" s="520">
        <f>+(100%+'Assume C02'!H9)*(G118+G125)</f>
        <v>238.1557346254873</v>
      </c>
      <c r="H132" s="520">
        <f>+(100%+'Assume C02'!I9)*(H118+H125)</f>
        <v>0</v>
      </c>
      <c r="I132" s="520">
        <f>+(100%+'Assume C02'!J9)*(I118+I125)</f>
        <v>3.2034641361535251E-3</v>
      </c>
      <c r="J132" s="520">
        <f>+(100%+'Assume C02'!K9)*(J118+J125)</f>
        <v>0.52203572582457392</v>
      </c>
      <c r="K132" s="520">
        <f>+(100%+'Assume C02'!L9)*(K118+K125)</f>
        <v>8.855695407525177E-3</v>
      </c>
      <c r="L132" s="520">
        <f>+(100%+'Assume C02'!M9)*(L118+L125)</f>
        <v>0.44273004306828673</v>
      </c>
      <c r="M132" s="520">
        <f>+(100%+'Assume C02'!N9)*(M118+M125)</f>
        <v>0.30125619007170823</v>
      </c>
      <c r="N132" s="520">
        <f>+(100%+'Assume C02'!O9)*(N118+N125)</f>
        <v>0.53066615595595235</v>
      </c>
      <c r="O132" s="520">
        <f>+(100%+'Assume C02'!P9)*(O118+O125)</f>
        <v>0.74619882545983118</v>
      </c>
      <c r="P132" s="520">
        <f>+(100%+'Assume C02'!Q9)*(P118+P125)</f>
        <v>1.0747627034317448</v>
      </c>
      <c r="Q132" s="520">
        <f>+(100%+'Assume C02'!R9)*(Q118+Q125)</f>
        <v>9.7397660612135714E-2</v>
      </c>
      <c r="R132" s="520">
        <f>+(100%+'Assume C02'!S9)*(R118+R125)</f>
        <v>2.8419397776040727</v>
      </c>
      <c r="S132" s="520">
        <f>+(100%+'Assume C02'!T9)*(S118+S125)</f>
        <v>2.3963292444663369E-2</v>
      </c>
      <c r="T132" s="520">
        <f>+(100%+'Assume C02'!U9)*(T118+T125)</f>
        <v>4.3334527099308698E-2</v>
      </c>
      <c r="U132" s="520">
        <f>+(100%+'Assume C02'!V9)*(U118+U125)</f>
        <v>4.2027045356894964E-2</v>
      </c>
      <c r="V132" s="520">
        <f>+(100%+'Assume C02'!W9)*(V118+V125)</f>
        <v>0.87494620811579182</v>
      </c>
      <c r="W132" s="520">
        <f>+(100%+'Assume C02'!X9)*(W118+W125)</f>
        <v>0.37928126274634677</v>
      </c>
      <c r="X132" s="520">
        <f>+(100%+'Assume C02'!Y9)*(X118+X125)</f>
        <v>26.923180489530491</v>
      </c>
      <c r="Y132" s="520">
        <f>+(100%+'Assume C02'!Z9)*(Y118+Y125)</f>
        <v>0.11273093876660138</v>
      </c>
      <c r="Z132" s="520">
        <f>+(100%+'Assume C02'!AA9)*(Z118+Z125)</f>
        <v>2.1720070797379702</v>
      </c>
      <c r="AA132" s="520">
        <f>+(100%+'Assume C02'!AB9)*(AA118+AA125)</f>
        <v>7.8276027450309371E-2</v>
      </c>
      <c r="AB132" s="520">
        <f>+(100%+'Assume C02'!AC9)*(AB118+AB125)</f>
        <v>9.2953840268462429E-2</v>
      </c>
      <c r="AC132" s="520">
        <f>+(100%+'Assume C02'!AD9)*(AC118+AC125)</f>
        <v>7.6080819490752845</v>
      </c>
      <c r="AD132" s="520">
        <f>+(100%+'Assume C02'!AE9)*(AD118+AD125)</f>
        <v>2.5704943332728836</v>
      </c>
      <c r="AE132" s="520">
        <f>+(100%+'Assume C02'!AF9)*(AE118+AE125)</f>
        <v>2.5704943332728836</v>
      </c>
      <c r="AF132" s="520">
        <f>+(100%+'Assume C02'!AG9)*(AF118+AF125)</f>
        <v>2.5704943332728836</v>
      </c>
      <c r="AG132" s="520">
        <f>+(100%+'Assume C02'!AH9)*(AG118+AG125)</f>
        <v>2.5704943332728836</v>
      </c>
      <c r="AH132" s="520">
        <f>+(100%+'Assume C02'!AI9)*(AH118+AH125)</f>
        <v>2.5704943332728836</v>
      </c>
      <c r="AI132" s="520">
        <f>+(100%+'Assume C02'!AJ9)*(AI118+AI125)</f>
        <v>2.5704943332728836</v>
      </c>
      <c r="AJ132" s="520">
        <f>+(100%+'Assume C02'!AK9)*(AJ118+AJ125)</f>
        <v>2.5704943332728836</v>
      </c>
      <c r="AK132" s="520">
        <f>+(100%+'Assume C02'!AL9)*(AK118+AK125)</f>
        <v>2.5704943332728836</v>
      </c>
      <c r="AL132" s="520">
        <f>+(100%+'Assume C02'!AM9)*(AL118+AL125)</f>
        <v>2.5704943332728836</v>
      </c>
      <c r="AM132" s="520">
        <f>+(100%+'Assume C02'!AN9)*(AM118+AM125)</f>
        <v>2.5704943332728836</v>
      </c>
      <c r="AN132" s="520">
        <f>+(100%+'Assume C02'!AO9)*(AN118+AN125)</f>
        <v>2.5704943332728836</v>
      </c>
      <c r="AO132" s="520">
        <f>+(100%+'Assume C02'!AP9)*(AO118+AO125)</f>
        <v>2.5704943332728836</v>
      </c>
      <c r="AP132" s="520">
        <f>+(100%+'Assume C02'!AQ9)*(AP118+AP125)</f>
        <v>2.5704943332728836</v>
      </c>
      <c r="AQ132" s="520">
        <f>+(100%+'Assume C02'!AR9)*(AQ118+AQ125)</f>
        <v>2.5704943332728836</v>
      </c>
      <c r="AR132" s="520">
        <f>+(100%+'Assume C02'!AS9)*(AR118+AR125)</f>
        <v>2.5704943332728836</v>
      </c>
      <c r="AS132" s="520">
        <f>+(100%+'Assume C02'!AT9)*(AS118+AS125)</f>
        <v>2.5704943332728836</v>
      </c>
      <c r="AT132" s="520">
        <f>+(100%+'Assume C02'!AU9)*(AT118+AT125)</f>
        <v>2.5704943332728836</v>
      </c>
      <c r="AU132" s="520">
        <f>+(100%+'Assume C02'!AV9)*(AU118+AU125)</f>
        <v>2.5704943332728836</v>
      </c>
      <c r="AV132" s="520">
        <f>+(100%+'Assume C02'!AW9)*(AV118+AV125)</f>
        <v>2.5704943332728836</v>
      </c>
      <c r="AW132" s="520">
        <f>+(100%+'Assume C02'!AX9)*(AW118+AW125)</f>
        <v>2.5704943332728836</v>
      </c>
      <c r="AX132" s="520">
        <f>+(100%+'Assume C02'!AY9)*(AX118+AX125)</f>
        <v>2.5704943332728836</v>
      </c>
      <c r="AY132" s="520">
        <f>+(100%+'Assume C02'!AZ9)*(AY118+AY125)</f>
        <v>2.5704943332728836</v>
      </c>
      <c r="AZ132" s="520">
        <f>+(100%+'Assume C02'!BA9)*(AZ118+AZ125)</f>
        <v>2.5704943332728836</v>
      </c>
      <c r="BA132" s="520">
        <f>+(100%+'Assume C02'!BB9)*(BA118+BA125)</f>
        <v>207.26532140819938</v>
      </c>
      <c r="BB132" s="520">
        <f>+(100%+'Assume C02'!BC9)*(BB118+BB125)</f>
        <v>207.26532140819938</v>
      </c>
      <c r="BC132" s="520">
        <f>+(100%+'Assume C02'!BD9)*(BC118+BC125)</f>
        <v>0</v>
      </c>
      <c r="BD132" s="520">
        <f>+(100%+'Assume C02'!BE9)*(BD118+BD125)</f>
        <v>0</v>
      </c>
      <c r="BE132" s="520">
        <f>+(100%+'Assume C02'!BF9)*(BE118+BE125)</f>
        <v>0</v>
      </c>
      <c r="BF132" s="520">
        <f>+(100%+'Assume C02'!BG9)*(BF118+BF125)</f>
        <v>0</v>
      </c>
      <c r="BG132" s="520">
        <f>+(100%+'Assume C02'!BH9)*(BG118+BG125)</f>
        <v>0</v>
      </c>
      <c r="BH132" s="520">
        <f>+(100%+'Assume C02'!BI9)*(BH118+BH125)</f>
        <v>0</v>
      </c>
      <c r="BI132" s="520">
        <f>+(100%+'Assume C02'!BJ9)*(BI118+BI125)</f>
        <v>0</v>
      </c>
      <c r="BJ132" s="520">
        <f>+(100%+'Assume C02'!BK9)*(BJ118+BJ125)</f>
        <v>0</v>
      </c>
      <c r="BK132" s="520">
        <f>+(100%+'Assume C02'!BL9)*(BK118+BK125)</f>
        <v>0</v>
      </c>
      <c r="BL132" s="520">
        <f>+(100%+'Assume C02'!BM9)*(BL118+BL125)</f>
        <v>0</v>
      </c>
      <c r="BM132" s="520">
        <f>+(100%+'Assume C02'!BN9)*(BM118+BM125)</f>
        <v>0</v>
      </c>
      <c r="BN132" s="147"/>
      <c r="BO132" s="159"/>
      <c r="BP132" s="159"/>
      <c r="BQ132" s="5"/>
    </row>
    <row r="133" spans="1:69" ht="12.75" customHeight="1" outlineLevel="1">
      <c r="A133" s="723"/>
      <c r="B133" s="315" t="s">
        <v>26</v>
      </c>
      <c r="C133" s="457"/>
      <c r="D133" s="479">
        <f>SUM(F133:L133)</f>
        <v>0</v>
      </c>
      <c r="E133" s="480">
        <f t="shared" si="81"/>
        <v>0</v>
      </c>
      <c r="F133" s="521">
        <f>+(100%+'Assume C02'!G10)*(F119+F126)</f>
        <v>0</v>
      </c>
      <c r="G133" s="521">
        <f>+(100%+'Assume C02'!H10)*(G119+G126)</f>
        <v>0</v>
      </c>
      <c r="H133" s="521">
        <f>+(100%+'Assume C02'!I10)*(H119+H126)</f>
        <v>0</v>
      </c>
      <c r="I133" s="521">
        <f>+(100%+'Assume C02'!J10)*(I119+I126)</f>
        <v>0</v>
      </c>
      <c r="J133" s="521">
        <f>+(100%+'Assume C02'!K10)*(J119+J126)</f>
        <v>0</v>
      </c>
      <c r="K133" s="521">
        <f>+(100%+'Assume C02'!L10)*(K119+K126)</f>
        <v>0</v>
      </c>
      <c r="L133" s="521">
        <f>+(100%+'Assume C02'!M10)*(L119+L126)</f>
        <v>0</v>
      </c>
      <c r="M133" s="521">
        <f>+(100%+'Assume C02'!N10)*(M119+M126)</f>
        <v>0</v>
      </c>
      <c r="N133" s="521">
        <f>+(100%+'Assume C02'!O10)*(N119+N126)</f>
        <v>0</v>
      </c>
      <c r="O133" s="521">
        <f>+(100%+'Assume C02'!P10)*(O119+O126)</f>
        <v>0</v>
      </c>
      <c r="P133" s="521">
        <f>+(100%+'Assume C02'!Q10)*(P119+P126)</f>
        <v>0</v>
      </c>
      <c r="Q133" s="521">
        <f>+(100%+'Assume C02'!R10)*(Q119+Q126)</f>
        <v>0</v>
      </c>
      <c r="R133" s="521">
        <f>+(100%+'Assume C02'!S10)*(R119+R126)</f>
        <v>0</v>
      </c>
      <c r="S133" s="521">
        <f>+(100%+'Assume C02'!T10)*(S119+S126)</f>
        <v>0</v>
      </c>
      <c r="T133" s="521">
        <f>+(100%+'Assume C02'!U10)*(T119+T126)</f>
        <v>0</v>
      </c>
      <c r="U133" s="521">
        <f>+(100%+'Assume C02'!V10)*(U119+U126)</f>
        <v>0</v>
      </c>
      <c r="V133" s="521">
        <f>+(100%+'Assume C02'!W10)*(V119+V126)</f>
        <v>0</v>
      </c>
      <c r="W133" s="521">
        <f>+(100%+'Assume C02'!X10)*(W119+W126)</f>
        <v>0</v>
      </c>
      <c r="X133" s="521">
        <f>+(100%+'Assume C02'!Y10)*(X119+X126)</f>
        <v>0</v>
      </c>
      <c r="Y133" s="521">
        <f>+(100%+'Assume C02'!Z10)*(Y119+Y126)</f>
        <v>0</v>
      </c>
      <c r="Z133" s="521">
        <f>+(100%+'Assume C02'!AA10)*(Z119+Z126)</f>
        <v>0</v>
      </c>
      <c r="AA133" s="521">
        <f>+(100%+'Assume C02'!AB10)*(AA119+AA126)</f>
        <v>0</v>
      </c>
      <c r="AB133" s="521">
        <f>+(100%+'Assume C02'!AC10)*(AB119+AB126)</f>
        <v>0</v>
      </c>
      <c r="AC133" s="521">
        <f>+(100%+'Assume C02'!AD10)*(AC119+AC126)</f>
        <v>0</v>
      </c>
      <c r="AD133" s="521">
        <f>+(100%+'Assume C02'!AE10)*(AD119+AD126)</f>
        <v>0</v>
      </c>
      <c r="AE133" s="521">
        <f>+(100%+'Assume C02'!AF10)*(AE119+AE126)</f>
        <v>0</v>
      </c>
      <c r="AF133" s="521">
        <f>+(100%+'Assume C02'!AG10)*(AF119+AF126)</f>
        <v>0</v>
      </c>
      <c r="AG133" s="521">
        <f>+(100%+'Assume C02'!AH10)*(AG119+AG126)</f>
        <v>0</v>
      </c>
      <c r="AH133" s="521">
        <f>+(100%+'Assume C02'!AI10)*(AH119+AH126)</f>
        <v>0</v>
      </c>
      <c r="AI133" s="521">
        <f>+(100%+'Assume C02'!AJ10)*(AI119+AI126)</f>
        <v>0</v>
      </c>
      <c r="AJ133" s="521">
        <f>+(100%+'Assume C02'!AK10)*(AJ119+AJ126)</f>
        <v>0</v>
      </c>
      <c r="AK133" s="521">
        <f>+(100%+'Assume C02'!AL10)*(AK119+AK126)</f>
        <v>0</v>
      </c>
      <c r="AL133" s="521">
        <f>+(100%+'Assume C02'!AM10)*(AL119+AL126)</f>
        <v>0</v>
      </c>
      <c r="AM133" s="521">
        <f>+(100%+'Assume C02'!AN10)*(AM119+AM126)</f>
        <v>0</v>
      </c>
      <c r="AN133" s="521">
        <f>+(100%+'Assume C02'!AO10)*(AN119+AN126)</f>
        <v>0</v>
      </c>
      <c r="AO133" s="521">
        <f>+(100%+'Assume C02'!AP10)*(AO119+AO126)</f>
        <v>0</v>
      </c>
      <c r="AP133" s="521">
        <f>+(100%+'Assume C02'!AQ10)*(AP119+AP126)</f>
        <v>0</v>
      </c>
      <c r="AQ133" s="521">
        <f>+(100%+'Assume C02'!AR10)*(AQ119+AQ126)</f>
        <v>0</v>
      </c>
      <c r="AR133" s="521">
        <f>+(100%+'Assume C02'!AS10)*(AR119+AR126)</f>
        <v>0</v>
      </c>
      <c r="AS133" s="521">
        <f>+(100%+'Assume C02'!AT10)*(AS119+AS126)</f>
        <v>0</v>
      </c>
      <c r="AT133" s="521">
        <f>+(100%+'Assume C02'!AU10)*(AT119+AT126)</f>
        <v>0</v>
      </c>
      <c r="AU133" s="521">
        <f>+(100%+'Assume C02'!AV10)*(AU119+AU126)</f>
        <v>0</v>
      </c>
      <c r="AV133" s="521">
        <f>+(100%+'Assume C02'!AW10)*(AV119+AV126)</f>
        <v>0</v>
      </c>
      <c r="AW133" s="521">
        <f>+(100%+'Assume C02'!AX10)*(AW119+AW126)</f>
        <v>0</v>
      </c>
      <c r="AX133" s="521">
        <f>+(100%+'Assume C02'!AY10)*(AX119+AX126)</f>
        <v>0</v>
      </c>
      <c r="AY133" s="521">
        <f>+(100%+'Assume C02'!AZ10)*(AY119+AY126)</f>
        <v>0</v>
      </c>
      <c r="AZ133" s="521">
        <f>+(100%+'Assume C02'!BA10)*(AZ119+AZ126)</f>
        <v>0</v>
      </c>
      <c r="BA133" s="521">
        <f>+(100%+'Assume C02'!BB10)*(BA119+BA126)</f>
        <v>0</v>
      </c>
      <c r="BB133" s="521">
        <f>+(100%+'Assume C02'!BC10)*(BB119+BB126)</f>
        <v>0</v>
      </c>
      <c r="BC133" s="521">
        <f>+(100%+'Assume C02'!BD10)*(BC119+BC126)</f>
        <v>0</v>
      </c>
      <c r="BD133" s="521">
        <f>+(100%+'Assume C02'!BE10)*(BD119+BD126)</f>
        <v>0</v>
      </c>
      <c r="BE133" s="521">
        <f>+(100%+'Assume C02'!BF10)*(BE119+BE126)</f>
        <v>0</v>
      </c>
      <c r="BF133" s="521">
        <f>+(100%+'Assume C02'!BG10)*(BF119+BF126)</f>
        <v>0</v>
      </c>
      <c r="BG133" s="521">
        <f>+(100%+'Assume C02'!BH10)*(BG119+BG126)</f>
        <v>0</v>
      </c>
      <c r="BH133" s="521">
        <f>+(100%+'Assume C02'!BI10)*(BH119+BH126)</f>
        <v>0</v>
      </c>
      <c r="BI133" s="521">
        <f>+(100%+'Assume C02'!BJ10)*(BI119+BI126)</f>
        <v>0</v>
      </c>
      <c r="BJ133" s="521">
        <f>+(100%+'Assume C02'!BK10)*(BJ119+BJ126)</f>
        <v>0</v>
      </c>
      <c r="BK133" s="521">
        <f>+(100%+'Assume C02'!BL10)*(BK119+BK126)</f>
        <v>0</v>
      </c>
      <c r="BL133" s="521">
        <f>+(100%+'Assume C02'!BM10)*(BL119+BL126)</f>
        <v>0</v>
      </c>
      <c r="BM133" s="521">
        <f>+(100%+'Assume C02'!BN10)*(BM119+BM126)</f>
        <v>0</v>
      </c>
      <c r="BN133" s="147"/>
      <c r="BO133" s="159"/>
      <c r="BP133" s="159"/>
      <c r="BQ133" s="5"/>
    </row>
    <row r="134" spans="1:69" ht="12.75" customHeight="1" outlineLevel="1">
      <c r="A134" s="724"/>
      <c r="B134" s="316" t="s">
        <v>772</v>
      </c>
      <c r="C134" s="458"/>
      <c r="D134" s="481">
        <f t="shared" si="91"/>
        <v>2964.5305906155249</v>
      </c>
      <c r="E134" s="481">
        <f t="shared" si="81"/>
        <v>7619.8577474255599</v>
      </c>
      <c r="F134" s="328">
        <f>+SUM(F128:F133)</f>
        <v>1504.6042261888426</v>
      </c>
      <c r="G134" s="328">
        <f t="shared" ref="G134:BK134" si="92">+SUM(G128:G133)</f>
        <v>1453.2515879815664</v>
      </c>
      <c r="H134" s="328">
        <f t="shared" si="92"/>
        <v>0</v>
      </c>
      <c r="I134" s="328">
        <f t="shared" si="92"/>
        <v>0.33794936085358757</v>
      </c>
      <c r="J134" s="328">
        <f t="shared" si="92"/>
        <v>1.1807158367446053</v>
      </c>
      <c r="K134" s="328">
        <f t="shared" si="92"/>
        <v>1.6153545471788957</v>
      </c>
      <c r="L134" s="328">
        <f t="shared" si="92"/>
        <v>3.540756700339021</v>
      </c>
      <c r="M134" s="328">
        <f t="shared" si="92"/>
        <v>5.3418070132485944</v>
      </c>
      <c r="N134" s="328">
        <f t="shared" si="92"/>
        <v>7.1002237104017718</v>
      </c>
      <c r="O134" s="328">
        <f t="shared" si="92"/>
        <v>9.2689639846845751</v>
      </c>
      <c r="P134" s="328">
        <f t="shared" si="92"/>
        <v>13.45480938698544</v>
      </c>
      <c r="Q134" s="328">
        <f t="shared" si="92"/>
        <v>324.65803376747562</v>
      </c>
      <c r="R134" s="328">
        <f t="shared" si="92"/>
        <v>20.090223510725096</v>
      </c>
      <c r="S134" s="328">
        <f t="shared" si="92"/>
        <v>20.288913911039881</v>
      </c>
      <c r="T134" s="328">
        <f t="shared" si="92"/>
        <v>25.938668061742796</v>
      </c>
      <c r="U134" s="328">
        <f t="shared" si="92"/>
        <v>23.813833343831256</v>
      </c>
      <c r="V134" s="328">
        <f t="shared" si="92"/>
        <v>24.064102940408887</v>
      </c>
      <c r="W134" s="328">
        <f t="shared" si="92"/>
        <v>26.47845527626427</v>
      </c>
      <c r="X134" s="328">
        <f t="shared" si="92"/>
        <v>45.563168979781537</v>
      </c>
      <c r="Y134" s="328">
        <f t="shared" si="92"/>
        <v>17.143666971922727</v>
      </c>
      <c r="Z134" s="328">
        <f t="shared" si="92"/>
        <v>19.283518480539264</v>
      </c>
      <c r="AA134" s="328">
        <f t="shared" si="92"/>
        <v>220.52209175811313</v>
      </c>
      <c r="AB134" s="328">
        <f t="shared" si="92"/>
        <v>19.115481699313037</v>
      </c>
      <c r="AC134" s="328">
        <f t="shared" si="92"/>
        <v>25.260532833590322</v>
      </c>
      <c r="AD134" s="328">
        <f t="shared" si="92"/>
        <v>20.358776157359163</v>
      </c>
      <c r="AE134" s="328">
        <f t="shared" si="92"/>
        <v>20.358776157359163</v>
      </c>
      <c r="AF134" s="328">
        <f t="shared" si="92"/>
        <v>861.25615859637435</v>
      </c>
      <c r="AG134" s="328">
        <f t="shared" si="92"/>
        <v>20.358776157359163</v>
      </c>
      <c r="AH134" s="328">
        <f t="shared" si="92"/>
        <v>20.358776157359163</v>
      </c>
      <c r="AI134" s="328">
        <f t="shared" si="92"/>
        <v>20.358776157359163</v>
      </c>
      <c r="AJ134" s="328">
        <f t="shared" si="92"/>
        <v>20.358776157359163</v>
      </c>
      <c r="AK134" s="328">
        <f t="shared" si="92"/>
        <v>221.60385210075239</v>
      </c>
      <c r="AL134" s="328">
        <f t="shared" si="92"/>
        <v>20.358776157359163</v>
      </c>
      <c r="AM134" s="328">
        <f t="shared" si="92"/>
        <v>20.358776157359163</v>
      </c>
      <c r="AN134" s="328">
        <f t="shared" si="92"/>
        <v>20.358776157359163</v>
      </c>
      <c r="AO134" s="328">
        <f t="shared" si="92"/>
        <v>20.358776157359163</v>
      </c>
      <c r="AP134" s="328">
        <f t="shared" si="92"/>
        <v>20.358776157359163</v>
      </c>
      <c r="AQ134" s="328">
        <f t="shared" si="92"/>
        <v>20.358776157359163</v>
      </c>
      <c r="AR134" s="328">
        <f t="shared" si="92"/>
        <v>20.358776157359163</v>
      </c>
      <c r="AS134" s="328">
        <f t="shared" si="92"/>
        <v>20.358776157359163</v>
      </c>
      <c r="AT134" s="328">
        <f t="shared" si="92"/>
        <v>20.358776157359163</v>
      </c>
      <c r="AU134" s="328">
        <f t="shared" si="92"/>
        <v>221.60385210075239</v>
      </c>
      <c r="AV134" s="328">
        <f t="shared" si="92"/>
        <v>20.358776157359163</v>
      </c>
      <c r="AW134" s="328">
        <f t="shared" si="92"/>
        <v>20.358776157359163</v>
      </c>
      <c r="AX134" s="328">
        <f t="shared" si="92"/>
        <v>20.358776157359163</v>
      </c>
      <c r="AY134" s="328">
        <f t="shared" si="92"/>
        <v>20.358776157359163</v>
      </c>
      <c r="AZ134" s="328">
        <f t="shared" si="92"/>
        <v>20.358776157359163</v>
      </c>
      <c r="BA134" s="328">
        <f t="shared" si="92"/>
        <v>940.83207606290819</v>
      </c>
      <c r="BB134" s="328">
        <f t="shared" si="92"/>
        <v>940.83207606290819</v>
      </c>
      <c r="BC134" s="328">
        <f t="shared" si="92"/>
        <v>0</v>
      </c>
      <c r="BD134" s="328">
        <f t="shared" si="92"/>
        <v>0</v>
      </c>
      <c r="BE134" s="328">
        <f t="shared" si="92"/>
        <v>0</v>
      </c>
      <c r="BF134" s="328">
        <f t="shared" si="92"/>
        <v>0</v>
      </c>
      <c r="BG134" s="328">
        <f t="shared" si="92"/>
        <v>0</v>
      </c>
      <c r="BH134" s="328">
        <f t="shared" si="92"/>
        <v>0</v>
      </c>
      <c r="BI134" s="328">
        <f t="shared" si="92"/>
        <v>0</v>
      </c>
      <c r="BJ134" s="328">
        <f t="shared" si="92"/>
        <v>0</v>
      </c>
      <c r="BK134" s="328">
        <f t="shared" si="92"/>
        <v>0</v>
      </c>
      <c r="BL134" s="328">
        <f>+SUM(BL128:BL133)</f>
        <v>214.63712310909185</v>
      </c>
      <c r="BM134" s="328">
        <f>+SUM(BM128:BM133)</f>
        <v>0</v>
      </c>
      <c r="BN134" s="151"/>
      <c r="BO134" s="148"/>
      <c r="BP134" s="148"/>
      <c r="BQ134" s="155"/>
    </row>
    <row r="135" spans="1:69" ht="12.75" customHeight="1" outlineLevel="1">
      <c r="A135" s="332"/>
      <c r="B135" s="177"/>
      <c r="C135" s="177"/>
      <c r="D135" s="177"/>
      <c r="E135" s="640" t="s">
        <v>747</v>
      </c>
      <c r="F135" s="177"/>
      <c r="G135" s="177"/>
      <c r="H135" s="177"/>
      <c r="I135" s="177"/>
      <c r="J135" s="177"/>
      <c r="K135" s="177"/>
      <c r="L135" s="177"/>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177"/>
      <c r="BJ135" s="177"/>
      <c r="BK135" s="177"/>
      <c r="BL135" s="177"/>
      <c r="BM135" s="177"/>
      <c r="BN135" s="177"/>
      <c r="BO135" s="177"/>
      <c r="BP135" s="177"/>
      <c r="BQ135" s="177"/>
    </row>
    <row r="136" spans="1:69" ht="12.75" customHeight="1" outlineLevel="1">
      <c r="A136" s="714" t="s">
        <v>773</v>
      </c>
      <c r="B136" s="142" t="s">
        <v>55</v>
      </c>
      <c r="C136" s="539">
        <f>+'Assume C02'!C22</f>
        <v>701280</v>
      </c>
      <c r="D136" s="490">
        <f>SUM(F136:L136)</f>
        <v>1045.1890751246285</v>
      </c>
      <c r="E136" s="310">
        <f t="shared" ref="E136:E141" si="93">SUM(F136:BM136)</f>
        <v>8958.7635010682443</v>
      </c>
      <c r="F136" s="482">
        <f>$C136*'Assume C02'!$G12/1000</f>
        <v>149.31272501780407</v>
      </c>
      <c r="G136" s="482">
        <f>$C136*'Assume C02'!$G12/1000</f>
        <v>149.31272501780407</v>
      </c>
      <c r="H136" s="482">
        <f>$C136*'Assume C02'!$G12/1000</f>
        <v>149.31272501780407</v>
      </c>
      <c r="I136" s="482">
        <f>$C136*'Assume C02'!$G12/1000</f>
        <v>149.31272501780407</v>
      </c>
      <c r="J136" s="482">
        <f>$C136*'Assume C02'!$G12/1000</f>
        <v>149.31272501780407</v>
      </c>
      <c r="K136" s="482">
        <f>$C136*'Assume C02'!$G12/1000</f>
        <v>149.31272501780407</v>
      </c>
      <c r="L136" s="482">
        <f>$C136*'Assume C02'!$G12/1000</f>
        <v>149.31272501780407</v>
      </c>
      <c r="M136" s="482">
        <f>$C136*'Assume C02'!$G12/1000</f>
        <v>149.31272501780407</v>
      </c>
      <c r="N136" s="482">
        <f>$C136*'Assume C02'!$G12/1000</f>
        <v>149.31272501780407</v>
      </c>
      <c r="O136" s="482">
        <f>$C136*'Assume C02'!$G12/1000</f>
        <v>149.31272501780407</v>
      </c>
      <c r="P136" s="482">
        <f>$C136*'Assume C02'!$G12/1000</f>
        <v>149.31272501780407</v>
      </c>
      <c r="Q136" s="482">
        <f>$C136*'Assume C02'!$G12/1000</f>
        <v>149.31272501780407</v>
      </c>
      <c r="R136" s="482">
        <f>$C136*'Assume C02'!$G12/1000</f>
        <v>149.31272501780407</v>
      </c>
      <c r="S136" s="482">
        <f>$C136*'Assume C02'!$G12/1000</f>
        <v>149.31272501780407</v>
      </c>
      <c r="T136" s="482">
        <f>$C136*'Assume C02'!$G12/1000</f>
        <v>149.31272501780407</v>
      </c>
      <c r="U136" s="482">
        <f>$C136*'Assume C02'!$G12/1000</f>
        <v>149.31272501780407</v>
      </c>
      <c r="V136" s="482">
        <f>$C136*'Assume C02'!$G12/1000</f>
        <v>149.31272501780407</v>
      </c>
      <c r="W136" s="482">
        <f>$C136*'Assume C02'!$G12/1000</f>
        <v>149.31272501780407</v>
      </c>
      <c r="X136" s="482">
        <f>$C136*'Assume C02'!$G12/1000</f>
        <v>149.31272501780407</v>
      </c>
      <c r="Y136" s="482">
        <f>$C136*'Assume C02'!$G12/1000</f>
        <v>149.31272501780407</v>
      </c>
      <c r="Z136" s="482">
        <f>$C136*'Assume C02'!$G12/1000</f>
        <v>149.31272501780407</v>
      </c>
      <c r="AA136" s="482">
        <f>$C136*'Assume C02'!$G12/1000</f>
        <v>149.31272501780407</v>
      </c>
      <c r="AB136" s="482">
        <f>$C136*'Assume C02'!$G12/1000</f>
        <v>149.31272501780407</v>
      </c>
      <c r="AC136" s="482">
        <f>$C136*'Assume C02'!$G12/1000</f>
        <v>149.31272501780407</v>
      </c>
      <c r="AD136" s="482">
        <f>$C136*'Assume C02'!$G12/1000</f>
        <v>149.31272501780407</v>
      </c>
      <c r="AE136" s="482">
        <f>$C136*'Assume C02'!$G12/1000</f>
        <v>149.31272501780407</v>
      </c>
      <c r="AF136" s="482">
        <f>$C136*'Assume C02'!$G12/1000</f>
        <v>149.31272501780407</v>
      </c>
      <c r="AG136" s="482">
        <f>$C136*'Assume C02'!$G12/1000</f>
        <v>149.31272501780407</v>
      </c>
      <c r="AH136" s="482">
        <f>$C136*'Assume C02'!$G12/1000</f>
        <v>149.31272501780407</v>
      </c>
      <c r="AI136" s="482">
        <f>$C136*'Assume C02'!$G12/1000</f>
        <v>149.31272501780407</v>
      </c>
      <c r="AJ136" s="482">
        <f>$C136*'Assume C02'!$G12/1000</f>
        <v>149.31272501780407</v>
      </c>
      <c r="AK136" s="482">
        <f>$C136*'Assume C02'!$G12/1000</f>
        <v>149.31272501780407</v>
      </c>
      <c r="AL136" s="482">
        <f>$C136*'Assume C02'!$G12/1000</f>
        <v>149.31272501780407</v>
      </c>
      <c r="AM136" s="482">
        <f>$C136*'Assume C02'!$G12/1000</f>
        <v>149.31272501780407</v>
      </c>
      <c r="AN136" s="482">
        <f>$C136*'Assume C02'!$G12/1000</f>
        <v>149.31272501780407</v>
      </c>
      <c r="AO136" s="482">
        <f>$C136*'Assume C02'!$G12/1000</f>
        <v>149.31272501780407</v>
      </c>
      <c r="AP136" s="482">
        <f>$C136*'Assume C02'!$G12/1000</f>
        <v>149.31272501780407</v>
      </c>
      <c r="AQ136" s="482">
        <f>$C136*'Assume C02'!$G12/1000</f>
        <v>149.31272501780407</v>
      </c>
      <c r="AR136" s="482">
        <f>$C136*'Assume C02'!$G12/1000</f>
        <v>149.31272501780407</v>
      </c>
      <c r="AS136" s="482">
        <f>$C136*'Assume C02'!$G12/1000</f>
        <v>149.31272501780407</v>
      </c>
      <c r="AT136" s="482">
        <f>$C136*'Assume C02'!$G12/1000</f>
        <v>149.31272501780407</v>
      </c>
      <c r="AU136" s="482">
        <f>$C136*'Assume C02'!$G12/1000</f>
        <v>149.31272501780407</v>
      </c>
      <c r="AV136" s="482">
        <f>$C136*'Assume C02'!$G12/1000</f>
        <v>149.31272501780407</v>
      </c>
      <c r="AW136" s="482">
        <f>$C136*'Assume C02'!$G12/1000</f>
        <v>149.31272501780407</v>
      </c>
      <c r="AX136" s="482">
        <f>$C136*'Assume C02'!$G12/1000</f>
        <v>149.31272501780407</v>
      </c>
      <c r="AY136" s="482">
        <f>$C136*'Assume C02'!$G12/1000</f>
        <v>149.31272501780407</v>
      </c>
      <c r="AZ136" s="482">
        <f>$C136*'Assume C02'!$G12/1000</f>
        <v>149.31272501780407</v>
      </c>
      <c r="BA136" s="482">
        <f>$C136*'Assume C02'!$G12/1000</f>
        <v>149.31272501780407</v>
      </c>
      <c r="BB136" s="482">
        <f>$C136*'Assume C02'!$G12/1000</f>
        <v>149.31272501780407</v>
      </c>
      <c r="BC136" s="482">
        <f>$C136*'Assume C02'!$G12/1000</f>
        <v>149.31272501780407</v>
      </c>
      <c r="BD136" s="482">
        <f>$C136*'Assume C02'!$G12/1000</f>
        <v>149.31272501780407</v>
      </c>
      <c r="BE136" s="482">
        <f>$C136*'Assume C02'!$G12/1000</f>
        <v>149.31272501780407</v>
      </c>
      <c r="BF136" s="482">
        <f>$C136*'Assume C02'!$G12/1000</f>
        <v>149.31272501780407</v>
      </c>
      <c r="BG136" s="482">
        <f>$C136*'Assume C02'!$G12/1000</f>
        <v>149.31272501780407</v>
      </c>
      <c r="BH136" s="482">
        <f>$C136*'Assume C02'!$G12/1000</f>
        <v>149.31272501780407</v>
      </c>
      <c r="BI136" s="482">
        <f>$C136*'Assume C02'!$G12/1000</f>
        <v>149.31272501780407</v>
      </c>
      <c r="BJ136" s="482">
        <f>$C136*'Assume C02'!$G12/1000</f>
        <v>149.31272501780407</v>
      </c>
      <c r="BK136" s="482">
        <f>$C136*'Assume C02'!$G12/1000</f>
        <v>149.31272501780407</v>
      </c>
      <c r="BL136" s="482">
        <f>$C136*'Assume C02'!$G12/1000</f>
        <v>149.31272501780407</v>
      </c>
      <c r="BM136" s="482">
        <f>$C136*'Assume C02'!$G12/1000</f>
        <v>149.31272501780407</v>
      </c>
      <c r="BN136" s="152"/>
      <c r="BO136" s="158"/>
      <c r="BP136" s="158"/>
      <c r="BQ136" s="4"/>
    </row>
    <row r="137" spans="1:69" ht="12.75" customHeight="1" outlineLevel="1">
      <c r="A137" s="715"/>
      <c r="B137" s="469" t="s">
        <v>56</v>
      </c>
      <c r="C137" s="540">
        <f>+'Assume C02'!C23</f>
        <v>0</v>
      </c>
      <c r="D137" s="491">
        <f>SUM(F137:L137)</f>
        <v>0</v>
      </c>
      <c r="E137" s="308">
        <f t="shared" si="93"/>
        <v>0</v>
      </c>
      <c r="F137" s="483">
        <f>+$C137</f>
        <v>0</v>
      </c>
      <c r="G137" s="483">
        <f t="shared" ref="G137:V140" si="94">F137</f>
        <v>0</v>
      </c>
      <c r="H137" s="483">
        <f t="shared" si="94"/>
        <v>0</v>
      </c>
      <c r="I137" s="483">
        <f t="shared" si="94"/>
        <v>0</v>
      </c>
      <c r="J137" s="483">
        <f t="shared" si="94"/>
        <v>0</v>
      </c>
      <c r="K137" s="483">
        <f t="shared" si="94"/>
        <v>0</v>
      </c>
      <c r="L137" s="483">
        <f t="shared" si="94"/>
        <v>0</v>
      </c>
      <c r="M137" s="483">
        <f t="shared" si="94"/>
        <v>0</v>
      </c>
      <c r="N137" s="483">
        <f t="shared" si="94"/>
        <v>0</v>
      </c>
      <c r="O137" s="483">
        <f t="shared" si="94"/>
        <v>0</v>
      </c>
      <c r="P137" s="483">
        <f t="shared" si="94"/>
        <v>0</v>
      </c>
      <c r="Q137" s="483">
        <f t="shared" si="94"/>
        <v>0</v>
      </c>
      <c r="R137" s="483">
        <f t="shared" si="94"/>
        <v>0</v>
      </c>
      <c r="S137" s="483">
        <f t="shared" si="94"/>
        <v>0</v>
      </c>
      <c r="T137" s="483">
        <f t="shared" si="94"/>
        <v>0</v>
      </c>
      <c r="U137" s="483">
        <f t="shared" si="94"/>
        <v>0</v>
      </c>
      <c r="V137" s="483">
        <f t="shared" si="94"/>
        <v>0</v>
      </c>
      <c r="W137" s="483">
        <f t="shared" ref="W137:BJ137" si="95">V137</f>
        <v>0</v>
      </c>
      <c r="X137" s="483">
        <f t="shared" si="95"/>
        <v>0</v>
      </c>
      <c r="Y137" s="483">
        <f t="shared" si="95"/>
        <v>0</v>
      </c>
      <c r="Z137" s="483">
        <f t="shared" si="95"/>
        <v>0</v>
      </c>
      <c r="AA137" s="483">
        <f t="shared" si="95"/>
        <v>0</v>
      </c>
      <c r="AB137" s="483">
        <f t="shared" si="95"/>
        <v>0</v>
      </c>
      <c r="AC137" s="483">
        <f t="shared" si="95"/>
        <v>0</v>
      </c>
      <c r="AD137" s="483">
        <f t="shared" si="95"/>
        <v>0</v>
      </c>
      <c r="AE137" s="483">
        <f t="shared" si="95"/>
        <v>0</v>
      </c>
      <c r="AF137" s="483">
        <f t="shared" si="95"/>
        <v>0</v>
      </c>
      <c r="AG137" s="483">
        <f t="shared" si="95"/>
        <v>0</v>
      </c>
      <c r="AH137" s="483">
        <f t="shared" si="95"/>
        <v>0</v>
      </c>
      <c r="AI137" s="483">
        <f t="shared" si="95"/>
        <v>0</v>
      </c>
      <c r="AJ137" s="483">
        <f t="shared" si="95"/>
        <v>0</v>
      </c>
      <c r="AK137" s="483">
        <f t="shared" si="95"/>
        <v>0</v>
      </c>
      <c r="AL137" s="483">
        <f t="shared" si="95"/>
        <v>0</v>
      </c>
      <c r="AM137" s="483">
        <f t="shared" si="95"/>
        <v>0</v>
      </c>
      <c r="AN137" s="483">
        <f t="shared" si="95"/>
        <v>0</v>
      </c>
      <c r="AO137" s="483">
        <f t="shared" si="95"/>
        <v>0</v>
      </c>
      <c r="AP137" s="483">
        <f t="shared" si="95"/>
        <v>0</v>
      </c>
      <c r="AQ137" s="483">
        <f t="shared" si="95"/>
        <v>0</v>
      </c>
      <c r="AR137" s="483">
        <f t="shared" si="95"/>
        <v>0</v>
      </c>
      <c r="AS137" s="483">
        <f t="shared" si="95"/>
        <v>0</v>
      </c>
      <c r="AT137" s="483">
        <f t="shared" si="95"/>
        <v>0</v>
      </c>
      <c r="AU137" s="483">
        <f t="shared" si="95"/>
        <v>0</v>
      </c>
      <c r="AV137" s="483">
        <f t="shared" si="95"/>
        <v>0</v>
      </c>
      <c r="AW137" s="483">
        <f t="shared" si="95"/>
        <v>0</v>
      </c>
      <c r="AX137" s="483">
        <f t="shared" si="95"/>
        <v>0</v>
      </c>
      <c r="AY137" s="483">
        <f t="shared" si="95"/>
        <v>0</v>
      </c>
      <c r="AZ137" s="483">
        <f t="shared" si="95"/>
        <v>0</v>
      </c>
      <c r="BA137" s="483">
        <f t="shared" si="95"/>
        <v>0</v>
      </c>
      <c r="BB137" s="483">
        <f t="shared" si="95"/>
        <v>0</v>
      </c>
      <c r="BC137" s="483">
        <f t="shared" si="95"/>
        <v>0</v>
      </c>
      <c r="BD137" s="483">
        <f t="shared" si="95"/>
        <v>0</v>
      </c>
      <c r="BE137" s="483">
        <f t="shared" si="95"/>
        <v>0</v>
      </c>
      <c r="BF137" s="483">
        <f t="shared" si="95"/>
        <v>0</v>
      </c>
      <c r="BG137" s="483">
        <f t="shared" si="95"/>
        <v>0</v>
      </c>
      <c r="BH137" s="483">
        <f t="shared" si="95"/>
        <v>0</v>
      </c>
      <c r="BI137" s="483">
        <f t="shared" si="95"/>
        <v>0</v>
      </c>
      <c r="BJ137" s="483">
        <f t="shared" si="95"/>
        <v>0</v>
      </c>
      <c r="BK137" s="483">
        <f>BJ137</f>
        <v>0</v>
      </c>
      <c r="BL137" s="483">
        <f>BK137</f>
        <v>0</v>
      </c>
      <c r="BM137" s="483">
        <f>BL137</f>
        <v>0</v>
      </c>
      <c r="BN137" s="147"/>
      <c r="BO137" s="159"/>
      <c r="BP137" s="159"/>
      <c r="BQ137" s="5"/>
    </row>
    <row r="138" spans="1:69" ht="12.75" customHeight="1" outlineLevel="1">
      <c r="A138" s="715"/>
      <c r="B138" s="469" t="s">
        <v>30</v>
      </c>
      <c r="C138" s="540">
        <f>+'Assume C02'!C24</f>
        <v>29.3</v>
      </c>
      <c r="D138" s="491">
        <f>SUM(F138:L138)</f>
        <v>205.10000000000002</v>
      </c>
      <c r="E138" s="308">
        <f t="shared" si="93"/>
        <v>1757.9999999999982</v>
      </c>
      <c r="F138" s="483">
        <f>+$C138</f>
        <v>29.3</v>
      </c>
      <c r="G138" s="483">
        <f t="shared" ref="G138:BM138" si="96">+$C138</f>
        <v>29.3</v>
      </c>
      <c r="H138" s="483">
        <f t="shared" si="96"/>
        <v>29.3</v>
      </c>
      <c r="I138" s="483">
        <f t="shared" si="96"/>
        <v>29.3</v>
      </c>
      <c r="J138" s="483">
        <f t="shared" si="96"/>
        <v>29.3</v>
      </c>
      <c r="K138" s="483">
        <f t="shared" si="96"/>
        <v>29.3</v>
      </c>
      <c r="L138" s="483">
        <f t="shared" si="96"/>
        <v>29.3</v>
      </c>
      <c r="M138" s="483">
        <f t="shared" si="96"/>
        <v>29.3</v>
      </c>
      <c r="N138" s="483">
        <f t="shared" si="96"/>
        <v>29.3</v>
      </c>
      <c r="O138" s="483">
        <f t="shared" si="96"/>
        <v>29.3</v>
      </c>
      <c r="P138" s="483">
        <f t="shared" si="96"/>
        <v>29.3</v>
      </c>
      <c r="Q138" s="483">
        <f t="shared" si="96"/>
        <v>29.3</v>
      </c>
      <c r="R138" s="483">
        <f t="shared" si="96"/>
        <v>29.3</v>
      </c>
      <c r="S138" s="483">
        <f t="shared" si="96"/>
        <v>29.3</v>
      </c>
      <c r="T138" s="483">
        <f t="shared" si="96"/>
        <v>29.3</v>
      </c>
      <c r="U138" s="483">
        <f t="shared" si="96"/>
        <v>29.3</v>
      </c>
      <c r="V138" s="483">
        <f t="shared" si="96"/>
        <v>29.3</v>
      </c>
      <c r="W138" s="483">
        <f t="shared" si="96"/>
        <v>29.3</v>
      </c>
      <c r="X138" s="483">
        <f t="shared" si="96"/>
        <v>29.3</v>
      </c>
      <c r="Y138" s="483">
        <f t="shared" si="96"/>
        <v>29.3</v>
      </c>
      <c r="Z138" s="483">
        <f t="shared" si="96"/>
        <v>29.3</v>
      </c>
      <c r="AA138" s="483">
        <f t="shared" si="96"/>
        <v>29.3</v>
      </c>
      <c r="AB138" s="483">
        <f t="shared" si="96"/>
        <v>29.3</v>
      </c>
      <c r="AC138" s="483">
        <f t="shared" si="96"/>
        <v>29.3</v>
      </c>
      <c r="AD138" s="483">
        <f t="shared" si="96"/>
        <v>29.3</v>
      </c>
      <c r="AE138" s="483">
        <f t="shared" si="96"/>
        <v>29.3</v>
      </c>
      <c r="AF138" s="483">
        <f t="shared" si="96"/>
        <v>29.3</v>
      </c>
      <c r="AG138" s="483">
        <f t="shared" si="96"/>
        <v>29.3</v>
      </c>
      <c r="AH138" s="483">
        <f t="shared" si="96"/>
        <v>29.3</v>
      </c>
      <c r="AI138" s="483">
        <f t="shared" si="96"/>
        <v>29.3</v>
      </c>
      <c r="AJ138" s="483">
        <f t="shared" si="96"/>
        <v>29.3</v>
      </c>
      <c r="AK138" s="483">
        <f t="shared" si="96"/>
        <v>29.3</v>
      </c>
      <c r="AL138" s="483">
        <f t="shared" si="96"/>
        <v>29.3</v>
      </c>
      <c r="AM138" s="483">
        <f t="shared" si="96"/>
        <v>29.3</v>
      </c>
      <c r="AN138" s="483">
        <f t="shared" si="96"/>
        <v>29.3</v>
      </c>
      <c r="AO138" s="483">
        <f t="shared" si="96"/>
        <v>29.3</v>
      </c>
      <c r="AP138" s="483">
        <f t="shared" si="96"/>
        <v>29.3</v>
      </c>
      <c r="AQ138" s="483">
        <f t="shared" si="96"/>
        <v>29.3</v>
      </c>
      <c r="AR138" s="483">
        <f t="shared" si="96"/>
        <v>29.3</v>
      </c>
      <c r="AS138" s="483">
        <f t="shared" si="96"/>
        <v>29.3</v>
      </c>
      <c r="AT138" s="483">
        <f t="shared" si="96"/>
        <v>29.3</v>
      </c>
      <c r="AU138" s="483">
        <f t="shared" si="96"/>
        <v>29.3</v>
      </c>
      <c r="AV138" s="483">
        <f t="shared" si="96"/>
        <v>29.3</v>
      </c>
      <c r="AW138" s="483">
        <f t="shared" si="96"/>
        <v>29.3</v>
      </c>
      <c r="AX138" s="483">
        <f t="shared" si="96"/>
        <v>29.3</v>
      </c>
      <c r="AY138" s="483">
        <f t="shared" si="96"/>
        <v>29.3</v>
      </c>
      <c r="AZ138" s="483">
        <f t="shared" si="96"/>
        <v>29.3</v>
      </c>
      <c r="BA138" s="483">
        <f t="shared" si="96"/>
        <v>29.3</v>
      </c>
      <c r="BB138" s="483">
        <f t="shared" si="96"/>
        <v>29.3</v>
      </c>
      <c r="BC138" s="483">
        <f t="shared" si="96"/>
        <v>29.3</v>
      </c>
      <c r="BD138" s="483">
        <f t="shared" si="96"/>
        <v>29.3</v>
      </c>
      <c r="BE138" s="483">
        <f t="shared" si="96"/>
        <v>29.3</v>
      </c>
      <c r="BF138" s="483">
        <f t="shared" si="96"/>
        <v>29.3</v>
      </c>
      <c r="BG138" s="483">
        <f t="shared" si="96"/>
        <v>29.3</v>
      </c>
      <c r="BH138" s="483">
        <f t="shared" si="96"/>
        <v>29.3</v>
      </c>
      <c r="BI138" s="483">
        <f t="shared" si="96"/>
        <v>29.3</v>
      </c>
      <c r="BJ138" s="483">
        <f t="shared" si="96"/>
        <v>29.3</v>
      </c>
      <c r="BK138" s="483">
        <f t="shared" si="96"/>
        <v>29.3</v>
      </c>
      <c r="BL138" s="483">
        <f t="shared" si="96"/>
        <v>29.3</v>
      </c>
      <c r="BM138" s="483">
        <f t="shared" si="96"/>
        <v>29.3</v>
      </c>
      <c r="BN138" s="147"/>
      <c r="BO138" s="147"/>
      <c r="BP138" s="147"/>
      <c r="BQ138" s="5"/>
    </row>
    <row r="139" spans="1:69" ht="12.75" customHeight="1" outlineLevel="1">
      <c r="A139" s="715"/>
      <c r="B139" s="469" t="s">
        <v>31</v>
      </c>
      <c r="C139" s="540">
        <f>+'Assume C02'!C25</f>
        <v>0</v>
      </c>
      <c r="D139" s="491">
        <f>SUM(F139:L139)</f>
        <v>0</v>
      </c>
      <c r="E139" s="308">
        <f t="shared" si="93"/>
        <v>0</v>
      </c>
      <c r="F139" s="483">
        <f>+$C139</f>
        <v>0</v>
      </c>
      <c r="G139" s="483"/>
      <c r="H139" s="483"/>
      <c r="I139" s="483"/>
      <c r="J139" s="483"/>
      <c r="K139" s="483"/>
      <c r="L139" s="483"/>
      <c r="M139" s="483"/>
      <c r="N139" s="483"/>
      <c r="O139" s="483"/>
      <c r="P139" s="483"/>
      <c r="Q139" s="483"/>
      <c r="R139" s="483"/>
      <c r="S139" s="483"/>
      <c r="T139" s="483"/>
      <c r="U139" s="483"/>
      <c r="V139" s="483"/>
      <c r="W139" s="483"/>
      <c r="X139" s="483"/>
      <c r="Y139" s="483"/>
      <c r="Z139" s="483"/>
      <c r="AA139" s="483"/>
      <c r="AB139" s="483"/>
      <c r="AC139" s="483"/>
      <c r="AD139" s="483"/>
      <c r="AE139" s="483"/>
      <c r="AF139" s="483"/>
      <c r="AG139" s="483"/>
      <c r="AH139" s="483"/>
      <c r="AI139" s="483"/>
      <c r="AJ139" s="483"/>
      <c r="AK139" s="483"/>
      <c r="AL139" s="483"/>
      <c r="AM139" s="483"/>
      <c r="AN139" s="483"/>
      <c r="AO139" s="483"/>
      <c r="AP139" s="483"/>
      <c r="AQ139" s="483"/>
      <c r="AR139" s="483"/>
      <c r="AS139" s="483"/>
      <c r="AT139" s="483"/>
      <c r="AU139" s="483"/>
      <c r="AV139" s="483"/>
      <c r="AW139" s="483"/>
      <c r="AX139" s="483"/>
      <c r="AY139" s="483"/>
      <c r="AZ139" s="483"/>
      <c r="BA139" s="483"/>
      <c r="BB139" s="483"/>
      <c r="BC139" s="483"/>
      <c r="BD139" s="483"/>
      <c r="BE139" s="483"/>
      <c r="BF139" s="483"/>
      <c r="BG139" s="483"/>
      <c r="BH139" s="483"/>
      <c r="BI139" s="483"/>
      <c r="BJ139" s="483"/>
      <c r="BK139" s="483"/>
      <c r="BL139" s="483"/>
      <c r="BM139" s="483"/>
      <c r="BN139" s="147"/>
      <c r="BO139" s="159"/>
      <c r="BP139" s="159"/>
      <c r="BQ139" s="5"/>
    </row>
    <row r="140" spans="1:69" ht="12.75" customHeight="1" outlineLevel="1">
      <c r="A140" s="715"/>
      <c r="B140" s="469" t="s">
        <v>57</v>
      </c>
      <c r="C140" s="540">
        <f>+'Assume C02'!C26</f>
        <v>65</v>
      </c>
      <c r="D140" s="491">
        <f>SUM(F140:L140)</f>
        <v>455</v>
      </c>
      <c r="E140" s="308">
        <f t="shared" si="93"/>
        <v>3900</v>
      </c>
      <c r="F140" s="483">
        <f>+$C140</f>
        <v>65</v>
      </c>
      <c r="G140" s="483">
        <f t="shared" si="94"/>
        <v>65</v>
      </c>
      <c r="H140" s="483">
        <f t="shared" si="94"/>
        <v>65</v>
      </c>
      <c r="I140" s="483">
        <f t="shared" si="94"/>
        <v>65</v>
      </c>
      <c r="J140" s="483">
        <f t="shared" si="94"/>
        <v>65</v>
      </c>
      <c r="K140" s="483">
        <f t="shared" si="94"/>
        <v>65</v>
      </c>
      <c r="L140" s="483">
        <f t="shared" si="94"/>
        <v>65</v>
      </c>
      <c r="M140" s="483">
        <f t="shared" si="94"/>
        <v>65</v>
      </c>
      <c r="N140" s="483">
        <f t="shared" si="94"/>
        <v>65</v>
      </c>
      <c r="O140" s="483">
        <f t="shared" si="94"/>
        <v>65</v>
      </c>
      <c r="P140" s="483">
        <f t="shared" si="94"/>
        <v>65</v>
      </c>
      <c r="Q140" s="483">
        <f t="shared" si="94"/>
        <v>65</v>
      </c>
      <c r="R140" s="483">
        <f t="shared" si="94"/>
        <v>65</v>
      </c>
      <c r="S140" s="483">
        <f t="shared" si="94"/>
        <v>65</v>
      </c>
      <c r="T140" s="483">
        <f t="shared" si="94"/>
        <v>65</v>
      </c>
      <c r="U140" s="483">
        <f t="shared" si="94"/>
        <v>65</v>
      </c>
      <c r="V140" s="483">
        <f t="shared" si="94"/>
        <v>65</v>
      </c>
      <c r="W140" s="483">
        <f t="shared" ref="W140:BJ140" si="97">V140</f>
        <v>65</v>
      </c>
      <c r="X140" s="483">
        <f t="shared" si="97"/>
        <v>65</v>
      </c>
      <c r="Y140" s="483">
        <f t="shared" si="97"/>
        <v>65</v>
      </c>
      <c r="Z140" s="483">
        <f t="shared" si="97"/>
        <v>65</v>
      </c>
      <c r="AA140" s="483">
        <f t="shared" si="97"/>
        <v>65</v>
      </c>
      <c r="AB140" s="483">
        <f t="shared" si="97"/>
        <v>65</v>
      </c>
      <c r="AC140" s="483">
        <f t="shared" si="97"/>
        <v>65</v>
      </c>
      <c r="AD140" s="483">
        <f t="shared" si="97"/>
        <v>65</v>
      </c>
      <c r="AE140" s="483">
        <f t="shared" si="97"/>
        <v>65</v>
      </c>
      <c r="AF140" s="483">
        <f t="shared" si="97"/>
        <v>65</v>
      </c>
      <c r="AG140" s="483">
        <f t="shared" si="97"/>
        <v>65</v>
      </c>
      <c r="AH140" s="483">
        <f t="shared" si="97"/>
        <v>65</v>
      </c>
      <c r="AI140" s="483">
        <f t="shared" si="97"/>
        <v>65</v>
      </c>
      <c r="AJ140" s="483">
        <f t="shared" si="97"/>
        <v>65</v>
      </c>
      <c r="AK140" s="483">
        <f t="shared" si="97"/>
        <v>65</v>
      </c>
      <c r="AL140" s="483">
        <f t="shared" si="97"/>
        <v>65</v>
      </c>
      <c r="AM140" s="483">
        <f t="shared" si="97"/>
        <v>65</v>
      </c>
      <c r="AN140" s="483">
        <f t="shared" si="97"/>
        <v>65</v>
      </c>
      <c r="AO140" s="483">
        <f t="shared" si="97"/>
        <v>65</v>
      </c>
      <c r="AP140" s="483">
        <f t="shared" si="97"/>
        <v>65</v>
      </c>
      <c r="AQ140" s="483">
        <f t="shared" si="97"/>
        <v>65</v>
      </c>
      <c r="AR140" s="483">
        <f t="shared" si="97"/>
        <v>65</v>
      </c>
      <c r="AS140" s="483">
        <f t="shared" si="97"/>
        <v>65</v>
      </c>
      <c r="AT140" s="483">
        <f t="shared" si="97"/>
        <v>65</v>
      </c>
      <c r="AU140" s="483">
        <f t="shared" si="97"/>
        <v>65</v>
      </c>
      <c r="AV140" s="483">
        <f t="shared" si="97"/>
        <v>65</v>
      </c>
      <c r="AW140" s="483">
        <f t="shared" si="97"/>
        <v>65</v>
      </c>
      <c r="AX140" s="483">
        <f t="shared" si="97"/>
        <v>65</v>
      </c>
      <c r="AY140" s="483">
        <f t="shared" si="97"/>
        <v>65</v>
      </c>
      <c r="AZ140" s="483">
        <f t="shared" si="97"/>
        <v>65</v>
      </c>
      <c r="BA140" s="483">
        <f t="shared" si="97"/>
        <v>65</v>
      </c>
      <c r="BB140" s="483">
        <f t="shared" si="97"/>
        <v>65</v>
      </c>
      <c r="BC140" s="483">
        <f t="shared" si="97"/>
        <v>65</v>
      </c>
      <c r="BD140" s="483">
        <f t="shared" si="97"/>
        <v>65</v>
      </c>
      <c r="BE140" s="483">
        <f t="shared" si="97"/>
        <v>65</v>
      </c>
      <c r="BF140" s="483">
        <f t="shared" si="97"/>
        <v>65</v>
      </c>
      <c r="BG140" s="483">
        <f t="shared" si="97"/>
        <v>65</v>
      </c>
      <c r="BH140" s="483">
        <f t="shared" si="97"/>
        <v>65</v>
      </c>
      <c r="BI140" s="483">
        <f t="shared" si="97"/>
        <v>65</v>
      </c>
      <c r="BJ140" s="483">
        <f t="shared" si="97"/>
        <v>65</v>
      </c>
      <c r="BK140" s="483">
        <f>BJ140</f>
        <v>65</v>
      </c>
      <c r="BL140" s="483">
        <f>BK140</f>
        <v>65</v>
      </c>
      <c r="BM140" s="483">
        <f>BL140</f>
        <v>65</v>
      </c>
      <c r="BN140" s="147"/>
      <c r="BO140" s="159"/>
      <c r="BP140" s="159"/>
      <c r="BQ140" s="5"/>
    </row>
    <row r="141" spans="1:69" ht="12.75" customHeight="1" outlineLevel="1">
      <c r="A141" s="715"/>
      <c r="B141" s="469" t="s">
        <v>58</v>
      </c>
      <c r="C141" s="540">
        <f>+'Assume C02'!C27</f>
        <v>0</v>
      </c>
      <c r="D141" s="492"/>
      <c r="E141" s="334">
        <f t="shared" si="93"/>
        <v>0</v>
      </c>
      <c r="F141" s="483">
        <f>+$C141</f>
        <v>0</v>
      </c>
      <c r="G141" s="484"/>
      <c r="H141" s="484"/>
      <c r="I141" s="484"/>
      <c r="J141" s="484"/>
      <c r="K141" s="484"/>
      <c r="L141" s="484"/>
      <c r="M141" s="484"/>
      <c r="N141" s="484"/>
      <c r="O141" s="484"/>
      <c r="P141" s="484"/>
      <c r="Q141" s="484"/>
      <c r="R141" s="484"/>
      <c r="S141" s="484"/>
      <c r="T141" s="484"/>
      <c r="U141" s="484"/>
      <c r="V141" s="484"/>
      <c r="W141" s="484"/>
      <c r="X141" s="484"/>
      <c r="Y141" s="484"/>
      <c r="Z141" s="484"/>
      <c r="AA141" s="484"/>
      <c r="AB141" s="484"/>
      <c r="AC141" s="484"/>
      <c r="AD141" s="484"/>
      <c r="AE141" s="484"/>
      <c r="AF141" s="484"/>
      <c r="AG141" s="484"/>
      <c r="AH141" s="484"/>
      <c r="AI141" s="484"/>
      <c r="AJ141" s="484"/>
      <c r="AK141" s="484"/>
      <c r="AL141" s="484"/>
      <c r="AM141" s="484"/>
      <c r="AN141" s="484"/>
      <c r="AO141" s="484"/>
      <c r="AP141" s="484"/>
      <c r="AQ141" s="484"/>
      <c r="AR141" s="484"/>
      <c r="AS141" s="484"/>
      <c r="AT141" s="484"/>
      <c r="AU141" s="484"/>
      <c r="AV141" s="484"/>
      <c r="AW141" s="484"/>
      <c r="AX141" s="484"/>
      <c r="AY141" s="484"/>
      <c r="AZ141" s="484"/>
      <c r="BA141" s="484"/>
      <c r="BB141" s="484"/>
      <c r="BC141" s="484"/>
      <c r="BD141" s="484"/>
      <c r="BE141" s="484"/>
      <c r="BF141" s="484"/>
      <c r="BG141" s="484"/>
      <c r="BH141" s="484"/>
      <c r="BI141" s="484"/>
      <c r="BJ141" s="484"/>
      <c r="BK141" s="484"/>
      <c r="BL141" s="484"/>
      <c r="BM141" s="484"/>
      <c r="BN141" s="168"/>
      <c r="BO141" s="175"/>
      <c r="BP141" s="175"/>
      <c r="BQ141" s="129"/>
    </row>
    <row r="142" spans="1:69" ht="12.75" customHeight="1" outlineLevel="1">
      <c r="A142" s="716"/>
      <c r="B142" s="470" t="s">
        <v>772</v>
      </c>
      <c r="C142" s="541">
        <f>+'Assume C02'!C28</f>
        <v>0</v>
      </c>
      <c r="D142" s="493">
        <f>SUM(F142:L142)</f>
        <v>1705.2890751246284</v>
      </c>
      <c r="E142" s="337">
        <f>SUM(F142:BN142)</f>
        <v>14616.763501068228</v>
      </c>
      <c r="F142" s="485">
        <f>SUM(F136:F141)</f>
        <v>243.61272501780408</v>
      </c>
      <c r="G142" s="485">
        <f t="shared" ref="G142:BJ142" si="98">SUM(G136:G141)</f>
        <v>243.61272501780408</v>
      </c>
      <c r="H142" s="485">
        <f t="shared" si="98"/>
        <v>243.61272501780408</v>
      </c>
      <c r="I142" s="485">
        <f t="shared" si="98"/>
        <v>243.61272501780408</v>
      </c>
      <c r="J142" s="485">
        <f t="shared" si="98"/>
        <v>243.61272501780408</v>
      </c>
      <c r="K142" s="485">
        <f t="shared" si="98"/>
        <v>243.61272501780408</v>
      </c>
      <c r="L142" s="485">
        <f t="shared" si="98"/>
        <v>243.61272501780408</v>
      </c>
      <c r="M142" s="485">
        <f t="shared" si="98"/>
        <v>243.61272501780408</v>
      </c>
      <c r="N142" s="485">
        <f t="shared" si="98"/>
        <v>243.61272501780408</v>
      </c>
      <c r="O142" s="485">
        <f t="shared" si="98"/>
        <v>243.61272501780408</v>
      </c>
      <c r="P142" s="485">
        <f t="shared" si="98"/>
        <v>243.61272501780408</v>
      </c>
      <c r="Q142" s="485">
        <f t="shared" si="98"/>
        <v>243.61272501780408</v>
      </c>
      <c r="R142" s="485">
        <f t="shared" si="98"/>
        <v>243.61272501780408</v>
      </c>
      <c r="S142" s="485">
        <f t="shared" si="98"/>
        <v>243.61272501780408</v>
      </c>
      <c r="T142" s="485">
        <f t="shared" si="98"/>
        <v>243.61272501780408</v>
      </c>
      <c r="U142" s="485">
        <f t="shared" si="98"/>
        <v>243.61272501780408</v>
      </c>
      <c r="V142" s="485">
        <f t="shared" si="98"/>
        <v>243.61272501780408</v>
      </c>
      <c r="W142" s="485">
        <f t="shared" si="98"/>
        <v>243.61272501780408</v>
      </c>
      <c r="X142" s="485">
        <f t="shared" si="98"/>
        <v>243.61272501780408</v>
      </c>
      <c r="Y142" s="485">
        <f t="shared" si="98"/>
        <v>243.61272501780408</v>
      </c>
      <c r="Z142" s="485">
        <f t="shared" si="98"/>
        <v>243.61272501780408</v>
      </c>
      <c r="AA142" s="485">
        <f t="shared" si="98"/>
        <v>243.61272501780408</v>
      </c>
      <c r="AB142" s="485">
        <f t="shared" si="98"/>
        <v>243.61272501780408</v>
      </c>
      <c r="AC142" s="485">
        <f t="shared" si="98"/>
        <v>243.61272501780408</v>
      </c>
      <c r="AD142" s="485">
        <f t="shared" si="98"/>
        <v>243.61272501780408</v>
      </c>
      <c r="AE142" s="485">
        <f t="shared" si="98"/>
        <v>243.61272501780408</v>
      </c>
      <c r="AF142" s="485">
        <f t="shared" si="98"/>
        <v>243.61272501780408</v>
      </c>
      <c r="AG142" s="485">
        <f t="shared" si="98"/>
        <v>243.61272501780408</v>
      </c>
      <c r="AH142" s="485">
        <f t="shared" si="98"/>
        <v>243.61272501780408</v>
      </c>
      <c r="AI142" s="485">
        <f t="shared" si="98"/>
        <v>243.61272501780408</v>
      </c>
      <c r="AJ142" s="485">
        <f t="shared" si="98"/>
        <v>243.61272501780408</v>
      </c>
      <c r="AK142" s="485">
        <f t="shared" si="98"/>
        <v>243.61272501780408</v>
      </c>
      <c r="AL142" s="485">
        <f t="shared" si="98"/>
        <v>243.61272501780408</v>
      </c>
      <c r="AM142" s="485">
        <f t="shared" si="98"/>
        <v>243.61272501780408</v>
      </c>
      <c r="AN142" s="485">
        <f t="shared" si="98"/>
        <v>243.61272501780408</v>
      </c>
      <c r="AO142" s="485">
        <f t="shared" si="98"/>
        <v>243.61272501780408</v>
      </c>
      <c r="AP142" s="485">
        <f t="shared" si="98"/>
        <v>243.61272501780408</v>
      </c>
      <c r="AQ142" s="485">
        <f t="shared" si="98"/>
        <v>243.61272501780408</v>
      </c>
      <c r="AR142" s="485">
        <f t="shared" si="98"/>
        <v>243.61272501780408</v>
      </c>
      <c r="AS142" s="485">
        <f t="shared" si="98"/>
        <v>243.61272501780408</v>
      </c>
      <c r="AT142" s="485">
        <f t="shared" si="98"/>
        <v>243.61272501780408</v>
      </c>
      <c r="AU142" s="485">
        <f t="shared" si="98"/>
        <v>243.61272501780408</v>
      </c>
      <c r="AV142" s="485">
        <f t="shared" si="98"/>
        <v>243.61272501780408</v>
      </c>
      <c r="AW142" s="485">
        <f t="shared" si="98"/>
        <v>243.61272501780408</v>
      </c>
      <c r="AX142" s="485">
        <f t="shared" si="98"/>
        <v>243.61272501780408</v>
      </c>
      <c r="AY142" s="485">
        <f t="shared" si="98"/>
        <v>243.61272501780408</v>
      </c>
      <c r="AZ142" s="485">
        <f t="shared" si="98"/>
        <v>243.61272501780408</v>
      </c>
      <c r="BA142" s="485">
        <f t="shared" si="98"/>
        <v>243.61272501780408</v>
      </c>
      <c r="BB142" s="485">
        <f t="shared" si="98"/>
        <v>243.61272501780408</v>
      </c>
      <c r="BC142" s="485">
        <f t="shared" si="98"/>
        <v>243.61272501780408</v>
      </c>
      <c r="BD142" s="485">
        <f t="shared" si="98"/>
        <v>243.61272501780408</v>
      </c>
      <c r="BE142" s="485">
        <f t="shared" si="98"/>
        <v>243.61272501780408</v>
      </c>
      <c r="BF142" s="485">
        <f t="shared" si="98"/>
        <v>243.61272501780408</v>
      </c>
      <c r="BG142" s="485">
        <f t="shared" si="98"/>
        <v>243.61272501780408</v>
      </c>
      <c r="BH142" s="485">
        <f t="shared" si="98"/>
        <v>243.61272501780408</v>
      </c>
      <c r="BI142" s="485">
        <f t="shared" si="98"/>
        <v>243.61272501780408</v>
      </c>
      <c r="BJ142" s="485">
        <f t="shared" si="98"/>
        <v>243.61272501780408</v>
      </c>
      <c r="BK142" s="485">
        <f>SUM(BK136:BK141)</f>
        <v>243.61272501780408</v>
      </c>
      <c r="BL142" s="485">
        <f>SUM(BL136:BL141)</f>
        <v>243.61272501780408</v>
      </c>
      <c r="BM142" s="485">
        <f>SUM(BM136:BM141)</f>
        <v>243.61272501780408</v>
      </c>
      <c r="BN142" s="151"/>
      <c r="BO142" s="148"/>
      <c r="BP142" s="148"/>
      <c r="BQ142" s="155"/>
    </row>
    <row r="143" spans="1:69" ht="12.75" customHeight="1" outlineLevel="1">
      <c r="A143" s="714" t="s">
        <v>774</v>
      </c>
      <c r="B143" s="142" t="s">
        <v>55</v>
      </c>
      <c r="C143" s="471"/>
      <c r="D143" s="310">
        <f t="shared" ref="D143:D148" si="99">SUM(F143:L143)</f>
        <v>4.1807563004985138</v>
      </c>
      <c r="E143" s="310">
        <f t="shared" ref="E143:E155" si="100">SUM(F143:BM143)</f>
        <v>273.24228678258135</v>
      </c>
      <c r="F143" s="486">
        <f>(F83/F77)*F136</f>
        <v>0.14931272501780407</v>
      </c>
      <c r="G143" s="486">
        <f>(G83/G77)*G136</f>
        <v>0.29862545003560814</v>
      </c>
      <c r="H143" s="486">
        <f>(H83/H77)*H136</f>
        <v>0.44793817505341221</v>
      </c>
      <c r="I143" s="486">
        <f>(I83/I77)*I136</f>
        <v>0.59725090007121628</v>
      </c>
      <c r="J143" s="486">
        <f>(J83/J77)*J136</f>
        <v>0.74656362508902052</v>
      </c>
      <c r="K143" s="486">
        <f>(K83/K77)*K136</f>
        <v>0.89587635010682454</v>
      </c>
      <c r="L143" s="486">
        <f>(L83/L77)*L136</f>
        <v>1.0451890751246284</v>
      </c>
      <c r="M143" s="486">
        <f>(M83/M77)*M136</f>
        <v>1.1945018001424326</v>
      </c>
      <c r="N143" s="486">
        <f>(N83/N77)*N136</f>
        <v>1.3438145251602367</v>
      </c>
      <c r="O143" s="486">
        <f>(O83/O77)*O136</f>
        <v>1.493127250178041</v>
      </c>
      <c r="P143" s="486">
        <f>(P83/P77)*P136</f>
        <v>1.6424399751958449</v>
      </c>
      <c r="Q143" s="486">
        <f>(Q83/Q77)*Q136</f>
        <v>1.7917527002136491</v>
      </c>
      <c r="R143" s="486">
        <f>(R83/R77)*R136</f>
        <v>1.9410654252314534</v>
      </c>
      <c r="S143" s="486">
        <f>(S83/S77)*S136</f>
        <v>2.0903781502492569</v>
      </c>
      <c r="T143" s="486">
        <f>(T83/T77)*T136</f>
        <v>2.239690875267061</v>
      </c>
      <c r="U143" s="486">
        <f>(U83/U77)*U136</f>
        <v>2.3890036002848651</v>
      </c>
      <c r="V143" s="486">
        <f>(V83/V77)*V136</f>
        <v>2.5383163253026688</v>
      </c>
      <c r="W143" s="486">
        <f>(W83/W77)*W136</f>
        <v>2.6876290503204725</v>
      </c>
      <c r="X143" s="486">
        <f>(X83/X77)*X136</f>
        <v>2.8369417753382766</v>
      </c>
      <c r="Y143" s="486">
        <f>(Y83/Y77)*Y136</f>
        <v>2.9862545003560803</v>
      </c>
      <c r="Z143" s="486">
        <f>(Z83/Z77)*Z136</f>
        <v>3.1355672253738844</v>
      </c>
      <c r="AA143" s="486">
        <f>(AA83/AA77)*AA136</f>
        <v>3.2848799503916881</v>
      </c>
      <c r="AB143" s="486">
        <f>(AB83/AB77)*AB136</f>
        <v>3.4341926754094927</v>
      </c>
      <c r="AC143" s="486">
        <f>(AC83/AC77)*AC136</f>
        <v>3.5835054004272964</v>
      </c>
      <c r="AD143" s="486">
        <f>(AD83/AD77)*AD136</f>
        <v>3.7328181254451001</v>
      </c>
      <c r="AE143" s="486">
        <f>(AE83/AE77)*AE136</f>
        <v>3.8821308504629042</v>
      </c>
      <c r="AF143" s="486">
        <f>(AF83/AF77)*AF136</f>
        <v>4.0314435754807079</v>
      </c>
      <c r="AG143" s="486">
        <f>(AG83/AG77)*AG136</f>
        <v>4.180756300498512</v>
      </c>
      <c r="AH143" s="486">
        <f>(AH83/AH77)*AH136</f>
        <v>4.3300690255163152</v>
      </c>
      <c r="AI143" s="486">
        <f>(AI83/AI77)*AI136</f>
        <v>4.4793817505341194</v>
      </c>
      <c r="AJ143" s="486">
        <f>(AJ83/AJ77)*AJ136</f>
        <v>4.6286944755519235</v>
      </c>
      <c r="AK143" s="486">
        <f>(AK83/AK77)*AK136</f>
        <v>4.7780072005697276</v>
      </c>
      <c r="AL143" s="486">
        <f>(AL83/AL77)*AL136</f>
        <v>4.9273199255875317</v>
      </c>
      <c r="AM143" s="486">
        <f>(AM83/AM77)*AM136</f>
        <v>5.0766326506053359</v>
      </c>
      <c r="AN143" s="486">
        <f>(AN83/AN77)*AN136</f>
        <v>5.2259453756231391</v>
      </c>
      <c r="AO143" s="486">
        <f>(AO83/AO77)*AO136</f>
        <v>5.3752581006409432</v>
      </c>
      <c r="AP143" s="486">
        <f>(AP83/AP77)*AP136</f>
        <v>5.5245708256587474</v>
      </c>
      <c r="AQ143" s="486">
        <f>(AQ83/AQ77)*AQ136</f>
        <v>5.6738835506765506</v>
      </c>
      <c r="AR143" s="486">
        <f>(AR83/AR77)*AR136</f>
        <v>5.8231962756943547</v>
      </c>
      <c r="AS143" s="486">
        <f>(AS83/AS77)*AS136</f>
        <v>5.9725090007121588</v>
      </c>
      <c r="AT143" s="486">
        <f>(AT83/AT77)*AT136</f>
        <v>6.121821725729963</v>
      </c>
      <c r="AU143" s="486">
        <f>(AU83/AU77)*AU136</f>
        <v>6.2711344507477662</v>
      </c>
      <c r="AV143" s="486">
        <f>(AV83/AV77)*AV136</f>
        <v>6.4204471757655703</v>
      </c>
      <c r="AW143" s="486">
        <f>(AW83/AW77)*AW136</f>
        <v>6.5697599007833745</v>
      </c>
      <c r="AX143" s="486">
        <f>(AX83/AX77)*AX136</f>
        <v>6.7190726258011777</v>
      </c>
      <c r="AY143" s="486">
        <f>(AY83/AY77)*AY136</f>
        <v>6.8683853508189818</v>
      </c>
      <c r="AZ143" s="486">
        <f>(AZ83/AZ77)*AZ136</f>
        <v>7.017698075836786</v>
      </c>
      <c r="BA143" s="486">
        <f>(BA83/BA77)*BA136</f>
        <v>7.1670108008545892</v>
      </c>
      <c r="BB143" s="486">
        <f>(BB83/BB77)*BB136</f>
        <v>7.3163235258723933</v>
      </c>
      <c r="BC143" s="486">
        <f>(BC83/BC77)*BC136</f>
        <v>7.4656362508901974</v>
      </c>
      <c r="BD143" s="486">
        <f>(BD83/BD77)*BD136</f>
        <v>7.6149489759080016</v>
      </c>
      <c r="BE143" s="486">
        <f>(BE83/BE77)*BE136</f>
        <v>7.7642617009258057</v>
      </c>
      <c r="BF143" s="486">
        <f>(BF83/BF77)*BF136</f>
        <v>7.9135744259436116</v>
      </c>
      <c r="BG143" s="486">
        <f>(BG83/BG77)*BG136</f>
        <v>8.0628871509614157</v>
      </c>
      <c r="BH143" s="486">
        <f>(BH83/BH77)*BH136</f>
        <v>8.2121998759792216</v>
      </c>
      <c r="BI143" s="486">
        <f>(BI83/BI77)*BI136</f>
        <v>8.3615126009970258</v>
      </c>
      <c r="BJ143" s="486">
        <f>(BJ83/BJ77)*BJ136</f>
        <v>8.5108253260148299</v>
      </c>
      <c r="BK143" s="486">
        <f>(BK83/BK77)*BK136</f>
        <v>8.660138051032634</v>
      </c>
      <c r="BL143" s="486">
        <f>(BL83/BL77)*BL136</f>
        <v>8.8094507760504399</v>
      </c>
      <c r="BM143" s="486">
        <f>(BM83/BM77)*BM136</f>
        <v>8.958763501068244</v>
      </c>
      <c r="BN143" s="152"/>
      <c r="BO143" s="158"/>
      <c r="BP143" s="158"/>
      <c r="BQ143" s="4"/>
    </row>
    <row r="144" spans="1:69" ht="12.75" customHeight="1" outlineLevel="1">
      <c r="A144" s="715"/>
      <c r="B144" s="469" t="s">
        <v>56</v>
      </c>
      <c r="C144" s="453"/>
      <c r="D144" s="308">
        <f t="shared" si="99"/>
        <v>0</v>
      </c>
      <c r="E144" s="308">
        <f t="shared" si="100"/>
        <v>0</v>
      </c>
      <c r="F144" s="483"/>
      <c r="G144" s="483"/>
      <c r="H144" s="483"/>
      <c r="I144" s="483"/>
      <c r="J144" s="483"/>
      <c r="K144" s="483"/>
      <c r="L144" s="483"/>
      <c r="M144" s="483"/>
      <c r="N144" s="483"/>
      <c r="O144" s="483"/>
      <c r="P144" s="483"/>
      <c r="Q144" s="483"/>
      <c r="R144" s="483"/>
      <c r="S144" s="483"/>
      <c r="T144" s="483"/>
      <c r="U144" s="483"/>
      <c r="V144" s="483"/>
      <c r="W144" s="483"/>
      <c r="X144" s="483"/>
      <c r="Y144" s="483"/>
      <c r="Z144" s="483"/>
      <c r="AA144" s="483"/>
      <c r="AB144" s="483"/>
      <c r="AC144" s="483"/>
      <c r="AD144" s="483"/>
      <c r="AE144" s="483"/>
      <c r="AF144" s="483"/>
      <c r="AG144" s="483"/>
      <c r="AH144" s="483"/>
      <c r="AI144" s="483"/>
      <c r="AJ144" s="483"/>
      <c r="AK144" s="483"/>
      <c r="AL144" s="483"/>
      <c r="AM144" s="483"/>
      <c r="AN144" s="483"/>
      <c r="AO144" s="483"/>
      <c r="AP144" s="483"/>
      <c r="AQ144" s="483"/>
      <c r="AR144" s="483"/>
      <c r="AS144" s="483"/>
      <c r="AT144" s="483"/>
      <c r="AU144" s="483"/>
      <c r="AV144" s="483"/>
      <c r="AW144" s="483"/>
      <c r="AX144" s="483"/>
      <c r="AY144" s="483"/>
      <c r="AZ144" s="483"/>
      <c r="BA144" s="483"/>
      <c r="BB144" s="483"/>
      <c r="BC144" s="483"/>
      <c r="BD144" s="483"/>
      <c r="BE144" s="483"/>
      <c r="BF144" s="483"/>
      <c r="BG144" s="483"/>
      <c r="BH144" s="483"/>
      <c r="BI144" s="483"/>
      <c r="BJ144" s="483"/>
      <c r="BK144" s="483"/>
      <c r="BL144" s="483"/>
      <c r="BM144" s="483"/>
      <c r="BN144" s="147"/>
      <c r="BO144" s="159"/>
      <c r="BP144" s="159"/>
      <c r="BQ144" s="5"/>
    </row>
    <row r="145" spans="1:69" ht="12.75" customHeight="1" outlineLevel="1">
      <c r="A145" s="715"/>
      <c r="B145" s="469" t="s">
        <v>30</v>
      </c>
      <c r="C145" s="453"/>
      <c r="D145" s="308">
        <f t="shared" si="99"/>
        <v>0.82040000000000002</v>
      </c>
      <c r="E145" s="308">
        <f t="shared" si="100"/>
        <v>53.618999999999971</v>
      </c>
      <c r="F145" s="487">
        <f>(F84/F78)*F138</f>
        <v>2.93E-2</v>
      </c>
      <c r="G145" s="487">
        <f>(G84/G78)*G138</f>
        <v>5.8599999999999999E-2</v>
      </c>
      <c r="H145" s="487">
        <f>(H84/H78)*H138</f>
        <v>8.7900000000000006E-2</v>
      </c>
      <c r="I145" s="487">
        <f>(I84/I78)*I138</f>
        <v>0.1172</v>
      </c>
      <c r="J145" s="487">
        <f>(J84/J78)*J138</f>
        <v>0.14650000000000002</v>
      </c>
      <c r="K145" s="487">
        <f>(K84/K78)*K138</f>
        <v>0.17580000000000004</v>
      </c>
      <c r="L145" s="487">
        <f>(L84/L78)*L138</f>
        <v>0.2051</v>
      </c>
      <c r="M145" s="487">
        <f>(M84/M78)*M138</f>
        <v>0.2344</v>
      </c>
      <c r="N145" s="487">
        <f>(N84/N78)*N138</f>
        <v>0.26370000000000005</v>
      </c>
      <c r="O145" s="487">
        <f>(O84/O78)*O138</f>
        <v>0.29300000000000004</v>
      </c>
      <c r="P145" s="487">
        <f>(P84/P78)*P138</f>
        <v>0.32230000000000003</v>
      </c>
      <c r="Q145" s="487">
        <f>(Q84/Q78)*Q138</f>
        <v>0.35160000000000008</v>
      </c>
      <c r="R145" s="487">
        <f>(R84/R78)*R138</f>
        <v>0.38090000000000002</v>
      </c>
      <c r="S145" s="487">
        <f>(S84/S78)*S138</f>
        <v>0.41020000000000001</v>
      </c>
      <c r="T145" s="487">
        <f>(T84/T78)*T138</f>
        <v>0.43950000000000006</v>
      </c>
      <c r="U145" s="487">
        <f>(U84/U78)*U138</f>
        <v>0.46879999999999999</v>
      </c>
      <c r="V145" s="487">
        <f>(V84/V78)*V138</f>
        <v>0.49810000000000004</v>
      </c>
      <c r="W145" s="487">
        <f>(W84/W78)*W138</f>
        <v>0.52740000000000009</v>
      </c>
      <c r="X145" s="487">
        <f>(X84/X78)*X138</f>
        <v>0.55670000000000008</v>
      </c>
      <c r="Y145" s="487">
        <f>(Y84/Y78)*Y138</f>
        <v>0.58600000000000008</v>
      </c>
      <c r="Z145" s="487">
        <f>(Z84/Z78)*Z138</f>
        <v>0.61530000000000007</v>
      </c>
      <c r="AA145" s="487">
        <f>(AA84/AA78)*AA138</f>
        <v>0.64460000000000006</v>
      </c>
      <c r="AB145" s="487">
        <f>(AB84/AB78)*AB138</f>
        <v>0.67390000000000005</v>
      </c>
      <c r="AC145" s="487">
        <f>(AC84/AC78)*AC138</f>
        <v>0.70320000000000016</v>
      </c>
      <c r="AD145" s="487">
        <f>(AD84/AD78)*AD138</f>
        <v>0.73250000000000015</v>
      </c>
      <c r="AE145" s="487">
        <f>(AE84/AE78)*AE138</f>
        <v>0.76180000000000003</v>
      </c>
      <c r="AF145" s="487">
        <f>(AF84/AF78)*AF138</f>
        <v>0.79110000000000003</v>
      </c>
      <c r="AG145" s="487">
        <f>(AG84/AG78)*AG138</f>
        <v>0.82039999999999991</v>
      </c>
      <c r="AH145" s="487">
        <f>(AH84/AH78)*AH138</f>
        <v>0.8496999999999999</v>
      </c>
      <c r="AI145" s="487">
        <f>(AI84/AI78)*AI138</f>
        <v>0.87899999999999978</v>
      </c>
      <c r="AJ145" s="487">
        <f>(AJ84/AJ78)*AJ138</f>
        <v>0.90829999999999966</v>
      </c>
      <c r="AK145" s="487">
        <f>(AK84/AK78)*AK138</f>
        <v>0.93759999999999966</v>
      </c>
      <c r="AL145" s="487">
        <f>(AL84/AL78)*AL138</f>
        <v>0.96689999999999943</v>
      </c>
      <c r="AM145" s="487">
        <f>(AM84/AM78)*AM138</f>
        <v>0.99619999999999953</v>
      </c>
      <c r="AN145" s="487">
        <f>(AN84/AN78)*AN138</f>
        <v>1.0254999999999994</v>
      </c>
      <c r="AO145" s="487">
        <f>(AO84/AO78)*AO138</f>
        <v>1.0547999999999993</v>
      </c>
      <c r="AP145" s="487">
        <f>(AP84/AP78)*AP138</f>
        <v>1.0840999999999992</v>
      </c>
      <c r="AQ145" s="487">
        <f>(AQ84/AQ78)*AQ138</f>
        <v>1.1133999999999993</v>
      </c>
      <c r="AR145" s="487">
        <f>(AR84/AR78)*AR138</f>
        <v>1.1426999999999989</v>
      </c>
      <c r="AS145" s="487">
        <f>(AS84/AS78)*AS138</f>
        <v>1.171999999999999</v>
      </c>
      <c r="AT145" s="487">
        <f>(AT84/AT78)*AT138</f>
        <v>1.2012999999999989</v>
      </c>
      <c r="AU145" s="487">
        <f>(AU84/AU78)*AU138</f>
        <v>1.2305999999999988</v>
      </c>
      <c r="AV145" s="487">
        <f>(AV84/AV78)*AV138</f>
        <v>1.2598999999999987</v>
      </c>
      <c r="AW145" s="487">
        <f>(AW84/AW78)*AW138</f>
        <v>1.2891999999999988</v>
      </c>
      <c r="AX145" s="487">
        <f>(AX84/AX78)*AX138</f>
        <v>1.3184999999999985</v>
      </c>
      <c r="AY145" s="487">
        <f>(AY84/AY78)*AY138</f>
        <v>1.3477999999999986</v>
      </c>
      <c r="AZ145" s="487">
        <f>(AZ84/AZ78)*AZ138</f>
        <v>1.3770999999999984</v>
      </c>
      <c r="BA145" s="487">
        <f>(BA84/BA78)*BA138</f>
        <v>1.4063999999999985</v>
      </c>
      <c r="BB145" s="487">
        <f>(BB84/BB78)*BB138</f>
        <v>1.4356999999999982</v>
      </c>
      <c r="BC145" s="487">
        <f>(BC84/BC78)*BC138</f>
        <v>1.4649999999999983</v>
      </c>
      <c r="BD145" s="487">
        <f>(BD84/BD78)*BD138</f>
        <v>1.4942999999999984</v>
      </c>
      <c r="BE145" s="487">
        <f>(BE84/BE78)*BE138</f>
        <v>1.5235999999999985</v>
      </c>
      <c r="BF145" s="487">
        <f>(BF84/BF78)*BF138</f>
        <v>1.5528999999999986</v>
      </c>
      <c r="BG145" s="487">
        <f>(BG84/BG78)*BG138</f>
        <v>1.5821999999999985</v>
      </c>
      <c r="BH145" s="487">
        <f>(BH84/BH78)*BH138</f>
        <v>1.6114999999999986</v>
      </c>
      <c r="BI145" s="487">
        <f>(BI84/BI78)*BI138</f>
        <v>1.6407999999999989</v>
      </c>
      <c r="BJ145" s="487">
        <f>(BJ84/BJ78)*BJ138</f>
        <v>1.6700999999999988</v>
      </c>
      <c r="BK145" s="487">
        <f>(BK84/BK78)*BK138</f>
        <v>1.6993999999999989</v>
      </c>
      <c r="BL145" s="487">
        <f>(BL84/BL78)*BL138</f>
        <v>1.7286999999999992</v>
      </c>
      <c r="BM145" s="487">
        <f>(BM84/BM78)*BM138</f>
        <v>1.7579999999999991</v>
      </c>
      <c r="BN145" s="147"/>
      <c r="BO145" s="147"/>
      <c r="BP145" s="147"/>
      <c r="BQ145" s="5"/>
    </row>
    <row r="146" spans="1:69" ht="12.75" customHeight="1" outlineLevel="1">
      <c r="A146" s="715"/>
      <c r="B146" s="469" t="s">
        <v>31</v>
      </c>
      <c r="C146" s="453"/>
      <c r="D146" s="308">
        <f t="shared" si="99"/>
        <v>0</v>
      </c>
      <c r="E146" s="308">
        <f t="shared" si="100"/>
        <v>0</v>
      </c>
      <c r="F146" s="483"/>
      <c r="G146" s="483"/>
      <c r="H146" s="483"/>
      <c r="I146" s="483"/>
      <c r="J146" s="483"/>
      <c r="K146" s="483"/>
      <c r="L146" s="483"/>
      <c r="M146" s="483"/>
      <c r="N146" s="483"/>
      <c r="O146" s="483"/>
      <c r="P146" s="483"/>
      <c r="Q146" s="483"/>
      <c r="R146" s="483"/>
      <c r="S146" s="483"/>
      <c r="T146" s="483"/>
      <c r="U146" s="483"/>
      <c r="V146" s="483"/>
      <c r="W146" s="483"/>
      <c r="X146" s="483"/>
      <c r="Y146" s="483"/>
      <c r="Z146" s="483"/>
      <c r="AA146" s="483"/>
      <c r="AB146" s="483"/>
      <c r="AC146" s="483"/>
      <c r="AD146" s="483"/>
      <c r="AE146" s="483"/>
      <c r="AF146" s="483"/>
      <c r="AG146" s="483"/>
      <c r="AH146" s="483"/>
      <c r="AI146" s="483"/>
      <c r="AJ146" s="483"/>
      <c r="AK146" s="483"/>
      <c r="AL146" s="483"/>
      <c r="AM146" s="483"/>
      <c r="AN146" s="483"/>
      <c r="AO146" s="483"/>
      <c r="AP146" s="483"/>
      <c r="AQ146" s="483"/>
      <c r="AR146" s="483"/>
      <c r="AS146" s="483"/>
      <c r="AT146" s="483"/>
      <c r="AU146" s="483"/>
      <c r="AV146" s="483"/>
      <c r="AW146" s="483"/>
      <c r="AX146" s="483"/>
      <c r="AY146" s="483"/>
      <c r="AZ146" s="483"/>
      <c r="BA146" s="483"/>
      <c r="BB146" s="483"/>
      <c r="BC146" s="483"/>
      <c r="BD146" s="483"/>
      <c r="BE146" s="483"/>
      <c r="BF146" s="483"/>
      <c r="BG146" s="483"/>
      <c r="BH146" s="483"/>
      <c r="BI146" s="483"/>
      <c r="BJ146" s="483"/>
      <c r="BK146" s="483"/>
      <c r="BL146" s="483"/>
      <c r="BM146" s="483"/>
      <c r="BN146" s="147"/>
      <c r="BO146" s="159"/>
      <c r="BP146" s="159"/>
      <c r="BQ146" s="5"/>
    </row>
    <row r="147" spans="1:69" ht="12.75" customHeight="1" outlineLevel="1">
      <c r="A147" s="715"/>
      <c r="B147" s="469" t="s">
        <v>57</v>
      </c>
      <c r="C147" s="453"/>
      <c r="D147" s="308">
        <f t="shared" si="99"/>
        <v>1.8200000000000003</v>
      </c>
      <c r="E147" s="308">
        <f t="shared" si="100"/>
        <v>118.9499999999999</v>
      </c>
      <c r="F147" s="487">
        <f>(F84/F78)*F140</f>
        <v>6.5000000000000002E-2</v>
      </c>
      <c r="G147" s="487">
        <f>(G84/G78)*G140</f>
        <v>0.13</v>
      </c>
      <c r="H147" s="487">
        <f>(H84/H78)*H140</f>
        <v>0.19500000000000001</v>
      </c>
      <c r="I147" s="487">
        <f>(I84/I78)*I140</f>
        <v>0.26</v>
      </c>
      <c r="J147" s="487">
        <f>(J84/J78)*J140</f>
        <v>0.32500000000000001</v>
      </c>
      <c r="K147" s="487">
        <f>(K84/K78)*K140</f>
        <v>0.39000000000000007</v>
      </c>
      <c r="L147" s="487">
        <f>(L84/L78)*L140</f>
        <v>0.45500000000000002</v>
      </c>
      <c r="M147" s="487">
        <f>(M84/M78)*M140</f>
        <v>0.52</v>
      </c>
      <c r="N147" s="487">
        <f>(N84/N78)*N140</f>
        <v>0.58500000000000008</v>
      </c>
      <c r="O147" s="487">
        <f>(O84/O78)*O140</f>
        <v>0.65</v>
      </c>
      <c r="P147" s="487">
        <f>(P84/P78)*P140</f>
        <v>0.71500000000000008</v>
      </c>
      <c r="Q147" s="487">
        <f>(Q84/Q78)*Q140</f>
        <v>0.78000000000000014</v>
      </c>
      <c r="R147" s="487">
        <f>(R84/R78)*R140</f>
        <v>0.84500000000000008</v>
      </c>
      <c r="S147" s="487">
        <f>(S84/S78)*S140</f>
        <v>0.91</v>
      </c>
      <c r="T147" s="487">
        <f>(T84/T78)*T140</f>
        <v>0.97500000000000009</v>
      </c>
      <c r="U147" s="487">
        <f>(U84/U78)*U140</f>
        <v>1.04</v>
      </c>
      <c r="V147" s="487">
        <f>(V84/V78)*V140</f>
        <v>1.105</v>
      </c>
      <c r="W147" s="487">
        <f>(W84/W78)*W140</f>
        <v>1.1700000000000002</v>
      </c>
      <c r="X147" s="487">
        <f>(X84/X78)*X140</f>
        <v>1.2350000000000001</v>
      </c>
      <c r="Y147" s="487">
        <f>(Y84/Y78)*Y140</f>
        <v>1.3</v>
      </c>
      <c r="Z147" s="487">
        <f>(Z84/Z78)*Z140</f>
        <v>1.365</v>
      </c>
      <c r="AA147" s="487">
        <f>(AA84/AA78)*AA140</f>
        <v>1.4300000000000002</v>
      </c>
      <c r="AB147" s="487">
        <f>(AB84/AB78)*AB140</f>
        <v>1.4950000000000001</v>
      </c>
      <c r="AC147" s="487">
        <f>(AC84/AC78)*AC140</f>
        <v>1.5600000000000003</v>
      </c>
      <c r="AD147" s="487">
        <f>(AD84/AD78)*AD140</f>
        <v>1.6250000000000002</v>
      </c>
      <c r="AE147" s="487">
        <f>(AE84/AE78)*AE140</f>
        <v>1.6900000000000002</v>
      </c>
      <c r="AF147" s="487">
        <f>(AF84/AF78)*AF140</f>
        <v>1.7549999999999999</v>
      </c>
      <c r="AG147" s="487">
        <f>(AG84/AG78)*AG140</f>
        <v>1.8199999999999998</v>
      </c>
      <c r="AH147" s="487">
        <f>(AH84/AH78)*AH140</f>
        <v>1.8849999999999996</v>
      </c>
      <c r="AI147" s="487">
        <f>(AI84/AI78)*AI140</f>
        <v>1.9499999999999995</v>
      </c>
      <c r="AJ147" s="487">
        <f>(AJ84/AJ78)*AJ140</f>
        <v>2.0149999999999992</v>
      </c>
      <c r="AK147" s="487">
        <f>(AK84/AK78)*AK140</f>
        <v>2.0799999999999992</v>
      </c>
      <c r="AL147" s="487">
        <f>(AL84/AL78)*AL140</f>
        <v>2.1449999999999987</v>
      </c>
      <c r="AM147" s="487">
        <f>(AM84/AM78)*AM140</f>
        <v>2.2099999999999986</v>
      </c>
      <c r="AN147" s="487">
        <f>(AN84/AN78)*AN140</f>
        <v>2.2749999999999986</v>
      </c>
      <c r="AO147" s="487">
        <f>(AO84/AO78)*AO140</f>
        <v>2.3399999999999985</v>
      </c>
      <c r="AP147" s="487">
        <f>(AP84/AP78)*AP140</f>
        <v>2.404999999999998</v>
      </c>
      <c r="AQ147" s="487">
        <f>(AQ84/AQ78)*AQ140</f>
        <v>2.469999999999998</v>
      </c>
      <c r="AR147" s="487">
        <f>(AR84/AR78)*AR140</f>
        <v>2.5349999999999979</v>
      </c>
      <c r="AS147" s="487">
        <f>(AS84/AS78)*AS140</f>
        <v>2.5999999999999979</v>
      </c>
      <c r="AT147" s="487">
        <f>(AT84/AT78)*AT140</f>
        <v>2.6649999999999974</v>
      </c>
      <c r="AU147" s="487">
        <f>(AU84/AU78)*AU140</f>
        <v>2.7299999999999973</v>
      </c>
      <c r="AV147" s="487">
        <f>(AV84/AV78)*AV140</f>
        <v>2.7949999999999973</v>
      </c>
      <c r="AW147" s="487">
        <f>(AW84/AW78)*AW140</f>
        <v>2.8599999999999972</v>
      </c>
      <c r="AX147" s="487">
        <f>(AX84/AX78)*AX140</f>
        <v>2.9249999999999967</v>
      </c>
      <c r="AY147" s="487">
        <f>(AY84/AY78)*AY140</f>
        <v>2.9899999999999967</v>
      </c>
      <c r="AZ147" s="487">
        <f>(AZ84/AZ78)*AZ140</f>
        <v>3.0549999999999966</v>
      </c>
      <c r="BA147" s="487">
        <f>(BA84/BA78)*BA140</f>
        <v>3.1199999999999966</v>
      </c>
      <c r="BB147" s="487">
        <f>(BB84/BB78)*BB140</f>
        <v>3.1849999999999961</v>
      </c>
      <c r="BC147" s="487">
        <f>(BC84/BC78)*BC140</f>
        <v>3.249999999999996</v>
      </c>
      <c r="BD147" s="487">
        <f>(BD84/BD78)*BD140</f>
        <v>3.3149999999999964</v>
      </c>
      <c r="BE147" s="487">
        <f>(BE84/BE78)*BE140</f>
        <v>3.3799999999999968</v>
      </c>
      <c r="BF147" s="487">
        <f>(BF84/BF78)*BF140</f>
        <v>3.4449999999999967</v>
      </c>
      <c r="BG147" s="487">
        <f>(BG84/BG78)*BG140</f>
        <v>3.5099999999999967</v>
      </c>
      <c r="BH147" s="487">
        <f>(BH84/BH78)*BH140</f>
        <v>3.5749999999999971</v>
      </c>
      <c r="BI147" s="487">
        <f>(BI84/BI78)*BI140</f>
        <v>3.6399999999999975</v>
      </c>
      <c r="BJ147" s="487">
        <f>(BJ84/BJ78)*BJ140</f>
        <v>3.7049999999999974</v>
      </c>
      <c r="BK147" s="487">
        <f>(BK84/BK78)*BK140</f>
        <v>3.7699999999999974</v>
      </c>
      <c r="BL147" s="487">
        <f>(BL84/BL78)*BL140</f>
        <v>3.8349999999999982</v>
      </c>
      <c r="BM147" s="487">
        <f>(BM84/BM78)*BM140</f>
        <v>3.8999999999999981</v>
      </c>
      <c r="BN147" s="147"/>
      <c r="BO147" s="159"/>
      <c r="BP147" s="159"/>
      <c r="BQ147" s="5"/>
    </row>
    <row r="148" spans="1:69" ht="12.75" customHeight="1" outlineLevel="1">
      <c r="A148" s="715"/>
      <c r="B148" s="469" t="s">
        <v>58</v>
      </c>
      <c r="C148" s="452"/>
      <c r="D148" s="308">
        <f t="shared" si="99"/>
        <v>0</v>
      </c>
      <c r="E148" s="308">
        <f t="shared" si="100"/>
        <v>0</v>
      </c>
      <c r="F148" s="483"/>
      <c r="G148" s="483"/>
      <c r="H148" s="483"/>
      <c r="I148" s="483"/>
      <c r="J148" s="483"/>
      <c r="K148" s="483"/>
      <c r="L148" s="483"/>
      <c r="M148" s="483"/>
      <c r="N148" s="483"/>
      <c r="O148" s="483"/>
      <c r="P148" s="483"/>
      <c r="Q148" s="483"/>
      <c r="R148" s="483"/>
      <c r="S148" s="483"/>
      <c r="T148" s="483"/>
      <c r="U148" s="483"/>
      <c r="V148" s="483"/>
      <c r="W148" s="483"/>
      <c r="X148" s="483"/>
      <c r="Y148" s="483"/>
      <c r="Z148" s="483"/>
      <c r="AA148" s="483"/>
      <c r="AB148" s="483"/>
      <c r="AC148" s="483"/>
      <c r="AD148" s="483"/>
      <c r="AE148" s="483"/>
      <c r="AF148" s="483"/>
      <c r="AG148" s="483"/>
      <c r="AH148" s="483"/>
      <c r="AI148" s="483"/>
      <c r="AJ148" s="483"/>
      <c r="AK148" s="483"/>
      <c r="AL148" s="483"/>
      <c r="AM148" s="483"/>
      <c r="AN148" s="483"/>
      <c r="AO148" s="483"/>
      <c r="AP148" s="483"/>
      <c r="AQ148" s="483"/>
      <c r="AR148" s="483"/>
      <c r="AS148" s="483"/>
      <c r="AT148" s="483"/>
      <c r="AU148" s="483"/>
      <c r="AV148" s="483"/>
      <c r="AW148" s="483"/>
      <c r="AX148" s="483"/>
      <c r="AY148" s="483"/>
      <c r="AZ148" s="483"/>
      <c r="BA148" s="483"/>
      <c r="BB148" s="483"/>
      <c r="BC148" s="483"/>
      <c r="BD148" s="483"/>
      <c r="BE148" s="483"/>
      <c r="BF148" s="483"/>
      <c r="BG148" s="483"/>
      <c r="BH148" s="483"/>
      <c r="BI148" s="483"/>
      <c r="BJ148" s="483"/>
      <c r="BK148" s="483"/>
      <c r="BL148" s="483"/>
      <c r="BM148" s="483"/>
      <c r="BN148" s="147"/>
      <c r="BO148" s="159"/>
      <c r="BP148" s="159"/>
      <c r="BQ148" s="5"/>
    </row>
    <row r="149" spans="1:69" ht="12.75" customHeight="1" outlineLevel="1">
      <c r="A149" s="716"/>
      <c r="B149" s="470" t="s">
        <v>772</v>
      </c>
      <c r="C149" s="450"/>
      <c r="D149" s="337">
        <f>SUM(F149:L149)</f>
        <v>6.8211563004985152</v>
      </c>
      <c r="E149" s="337">
        <f t="shared" si="100"/>
        <v>445.81128678258119</v>
      </c>
      <c r="F149" s="485">
        <f>SUM(F143:F148)</f>
        <v>0.24361272501780407</v>
      </c>
      <c r="G149" s="485">
        <f t="shared" ref="G149:BJ149" si="101">SUM(G143:G148)</f>
        <v>0.48722545003560813</v>
      </c>
      <c r="H149" s="485">
        <f t="shared" si="101"/>
        <v>0.73083817505341231</v>
      </c>
      <c r="I149" s="485">
        <f t="shared" si="101"/>
        <v>0.97445090007121626</v>
      </c>
      <c r="J149" s="485">
        <f t="shared" si="101"/>
        <v>1.2180636250890204</v>
      </c>
      <c r="K149" s="485">
        <f t="shared" si="101"/>
        <v>1.4616763501068246</v>
      </c>
      <c r="L149" s="485">
        <f t="shared" si="101"/>
        <v>1.7052890751246286</v>
      </c>
      <c r="M149" s="485">
        <f t="shared" si="101"/>
        <v>1.9489018001424325</v>
      </c>
      <c r="N149" s="485">
        <f t="shared" si="101"/>
        <v>2.1925145251602367</v>
      </c>
      <c r="O149" s="485">
        <f t="shared" si="101"/>
        <v>2.4361272501780409</v>
      </c>
      <c r="P149" s="485">
        <f t="shared" si="101"/>
        <v>2.6797399751958451</v>
      </c>
      <c r="Q149" s="485">
        <f t="shared" si="101"/>
        <v>2.9233527002136492</v>
      </c>
      <c r="R149" s="485">
        <f t="shared" si="101"/>
        <v>3.1669654252314534</v>
      </c>
      <c r="S149" s="485">
        <f t="shared" si="101"/>
        <v>3.4105781502492571</v>
      </c>
      <c r="T149" s="485">
        <f t="shared" si="101"/>
        <v>3.6541908752670613</v>
      </c>
      <c r="U149" s="485">
        <f t="shared" si="101"/>
        <v>3.8978036002848651</v>
      </c>
      <c r="V149" s="485">
        <f t="shared" si="101"/>
        <v>4.1414163253026688</v>
      </c>
      <c r="W149" s="485">
        <f t="shared" si="101"/>
        <v>4.3850290503204725</v>
      </c>
      <c r="X149" s="485">
        <f t="shared" si="101"/>
        <v>4.6286417753382771</v>
      </c>
      <c r="Y149" s="485">
        <f t="shared" si="101"/>
        <v>4.87225450035608</v>
      </c>
      <c r="Z149" s="485">
        <f t="shared" si="101"/>
        <v>5.1158672253738846</v>
      </c>
      <c r="AA149" s="485">
        <f t="shared" si="101"/>
        <v>5.3594799503916883</v>
      </c>
      <c r="AB149" s="485">
        <f t="shared" si="101"/>
        <v>5.603092675409493</v>
      </c>
      <c r="AC149" s="485">
        <f t="shared" si="101"/>
        <v>5.8467054004272967</v>
      </c>
      <c r="AD149" s="485">
        <f t="shared" si="101"/>
        <v>6.0903181254451004</v>
      </c>
      <c r="AE149" s="485">
        <f t="shared" si="101"/>
        <v>6.333930850462905</v>
      </c>
      <c r="AF149" s="485">
        <f t="shared" si="101"/>
        <v>6.5775435754807079</v>
      </c>
      <c r="AG149" s="485">
        <f t="shared" si="101"/>
        <v>6.8211563004985116</v>
      </c>
      <c r="AH149" s="485">
        <f t="shared" si="101"/>
        <v>7.0647690255163145</v>
      </c>
      <c r="AI149" s="485">
        <f t="shared" si="101"/>
        <v>7.3083817505341182</v>
      </c>
      <c r="AJ149" s="485">
        <f t="shared" si="101"/>
        <v>7.5519944755519219</v>
      </c>
      <c r="AK149" s="485">
        <f t="shared" si="101"/>
        <v>7.7956072005697266</v>
      </c>
      <c r="AL149" s="485">
        <f t="shared" si="101"/>
        <v>8.0392199255875312</v>
      </c>
      <c r="AM149" s="485">
        <f t="shared" si="101"/>
        <v>8.282832650605334</v>
      </c>
      <c r="AN149" s="485">
        <f t="shared" si="101"/>
        <v>8.5264453756231369</v>
      </c>
      <c r="AO149" s="485">
        <f t="shared" si="101"/>
        <v>8.7700581006409415</v>
      </c>
      <c r="AP149" s="485">
        <f t="shared" si="101"/>
        <v>9.0136708256587443</v>
      </c>
      <c r="AQ149" s="485">
        <f t="shared" si="101"/>
        <v>9.2572835506765472</v>
      </c>
      <c r="AR149" s="485">
        <f t="shared" si="101"/>
        <v>9.5008962756943518</v>
      </c>
      <c r="AS149" s="485">
        <f t="shared" si="101"/>
        <v>9.7445090007121564</v>
      </c>
      <c r="AT149" s="485">
        <f t="shared" si="101"/>
        <v>9.9881217257299593</v>
      </c>
      <c r="AU149" s="485">
        <f t="shared" si="101"/>
        <v>10.231734450747762</v>
      </c>
      <c r="AV149" s="485">
        <f t="shared" si="101"/>
        <v>10.475347175765567</v>
      </c>
      <c r="AW149" s="485">
        <f t="shared" si="101"/>
        <v>10.718959900783371</v>
      </c>
      <c r="AX149" s="485">
        <f t="shared" si="101"/>
        <v>10.962572625801172</v>
      </c>
      <c r="AY149" s="485">
        <f t="shared" si="101"/>
        <v>11.206185350818977</v>
      </c>
      <c r="AZ149" s="485">
        <f t="shared" si="101"/>
        <v>11.44979807583678</v>
      </c>
      <c r="BA149" s="485">
        <f t="shared" si="101"/>
        <v>11.693410800854583</v>
      </c>
      <c r="BB149" s="485">
        <f t="shared" si="101"/>
        <v>11.937023525872387</v>
      </c>
      <c r="BC149" s="485">
        <f t="shared" si="101"/>
        <v>12.180636250890192</v>
      </c>
      <c r="BD149" s="485">
        <f t="shared" si="101"/>
        <v>12.424248975907997</v>
      </c>
      <c r="BE149" s="485">
        <f t="shared" si="101"/>
        <v>12.667861700925801</v>
      </c>
      <c r="BF149" s="485">
        <f t="shared" si="101"/>
        <v>12.911474425943608</v>
      </c>
      <c r="BG149" s="485">
        <f t="shared" si="101"/>
        <v>13.15508715096141</v>
      </c>
      <c r="BH149" s="485">
        <f t="shared" si="101"/>
        <v>13.398699875979217</v>
      </c>
      <c r="BI149" s="485">
        <f t="shared" si="101"/>
        <v>13.642312600997021</v>
      </c>
      <c r="BJ149" s="485">
        <f t="shared" si="101"/>
        <v>13.885925326014828</v>
      </c>
      <c r="BK149" s="485">
        <f>SUM(BK143:BK148)</f>
        <v>14.129538051032631</v>
      </c>
      <c r="BL149" s="485">
        <f>SUM(BL143:BL148)</f>
        <v>14.373150776050437</v>
      </c>
      <c r="BM149" s="485">
        <f>SUM(BM143:BM148)</f>
        <v>14.616763501068242</v>
      </c>
      <c r="BN149" s="151"/>
      <c r="BO149" s="148"/>
      <c r="BP149" s="148"/>
      <c r="BQ149" s="155"/>
    </row>
    <row r="150" spans="1:69" ht="12.75" customHeight="1" outlineLevel="1">
      <c r="A150" s="714" t="s">
        <v>775</v>
      </c>
      <c r="B150" s="142" t="s">
        <v>55</v>
      </c>
      <c r="C150" s="471"/>
      <c r="D150" s="310">
        <f t="shared" ref="D150:D160" si="102">SUM(F150:L150)</f>
        <v>1049.3698314251269</v>
      </c>
      <c r="E150" s="310">
        <f t="shared" si="100"/>
        <v>9232.0057878508305</v>
      </c>
      <c r="F150" s="482">
        <f t="shared" ref="F150:F155" si="103">F136+F143</f>
        <v>149.46203774282188</v>
      </c>
      <c r="G150" s="482">
        <f t="shared" ref="G150:BJ154" si="104">G136+G143</f>
        <v>149.61135046783969</v>
      </c>
      <c r="H150" s="482">
        <f t="shared" si="104"/>
        <v>149.76066319285749</v>
      </c>
      <c r="I150" s="482">
        <f t="shared" si="104"/>
        <v>149.90997591787527</v>
      </c>
      <c r="J150" s="482">
        <f t="shared" si="104"/>
        <v>150.05928864289308</v>
      </c>
      <c r="K150" s="482">
        <f t="shared" si="104"/>
        <v>150.20860136791089</v>
      </c>
      <c r="L150" s="482">
        <f t="shared" si="104"/>
        <v>150.3579140929287</v>
      </c>
      <c r="M150" s="482">
        <f t="shared" si="104"/>
        <v>150.5072268179465</v>
      </c>
      <c r="N150" s="482">
        <f t="shared" si="104"/>
        <v>150.65653954296431</v>
      </c>
      <c r="O150" s="482">
        <f t="shared" si="104"/>
        <v>150.80585226798212</v>
      </c>
      <c r="P150" s="482">
        <f t="shared" si="104"/>
        <v>150.95516499299993</v>
      </c>
      <c r="Q150" s="482">
        <f t="shared" si="104"/>
        <v>151.10447771801771</v>
      </c>
      <c r="R150" s="482">
        <f t="shared" si="104"/>
        <v>151.25379044303551</v>
      </c>
      <c r="S150" s="482">
        <f t="shared" si="104"/>
        <v>151.40310316805332</v>
      </c>
      <c r="T150" s="482">
        <f t="shared" si="104"/>
        <v>151.55241589307113</v>
      </c>
      <c r="U150" s="482">
        <f t="shared" si="104"/>
        <v>151.70172861808894</v>
      </c>
      <c r="V150" s="482">
        <f t="shared" si="104"/>
        <v>151.85104134310674</v>
      </c>
      <c r="W150" s="482">
        <f t="shared" si="104"/>
        <v>152.00035406812455</v>
      </c>
      <c r="X150" s="482">
        <f t="shared" si="104"/>
        <v>152.14966679314236</v>
      </c>
      <c r="Y150" s="482">
        <f t="shared" si="104"/>
        <v>152.29897951816014</v>
      </c>
      <c r="Z150" s="482">
        <f t="shared" si="104"/>
        <v>152.44829224317795</v>
      </c>
      <c r="AA150" s="482">
        <f t="shared" si="104"/>
        <v>152.59760496819575</v>
      </c>
      <c r="AB150" s="482">
        <f t="shared" si="104"/>
        <v>152.74691769321356</v>
      </c>
      <c r="AC150" s="482">
        <f t="shared" si="104"/>
        <v>152.89623041823137</v>
      </c>
      <c r="AD150" s="482">
        <f t="shared" si="104"/>
        <v>153.04554314324918</v>
      </c>
      <c r="AE150" s="482">
        <f t="shared" si="104"/>
        <v>153.19485586826698</v>
      </c>
      <c r="AF150" s="482">
        <f>AF136+AF143</f>
        <v>153.34416859328479</v>
      </c>
      <c r="AG150" s="482">
        <f t="shared" si="104"/>
        <v>153.49348131830257</v>
      </c>
      <c r="AH150" s="482">
        <f t="shared" si="104"/>
        <v>153.64279404332038</v>
      </c>
      <c r="AI150" s="482">
        <f t="shared" si="104"/>
        <v>153.79210676833819</v>
      </c>
      <c r="AJ150" s="482">
        <f t="shared" si="104"/>
        <v>153.94141949335599</v>
      </c>
      <c r="AK150" s="482">
        <f t="shared" si="104"/>
        <v>154.0907322183738</v>
      </c>
      <c r="AL150" s="482">
        <f t="shared" si="104"/>
        <v>154.24004494339161</v>
      </c>
      <c r="AM150" s="482">
        <f t="shared" si="104"/>
        <v>154.38935766840942</v>
      </c>
      <c r="AN150" s="482">
        <f t="shared" si="104"/>
        <v>154.5386703934272</v>
      </c>
      <c r="AO150" s="482">
        <f t="shared" si="104"/>
        <v>154.687983118445</v>
      </c>
      <c r="AP150" s="482">
        <f t="shared" si="104"/>
        <v>154.83729584346281</v>
      </c>
      <c r="AQ150" s="482">
        <f t="shared" si="104"/>
        <v>154.98660856848062</v>
      </c>
      <c r="AR150" s="482">
        <f t="shared" si="104"/>
        <v>155.13592129349843</v>
      </c>
      <c r="AS150" s="482">
        <f t="shared" si="104"/>
        <v>155.28523401851623</v>
      </c>
      <c r="AT150" s="482">
        <f t="shared" si="104"/>
        <v>155.43454674353404</v>
      </c>
      <c r="AU150" s="482">
        <f t="shared" si="104"/>
        <v>155.58385946855185</v>
      </c>
      <c r="AV150" s="482">
        <f t="shared" si="104"/>
        <v>155.73317219356963</v>
      </c>
      <c r="AW150" s="482">
        <f t="shared" si="104"/>
        <v>155.88248491858744</v>
      </c>
      <c r="AX150" s="482">
        <f t="shared" si="104"/>
        <v>156.03179764360524</v>
      </c>
      <c r="AY150" s="482">
        <f t="shared" si="104"/>
        <v>156.18111036862305</v>
      </c>
      <c r="AZ150" s="482">
        <f t="shared" si="104"/>
        <v>156.33042309364086</v>
      </c>
      <c r="BA150" s="482">
        <f t="shared" si="104"/>
        <v>156.47973581865867</v>
      </c>
      <c r="BB150" s="482">
        <f t="shared" si="104"/>
        <v>156.62904854367648</v>
      </c>
      <c r="BC150" s="482">
        <f t="shared" si="104"/>
        <v>156.77836126869425</v>
      </c>
      <c r="BD150" s="482">
        <f t="shared" si="104"/>
        <v>156.92767399371206</v>
      </c>
      <c r="BE150" s="482">
        <f t="shared" si="104"/>
        <v>157.07698671872987</v>
      </c>
      <c r="BF150" s="482">
        <f t="shared" si="104"/>
        <v>157.22629944374768</v>
      </c>
      <c r="BG150" s="482">
        <f t="shared" si="104"/>
        <v>157.37561216876549</v>
      </c>
      <c r="BH150" s="482">
        <f t="shared" si="104"/>
        <v>157.52492489378329</v>
      </c>
      <c r="BI150" s="482">
        <f t="shared" si="104"/>
        <v>157.6742376188011</v>
      </c>
      <c r="BJ150" s="482">
        <f t="shared" si="104"/>
        <v>157.82355034381891</v>
      </c>
      <c r="BK150" s="482">
        <f t="shared" ref="BK150:BM153" si="105">BK136+BK143</f>
        <v>157.97286306883672</v>
      </c>
      <c r="BL150" s="482">
        <f t="shared" si="105"/>
        <v>158.12217579385452</v>
      </c>
      <c r="BM150" s="482">
        <f t="shared" si="105"/>
        <v>158.2714885188723</v>
      </c>
      <c r="BN150" s="152"/>
      <c r="BO150" s="158"/>
      <c r="BP150" s="158"/>
      <c r="BQ150" s="4"/>
    </row>
    <row r="151" spans="1:69">
      <c r="A151" s="715"/>
      <c r="B151" s="469" t="s">
        <v>56</v>
      </c>
      <c r="C151" s="453"/>
      <c r="D151" s="308">
        <f t="shared" si="102"/>
        <v>0</v>
      </c>
      <c r="E151" s="308">
        <f t="shared" si="100"/>
        <v>0</v>
      </c>
      <c r="F151" s="483">
        <f t="shared" si="103"/>
        <v>0</v>
      </c>
      <c r="G151" s="483">
        <f t="shared" ref="G151:U151" si="106">G137+G144</f>
        <v>0</v>
      </c>
      <c r="H151" s="483">
        <f t="shared" si="106"/>
        <v>0</v>
      </c>
      <c r="I151" s="483">
        <f t="shared" si="106"/>
        <v>0</v>
      </c>
      <c r="J151" s="483">
        <f t="shared" si="106"/>
        <v>0</v>
      </c>
      <c r="K151" s="483">
        <f t="shared" si="106"/>
        <v>0</v>
      </c>
      <c r="L151" s="483">
        <f t="shared" si="106"/>
        <v>0</v>
      </c>
      <c r="M151" s="483">
        <f t="shared" si="106"/>
        <v>0</v>
      </c>
      <c r="N151" s="483">
        <f t="shared" si="106"/>
        <v>0</v>
      </c>
      <c r="O151" s="483">
        <f t="shared" si="106"/>
        <v>0</v>
      </c>
      <c r="P151" s="483">
        <f t="shared" si="106"/>
        <v>0</v>
      </c>
      <c r="Q151" s="483">
        <f t="shared" si="106"/>
        <v>0</v>
      </c>
      <c r="R151" s="483">
        <f t="shared" si="106"/>
        <v>0</v>
      </c>
      <c r="S151" s="483">
        <f t="shared" si="106"/>
        <v>0</v>
      </c>
      <c r="T151" s="483">
        <f t="shared" si="106"/>
        <v>0</v>
      </c>
      <c r="U151" s="483">
        <f t="shared" si="106"/>
        <v>0</v>
      </c>
      <c r="V151" s="483">
        <f t="shared" si="104"/>
        <v>0</v>
      </c>
      <c r="W151" s="483">
        <f t="shared" si="104"/>
        <v>0</v>
      </c>
      <c r="X151" s="483">
        <f t="shared" si="104"/>
        <v>0</v>
      </c>
      <c r="Y151" s="483">
        <f t="shared" si="104"/>
        <v>0</v>
      </c>
      <c r="Z151" s="483">
        <f t="shared" si="104"/>
        <v>0</v>
      </c>
      <c r="AA151" s="483">
        <f t="shared" si="104"/>
        <v>0</v>
      </c>
      <c r="AB151" s="483">
        <f t="shared" si="104"/>
        <v>0</v>
      </c>
      <c r="AC151" s="483">
        <f t="shared" si="104"/>
        <v>0</v>
      </c>
      <c r="AD151" s="483">
        <f t="shared" si="104"/>
        <v>0</v>
      </c>
      <c r="AE151" s="483">
        <f t="shared" si="104"/>
        <v>0</v>
      </c>
      <c r="AF151" s="483">
        <f t="shared" si="104"/>
        <v>0</v>
      </c>
      <c r="AG151" s="483">
        <f t="shared" si="104"/>
        <v>0</v>
      </c>
      <c r="AH151" s="483">
        <f t="shared" si="104"/>
        <v>0</v>
      </c>
      <c r="AI151" s="483">
        <f t="shared" si="104"/>
        <v>0</v>
      </c>
      <c r="AJ151" s="483">
        <f t="shared" si="104"/>
        <v>0</v>
      </c>
      <c r="AK151" s="483">
        <f t="shared" si="104"/>
        <v>0</v>
      </c>
      <c r="AL151" s="483">
        <f t="shared" si="104"/>
        <v>0</v>
      </c>
      <c r="AM151" s="483">
        <f t="shared" si="104"/>
        <v>0</v>
      </c>
      <c r="AN151" s="483">
        <f t="shared" si="104"/>
        <v>0</v>
      </c>
      <c r="AO151" s="483">
        <f t="shared" si="104"/>
        <v>0</v>
      </c>
      <c r="AP151" s="483">
        <f t="shared" si="104"/>
        <v>0</v>
      </c>
      <c r="AQ151" s="483">
        <f t="shared" si="104"/>
        <v>0</v>
      </c>
      <c r="AR151" s="483">
        <f t="shared" si="104"/>
        <v>0</v>
      </c>
      <c r="AS151" s="483">
        <f t="shared" si="104"/>
        <v>0</v>
      </c>
      <c r="AT151" s="483">
        <f t="shared" si="104"/>
        <v>0</v>
      </c>
      <c r="AU151" s="483">
        <f t="shared" si="104"/>
        <v>0</v>
      </c>
      <c r="AV151" s="483">
        <f t="shared" si="104"/>
        <v>0</v>
      </c>
      <c r="AW151" s="483">
        <f t="shared" si="104"/>
        <v>0</v>
      </c>
      <c r="AX151" s="483">
        <f t="shared" si="104"/>
        <v>0</v>
      </c>
      <c r="AY151" s="483">
        <f t="shared" si="104"/>
        <v>0</v>
      </c>
      <c r="AZ151" s="483">
        <f t="shared" si="104"/>
        <v>0</v>
      </c>
      <c r="BA151" s="483">
        <f t="shared" si="104"/>
        <v>0</v>
      </c>
      <c r="BB151" s="483">
        <f t="shared" si="104"/>
        <v>0</v>
      </c>
      <c r="BC151" s="483">
        <f t="shared" si="104"/>
        <v>0</v>
      </c>
      <c r="BD151" s="483">
        <f t="shared" si="104"/>
        <v>0</v>
      </c>
      <c r="BE151" s="483">
        <f t="shared" si="104"/>
        <v>0</v>
      </c>
      <c r="BF151" s="483">
        <f t="shared" si="104"/>
        <v>0</v>
      </c>
      <c r="BG151" s="483">
        <f t="shared" si="104"/>
        <v>0</v>
      </c>
      <c r="BH151" s="483">
        <f t="shared" si="104"/>
        <v>0</v>
      </c>
      <c r="BI151" s="483">
        <f t="shared" si="104"/>
        <v>0</v>
      </c>
      <c r="BJ151" s="483">
        <f t="shared" si="104"/>
        <v>0</v>
      </c>
      <c r="BK151" s="483">
        <f t="shared" si="105"/>
        <v>0</v>
      </c>
      <c r="BL151" s="483">
        <f t="shared" si="105"/>
        <v>0</v>
      </c>
      <c r="BM151" s="483">
        <f t="shared" si="105"/>
        <v>0</v>
      </c>
      <c r="BN151" s="147"/>
      <c r="BO151" s="159"/>
      <c r="BP151" s="159"/>
      <c r="BQ151" s="5"/>
    </row>
    <row r="152" spans="1:69">
      <c r="A152" s="715"/>
      <c r="B152" s="469" t="s">
        <v>30</v>
      </c>
      <c r="C152" s="453"/>
      <c r="D152" s="308">
        <f t="shared" si="102"/>
        <v>205.9204</v>
      </c>
      <c r="E152" s="308">
        <f t="shared" si="100"/>
        <v>1811.6190000000001</v>
      </c>
      <c r="F152" s="483">
        <f t="shared" si="103"/>
        <v>29.3293</v>
      </c>
      <c r="G152" s="483">
        <f t="shared" si="104"/>
        <v>29.358599999999999</v>
      </c>
      <c r="H152" s="483">
        <f t="shared" si="104"/>
        <v>29.387900000000002</v>
      </c>
      <c r="I152" s="483">
        <f t="shared" si="104"/>
        <v>29.417200000000001</v>
      </c>
      <c r="J152" s="483">
        <f t="shared" si="104"/>
        <v>29.4465</v>
      </c>
      <c r="K152" s="483">
        <f t="shared" si="104"/>
        <v>29.4758</v>
      </c>
      <c r="L152" s="483">
        <f t="shared" si="104"/>
        <v>29.505100000000002</v>
      </c>
      <c r="M152" s="483">
        <f t="shared" si="104"/>
        <v>29.534400000000002</v>
      </c>
      <c r="N152" s="483">
        <f t="shared" si="104"/>
        <v>29.563700000000001</v>
      </c>
      <c r="O152" s="483">
        <f t="shared" si="104"/>
        <v>29.593</v>
      </c>
      <c r="P152" s="483">
        <f t="shared" si="104"/>
        <v>29.622299999999999</v>
      </c>
      <c r="Q152" s="483">
        <f t="shared" si="104"/>
        <v>29.651600000000002</v>
      </c>
      <c r="R152" s="483">
        <f t="shared" si="104"/>
        <v>29.680900000000001</v>
      </c>
      <c r="S152" s="483">
        <f t="shared" si="104"/>
        <v>29.7102</v>
      </c>
      <c r="T152" s="483">
        <f t="shared" si="104"/>
        <v>29.7395</v>
      </c>
      <c r="U152" s="483">
        <f t="shared" si="104"/>
        <v>29.768800000000002</v>
      </c>
      <c r="V152" s="483">
        <f t="shared" si="104"/>
        <v>29.798100000000002</v>
      </c>
      <c r="W152" s="483">
        <f t="shared" si="104"/>
        <v>29.827400000000001</v>
      </c>
      <c r="X152" s="483">
        <f t="shared" si="104"/>
        <v>29.8567</v>
      </c>
      <c r="Y152" s="483">
        <f t="shared" si="104"/>
        <v>29.885999999999999</v>
      </c>
      <c r="Z152" s="483">
        <f t="shared" si="104"/>
        <v>29.915300000000002</v>
      </c>
      <c r="AA152" s="483">
        <f t="shared" si="104"/>
        <v>29.944600000000001</v>
      </c>
      <c r="AB152" s="483">
        <f t="shared" si="104"/>
        <v>29.9739</v>
      </c>
      <c r="AC152" s="483">
        <f t="shared" si="104"/>
        <v>30.0032</v>
      </c>
      <c r="AD152" s="483">
        <f t="shared" si="104"/>
        <v>30.032500000000002</v>
      </c>
      <c r="AE152" s="483">
        <f t="shared" si="104"/>
        <v>30.061800000000002</v>
      </c>
      <c r="AF152" s="483">
        <f t="shared" si="104"/>
        <v>30.091100000000001</v>
      </c>
      <c r="AG152" s="483">
        <f t="shared" si="104"/>
        <v>30.1204</v>
      </c>
      <c r="AH152" s="483">
        <f t="shared" si="104"/>
        <v>30.149699999999999</v>
      </c>
      <c r="AI152" s="483">
        <f t="shared" si="104"/>
        <v>30.179000000000002</v>
      </c>
      <c r="AJ152" s="483">
        <f t="shared" si="104"/>
        <v>30.208300000000001</v>
      </c>
      <c r="AK152" s="483">
        <f t="shared" si="104"/>
        <v>30.2376</v>
      </c>
      <c r="AL152" s="483">
        <f t="shared" si="104"/>
        <v>30.2669</v>
      </c>
      <c r="AM152" s="483">
        <f t="shared" si="104"/>
        <v>30.296199999999999</v>
      </c>
      <c r="AN152" s="483">
        <f t="shared" si="104"/>
        <v>30.325500000000002</v>
      </c>
      <c r="AO152" s="483">
        <f t="shared" si="104"/>
        <v>30.354800000000001</v>
      </c>
      <c r="AP152" s="483">
        <f t="shared" si="104"/>
        <v>30.3841</v>
      </c>
      <c r="AQ152" s="483">
        <f t="shared" si="104"/>
        <v>30.413399999999999</v>
      </c>
      <c r="AR152" s="483">
        <f t="shared" si="104"/>
        <v>30.442699999999999</v>
      </c>
      <c r="AS152" s="483">
        <f t="shared" si="104"/>
        <v>30.472000000000001</v>
      </c>
      <c r="AT152" s="483">
        <f t="shared" si="104"/>
        <v>30.501300000000001</v>
      </c>
      <c r="AU152" s="483">
        <f t="shared" si="104"/>
        <v>30.5306</v>
      </c>
      <c r="AV152" s="483">
        <f t="shared" si="104"/>
        <v>30.559899999999999</v>
      </c>
      <c r="AW152" s="483">
        <f t="shared" si="104"/>
        <v>30.589199999999998</v>
      </c>
      <c r="AX152" s="483">
        <f t="shared" si="104"/>
        <v>30.618499999999997</v>
      </c>
      <c r="AY152" s="483">
        <f t="shared" si="104"/>
        <v>30.6478</v>
      </c>
      <c r="AZ152" s="483">
        <f t="shared" si="104"/>
        <v>30.677099999999999</v>
      </c>
      <c r="BA152" s="483">
        <f t="shared" si="104"/>
        <v>30.706399999999999</v>
      </c>
      <c r="BB152" s="483">
        <f t="shared" si="104"/>
        <v>30.735699999999998</v>
      </c>
      <c r="BC152" s="483">
        <f t="shared" si="104"/>
        <v>30.765000000000001</v>
      </c>
      <c r="BD152" s="483">
        <f t="shared" si="104"/>
        <v>30.7943</v>
      </c>
      <c r="BE152" s="483">
        <f t="shared" si="104"/>
        <v>30.823599999999999</v>
      </c>
      <c r="BF152" s="483">
        <f t="shared" si="104"/>
        <v>30.852899999999998</v>
      </c>
      <c r="BG152" s="483">
        <f t="shared" si="104"/>
        <v>30.882199999999997</v>
      </c>
      <c r="BH152" s="483">
        <f t="shared" si="104"/>
        <v>30.9115</v>
      </c>
      <c r="BI152" s="483">
        <f t="shared" si="104"/>
        <v>30.940799999999999</v>
      </c>
      <c r="BJ152" s="483">
        <f t="shared" si="104"/>
        <v>30.970099999999999</v>
      </c>
      <c r="BK152" s="483">
        <f t="shared" si="105"/>
        <v>30.999400000000001</v>
      </c>
      <c r="BL152" s="483">
        <f t="shared" si="105"/>
        <v>31.028700000000001</v>
      </c>
      <c r="BM152" s="483">
        <f t="shared" si="105"/>
        <v>31.058</v>
      </c>
      <c r="BN152" s="147"/>
      <c r="BO152" s="147"/>
      <c r="BP152" s="147"/>
      <c r="BQ152" s="5"/>
    </row>
    <row r="153" spans="1:69">
      <c r="A153" s="715"/>
      <c r="B153" s="469" t="s">
        <v>31</v>
      </c>
      <c r="C153" s="453"/>
      <c r="D153" s="308">
        <f t="shared" si="102"/>
        <v>0</v>
      </c>
      <c r="E153" s="308">
        <f t="shared" si="100"/>
        <v>0</v>
      </c>
      <c r="F153" s="483">
        <f t="shared" si="103"/>
        <v>0</v>
      </c>
      <c r="G153" s="483">
        <f t="shared" si="104"/>
        <v>0</v>
      </c>
      <c r="H153" s="483">
        <f t="shared" si="104"/>
        <v>0</v>
      </c>
      <c r="I153" s="483">
        <f t="shared" si="104"/>
        <v>0</v>
      </c>
      <c r="J153" s="483">
        <f t="shared" si="104"/>
        <v>0</v>
      </c>
      <c r="K153" s="483">
        <f t="shared" si="104"/>
        <v>0</v>
      </c>
      <c r="L153" s="483">
        <f t="shared" si="104"/>
        <v>0</v>
      </c>
      <c r="M153" s="483">
        <f t="shared" si="104"/>
        <v>0</v>
      </c>
      <c r="N153" s="483">
        <f t="shared" si="104"/>
        <v>0</v>
      </c>
      <c r="O153" s="483">
        <f t="shared" si="104"/>
        <v>0</v>
      </c>
      <c r="P153" s="483">
        <f t="shared" si="104"/>
        <v>0</v>
      </c>
      <c r="Q153" s="483">
        <f t="shared" si="104"/>
        <v>0</v>
      </c>
      <c r="R153" s="483">
        <f t="shared" si="104"/>
        <v>0</v>
      </c>
      <c r="S153" s="483">
        <f t="shared" si="104"/>
        <v>0</v>
      </c>
      <c r="T153" s="483">
        <f t="shared" si="104"/>
        <v>0</v>
      </c>
      <c r="U153" s="483">
        <f t="shared" si="104"/>
        <v>0</v>
      </c>
      <c r="V153" s="483">
        <f t="shared" si="104"/>
        <v>0</v>
      </c>
      <c r="W153" s="483">
        <f t="shared" si="104"/>
        <v>0</v>
      </c>
      <c r="X153" s="483">
        <f t="shared" si="104"/>
        <v>0</v>
      </c>
      <c r="Y153" s="483">
        <f t="shared" si="104"/>
        <v>0</v>
      </c>
      <c r="Z153" s="483">
        <f t="shared" si="104"/>
        <v>0</v>
      </c>
      <c r="AA153" s="483">
        <f t="shared" si="104"/>
        <v>0</v>
      </c>
      <c r="AB153" s="483">
        <f t="shared" si="104"/>
        <v>0</v>
      </c>
      <c r="AC153" s="483">
        <f t="shared" si="104"/>
        <v>0</v>
      </c>
      <c r="AD153" s="483">
        <f t="shared" si="104"/>
        <v>0</v>
      </c>
      <c r="AE153" s="483">
        <f t="shared" si="104"/>
        <v>0</v>
      </c>
      <c r="AF153" s="483">
        <f t="shared" si="104"/>
        <v>0</v>
      </c>
      <c r="AG153" s="483">
        <f t="shared" si="104"/>
        <v>0</v>
      </c>
      <c r="AH153" s="483">
        <f t="shared" si="104"/>
        <v>0</v>
      </c>
      <c r="AI153" s="483">
        <f t="shared" si="104"/>
        <v>0</v>
      </c>
      <c r="AJ153" s="483">
        <f t="shared" si="104"/>
        <v>0</v>
      </c>
      <c r="AK153" s="483">
        <f t="shared" si="104"/>
        <v>0</v>
      </c>
      <c r="AL153" s="483">
        <f t="shared" si="104"/>
        <v>0</v>
      </c>
      <c r="AM153" s="483">
        <f t="shared" si="104"/>
        <v>0</v>
      </c>
      <c r="AN153" s="483">
        <f t="shared" si="104"/>
        <v>0</v>
      </c>
      <c r="AO153" s="483">
        <f t="shared" si="104"/>
        <v>0</v>
      </c>
      <c r="AP153" s="483">
        <f t="shared" si="104"/>
        <v>0</v>
      </c>
      <c r="AQ153" s="483">
        <f t="shared" si="104"/>
        <v>0</v>
      </c>
      <c r="AR153" s="483">
        <f t="shared" si="104"/>
        <v>0</v>
      </c>
      <c r="AS153" s="483">
        <f t="shared" si="104"/>
        <v>0</v>
      </c>
      <c r="AT153" s="483">
        <f t="shared" si="104"/>
        <v>0</v>
      </c>
      <c r="AU153" s="483">
        <f t="shared" si="104"/>
        <v>0</v>
      </c>
      <c r="AV153" s="483">
        <f t="shared" si="104"/>
        <v>0</v>
      </c>
      <c r="AW153" s="483">
        <f t="shared" si="104"/>
        <v>0</v>
      </c>
      <c r="AX153" s="483">
        <f t="shared" si="104"/>
        <v>0</v>
      </c>
      <c r="AY153" s="483">
        <f t="shared" si="104"/>
        <v>0</v>
      </c>
      <c r="AZ153" s="483">
        <f t="shared" si="104"/>
        <v>0</v>
      </c>
      <c r="BA153" s="483">
        <f t="shared" si="104"/>
        <v>0</v>
      </c>
      <c r="BB153" s="483">
        <f t="shared" si="104"/>
        <v>0</v>
      </c>
      <c r="BC153" s="483">
        <f t="shared" si="104"/>
        <v>0</v>
      </c>
      <c r="BD153" s="483">
        <f t="shared" si="104"/>
        <v>0</v>
      </c>
      <c r="BE153" s="483">
        <f t="shared" si="104"/>
        <v>0</v>
      </c>
      <c r="BF153" s="483">
        <f t="shared" si="104"/>
        <v>0</v>
      </c>
      <c r="BG153" s="483">
        <f t="shared" si="104"/>
        <v>0</v>
      </c>
      <c r="BH153" s="483">
        <f t="shared" si="104"/>
        <v>0</v>
      </c>
      <c r="BI153" s="483">
        <f t="shared" si="104"/>
        <v>0</v>
      </c>
      <c r="BJ153" s="483">
        <f t="shared" si="104"/>
        <v>0</v>
      </c>
      <c r="BK153" s="483">
        <f t="shared" si="105"/>
        <v>0</v>
      </c>
      <c r="BL153" s="483">
        <f t="shared" si="105"/>
        <v>0</v>
      </c>
      <c r="BM153" s="483">
        <f t="shared" si="105"/>
        <v>0</v>
      </c>
      <c r="BN153" s="147"/>
      <c r="BO153" s="159"/>
      <c r="BP153" s="159"/>
      <c r="BQ153" s="5"/>
    </row>
    <row r="154" spans="1:69" ht="13.15" customHeight="1">
      <c r="A154" s="715"/>
      <c r="B154" s="469" t="s">
        <v>57</v>
      </c>
      <c r="C154" s="453"/>
      <c r="D154" s="308">
        <f t="shared" si="102"/>
        <v>456.81999999999994</v>
      </c>
      <c r="E154" s="308">
        <f t="shared" si="100"/>
        <v>4018.9500000000003</v>
      </c>
      <c r="F154" s="483">
        <f t="shared" si="103"/>
        <v>65.064999999999998</v>
      </c>
      <c r="G154" s="483">
        <f t="shared" si="104"/>
        <v>65.13</v>
      </c>
      <c r="H154" s="483">
        <f t="shared" si="104"/>
        <v>65.194999999999993</v>
      </c>
      <c r="I154" s="483">
        <f t="shared" si="104"/>
        <v>65.260000000000005</v>
      </c>
      <c r="J154" s="483">
        <f t="shared" si="104"/>
        <v>65.325000000000003</v>
      </c>
      <c r="K154" s="483">
        <f t="shared" si="104"/>
        <v>65.39</v>
      </c>
      <c r="L154" s="483">
        <f t="shared" si="104"/>
        <v>65.454999999999998</v>
      </c>
      <c r="M154" s="483">
        <f t="shared" si="104"/>
        <v>65.52</v>
      </c>
      <c r="N154" s="483">
        <f t="shared" si="104"/>
        <v>65.584999999999994</v>
      </c>
      <c r="O154" s="483">
        <f t="shared" si="104"/>
        <v>65.650000000000006</v>
      </c>
      <c r="P154" s="483">
        <f t="shared" si="104"/>
        <v>65.715000000000003</v>
      </c>
      <c r="Q154" s="483">
        <f t="shared" si="104"/>
        <v>65.78</v>
      </c>
      <c r="R154" s="483">
        <f t="shared" si="104"/>
        <v>65.844999999999999</v>
      </c>
      <c r="S154" s="483">
        <f t="shared" si="104"/>
        <v>65.91</v>
      </c>
      <c r="T154" s="483">
        <f t="shared" si="104"/>
        <v>65.974999999999994</v>
      </c>
      <c r="U154" s="483">
        <f t="shared" si="104"/>
        <v>66.040000000000006</v>
      </c>
      <c r="V154" s="483">
        <f t="shared" si="104"/>
        <v>66.105000000000004</v>
      </c>
      <c r="W154" s="483">
        <f t="shared" si="104"/>
        <v>66.17</v>
      </c>
      <c r="X154" s="483">
        <f t="shared" si="104"/>
        <v>66.234999999999999</v>
      </c>
      <c r="Y154" s="483">
        <f t="shared" si="104"/>
        <v>66.3</v>
      </c>
      <c r="Z154" s="483">
        <f t="shared" si="104"/>
        <v>66.364999999999995</v>
      </c>
      <c r="AA154" s="483">
        <f t="shared" si="104"/>
        <v>66.430000000000007</v>
      </c>
      <c r="AB154" s="483">
        <f t="shared" si="104"/>
        <v>66.495000000000005</v>
      </c>
      <c r="AC154" s="483">
        <f t="shared" si="104"/>
        <v>66.56</v>
      </c>
      <c r="AD154" s="483">
        <f t="shared" si="104"/>
        <v>66.625</v>
      </c>
      <c r="AE154" s="483">
        <f t="shared" si="104"/>
        <v>66.69</v>
      </c>
      <c r="AF154" s="483">
        <f t="shared" si="104"/>
        <v>66.754999999999995</v>
      </c>
      <c r="AG154" s="483">
        <f t="shared" si="104"/>
        <v>66.819999999999993</v>
      </c>
      <c r="AH154" s="483">
        <f t="shared" si="104"/>
        <v>66.885000000000005</v>
      </c>
      <c r="AI154" s="483">
        <f t="shared" si="104"/>
        <v>66.95</v>
      </c>
      <c r="AJ154" s="483">
        <f t="shared" si="104"/>
        <v>67.015000000000001</v>
      </c>
      <c r="AK154" s="483">
        <f t="shared" si="104"/>
        <v>67.08</v>
      </c>
      <c r="AL154" s="483">
        <f t="shared" ref="AL154:BJ154" si="107">AL140+AL147</f>
        <v>67.144999999999996</v>
      </c>
      <c r="AM154" s="483">
        <f t="shared" si="107"/>
        <v>67.209999999999994</v>
      </c>
      <c r="AN154" s="483">
        <f t="shared" si="107"/>
        <v>67.275000000000006</v>
      </c>
      <c r="AO154" s="483">
        <f t="shared" si="107"/>
        <v>67.34</v>
      </c>
      <c r="AP154" s="483">
        <f t="shared" si="107"/>
        <v>67.405000000000001</v>
      </c>
      <c r="AQ154" s="483">
        <f t="shared" si="107"/>
        <v>67.47</v>
      </c>
      <c r="AR154" s="483">
        <f t="shared" si="107"/>
        <v>67.534999999999997</v>
      </c>
      <c r="AS154" s="483">
        <f t="shared" si="107"/>
        <v>67.599999999999994</v>
      </c>
      <c r="AT154" s="483">
        <f t="shared" si="107"/>
        <v>67.664999999999992</v>
      </c>
      <c r="AU154" s="483">
        <f t="shared" si="107"/>
        <v>67.73</v>
      </c>
      <c r="AV154" s="483">
        <f t="shared" si="107"/>
        <v>67.795000000000002</v>
      </c>
      <c r="AW154" s="483">
        <f t="shared" si="107"/>
        <v>67.86</v>
      </c>
      <c r="AX154" s="483">
        <f t="shared" si="107"/>
        <v>67.924999999999997</v>
      </c>
      <c r="AY154" s="483">
        <f t="shared" si="107"/>
        <v>67.989999999999995</v>
      </c>
      <c r="AZ154" s="483">
        <f t="shared" si="107"/>
        <v>68.054999999999993</v>
      </c>
      <c r="BA154" s="483">
        <f t="shared" si="107"/>
        <v>68.11999999999999</v>
      </c>
      <c r="BB154" s="483">
        <f t="shared" si="107"/>
        <v>68.185000000000002</v>
      </c>
      <c r="BC154" s="483">
        <f t="shared" si="107"/>
        <v>68.25</v>
      </c>
      <c r="BD154" s="483">
        <f t="shared" si="107"/>
        <v>68.314999999999998</v>
      </c>
      <c r="BE154" s="483">
        <f t="shared" si="107"/>
        <v>68.38</v>
      </c>
      <c r="BF154" s="483">
        <f t="shared" si="107"/>
        <v>68.444999999999993</v>
      </c>
      <c r="BG154" s="483">
        <f t="shared" si="107"/>
        <v>68.509999999999991</v>
      </c>
      <c r="BH154" s="483">
        <f t="shared" si="107"/>
        <v>68.575000000000003</v>
      </c>
      <c r="BI154" s="483">
        <f t="shared" si="107"/>
        <v>68.64</v>
      </c>
      <c r="BJ154" s="483">
        <f t="shared" si="107"/>
        <v>68.704999999999998</v>
      </c>
      <c r="BK154" s="483">
        <f t="shared" ref="BK154:BM155" si="108">BK140+BK147</f>
        <v>68.77</v>
      </c>
      <c r="BL154" s="483">
        <f t="shared" si="108"/>
        <v>68.834999999999994</v>
      </c>
      <c r="BM154" s="483">
        <f t="shared" si="108"/>
        <v>68.899999999999991</v>
      </c>
      <c r="BN154" s="147"/>
      <c r="BO154" s="159"/>
      <c r="BP154" s="159"/>
      <c r="BQ154" s="5"/>
    </row>
    <row r="155" spans="1:69">
      <c r="A155" s="715"/>
      <c r="B155" s="469" t="s">
        <v>58</v>
      </c>
      <c r="C155" s="452"/>
      <c r="D155" s="472">
        <f t="shared" si="102"/>
        <v>0</v>
      </c>
      <c r="E155" s="472">
        <f t="shared" si="100"/>
        <v>0</v>
      </c>
      <c r="F155" s="488">
        <f t="shared" si="103"/>
        <v>0</v>
      </c>
      <c r="G155" s="488">
        <f t="shared" ref="G155:U155" si="109">G141+G148</f>
        <v>0</v>
      </c>
      <c r="H155" s="488">
        <f t="shared" si="109"/>
        <v>0</v>
      </c>
      <c r="I155" s="488">
        <f t="shared" si="109"/>
        <v>0</v>
      </c>
      <c r="J155" s="488">
        <f t="shared" si="109"/>
        <v>0</v>
      </c>
      <c r="K155" s="488">
        <f t="shared" si="109"/>
        <v>0</v>
      </c>
      <c r="L155" s="488">
        <f t="shared" si="109"/>
        <v>0</v>
      </c>
      <c r="M155" s="488">
        <f t="shared" si="109"/>
        <v>0</v>
      </c>
      <c r="N155" s="488">
        <f t="shared" si="109"/>
        <v>0</v>
      </c>
      <c r="O155" s="488">
        <f t="shared" si="109"/>
        <v>0</v>
      </c>
      <c r="P155" s="488">
        <f t="shared" si="109"/>
        <v>0</v>
      </c>
      <c r="Q155" s="488">
        <f t="shared" si="109"/>
        <v>0</v>
      </c>
      <c r="R155" s="488">
        <f t="shared" si="109"/>
        <v>0</v>
      </c>
      <c r="S155" s="488">
        <f t="shared" si="109"/>
        <v>0</v>
      </c>
      <c r="T155" s="488">
        <f t="shared" si="109"/>
        <v>0</v>
      </c>
      <c r="U155" s="488">
        <f t="shared" si="109"/>
        <v>0</v>
      </c>
      <c r="V155" s="488">
        <f t="shared" ref="V155:BJ155" si="110">V141+V148</f>
        <v>0</v>
      </c>
      <c r="W155" s="488">
        <f t="shared" si="110"/>
        <v>0</v>
      </c>
      <c r="X155" s="488">
        <f t="shared" si="110"/>
        <v>0</v>
      </c>
      <c r="Y155" s="488">
        <f t="shared" si="110"/>
        <v>0</v>
      </c>
      <c r="Z155" s="488">
        <f t="shared" si="110"/>
        <v>0</v>
      </c>
      <c r="AA155" s="488">
        <f t="shared" si="110"/>
        <v>0</v>
      </c>
      <c r="AB155" s="488">
        <f t="shared" si="110"/>
        <v>0</v>
      </c>
      <c r="AC155" s="488">
        <f t="shared" si="110"/>
        <v>0</v>
      </c>
      <c r="AD155" s="488">
        <f t="shared" si="110"/>
        <v>0</v>
      </c>
      <c r="AE155" s="488">
        <f t="shared" si="110"/>
        <v>0</v>
      </c>
      <c r="AF155" s="488">
        <f t="shared" si="110"/>
        <v>0</v>
      </c>
      <c r="AG155" s="488">
        <f t="shared" si="110"/>
        <v>0</v>
      </c>
      <c r="AH155" s="488">
        <f t="shared" si="110"/>
        <v>0</v>
      </c>
      <c r="AI155" s="488">
        <f t="shared" si="110"/>
        <v>0</v>
      </c>
      <c r="AJ155" s="488">
        <f t="shared" si="110"/>
        <v>0</v>
      </c>
      <c r="AK155" s="488">
        <f t="shared" si="110"/>
        <v>0</v>
      </c>
      <c r="AL155" s="488">
        <f t="shared" si="110"/>
        <v>0</v>
      </c>
      <c r="AM155" s="488">
        <f t="shared" si="110"/>
        <v>0</v>
      </c>
      <c r="AN155" s="488">
        <f t="shared" si="110"/>
        <v>0</v>
      </c>
      <c r="AO155" s="488">
        <f t="shared" si="110"/>
        <v>0</v>
      </c>
      <c r="AP155" s="488">
        <f t="shared" si="110"/>
        <v>0</v>
      </c>
      <c r="AQ155" s="488">
        <f t="shared" si="110"/>
        <v>0</v>
      </c>
      <c r="AR155" s="488">
        <f t="shared" si="110"/>
        <v>0</v>
      </c>
      <c r="AS155" s="488">
        <f t="shared" si="110"/>
        <v>0</v>
      </c>
      <c r="AT155" s="488">
        <f t="shared" si="110"/>
        <v>0</v>
      </c>
      <c r="AU155" s="488">
        <f t="shared" si="110"/>
        <v>0</v>
      </c>
      <c r="AV155" s="488">
        <f t="shared" si="110"/>
        <v>0</v>
      </c>
      <c r="AW155" s="488">
        <f t="shared" si="110"/>
        <v>0</v>
      </c>
      <c r="AX155" s="488">
        <f t="shared" si="110"/>
        <v>0</v>
      </c>
      <c r="AY155" s="488">
        <f t="shared" si="110"/>
        <v>0</v>
      </c>
      <c r="AZ155" s="488">
        <f t="shared" si="110"/>
        <v>0</v>
      </c>
      <c r="BA155" s="488">
        <f t="shared" si="110"/>
        <v>0</v>
      </c>
      <c r="BB155" s="488">
        <f t="shared" si="110"/>
        <v>0</v>
      </c>
      <c r="BC155" s="488">
        <f t="shared" si="110"/>
        <v>0</v>
      </c>
      <c r="BD155" s="488">
        <f t="shared" si="110"/>
        <v>0</v>
      </c>
      <c r="BE155" s="488">
        <f t="shared" si="110"/>
        <v>0</v>
      </c>
      <c r="BF155" s="488">
        <f t="shared" si="110"/>
        <v>0</v>
      </c>
      <c r="BG155" s="488">
        <f t="shared" si="110"/>
        <v>0</v>
      </c>
      <c r="BH155" s="488">
        <f t="shared" si="110"/>
        <v>0</v>
      </c>
      <c r="BI155" s="488">
        <f t="shared" si="110"/>
        <v>0</v>
      </c>
      <c r="BJ155" s="488">
        <f t="shared" si="110"/>
        <v>0</v>
      </c>
      <c r="BK155" s="488">
        <f t="shared" si="108"/>
        <v>0</v>
      </c>
      <c r="BL155" s="488">
        <f t="shared" si="108"/>
        <v>0</v>
      </c>
      <c r="BM155" s="488">
        <f t="shared" si="108"/>
        <v>0</v>
      </c>
      <c r="BN155" s="176"/>
      <c r="BO155" s="159"/>
      <c r="BP155" s="159"/>
      <c r="BQ155" s="160"/>
    </row>
    <row r="156" spans="1:69" ht="13.5" thickBot="1">
      <c r="A156" s="716"/>
      <c r="B156" s="133" t="s">
        <v>777</v>
      </c>
      <c r="C156" s="173"/>
      <c r="D156" s="369">
        <f t="shared" si="102"/>
        <v>1712.110231425127</v>
      </c>
      <c r="E156" s="369">
        <f>SUM(F156:BN156)</f>
        <v>15062.574787850828</v>
      </c>
      <c r="F156" s="489">
        <f t="shared" ref="F156:BJ156" si="111">SUM(F150:F154)</f>
        <v>243.85633774282186</v>
      </c>
      <c r="G156" s="489">
        <f t="shared" si="111"/>
        <v>244.09995046783968</v>
      </c>
      <c r="H156" s="489">
        <f t="shared" si="111"/>
        <v>244.34356319285749</v>
      </c>
      <c r="I156" s="489">
        <f t="shared" si="111"/>
        <v>244.5871759178753</v>
      </c>
      <c r="J156" s="489">
        <f t="shared" si="111"/>
        <v>244.83078864289308</v>
      </c>
      <c r="K156" s="489">
        <f t="shared" si="111"/>
        <v>245.07440136791087</v>
      </c>
      <c r="L156" s="489">
        <f t="shared" si="111"/>
        <v>245.31801409292871</v>
      </c>
      <c r="M156" s="489">
        <f t="shared" si="111"/>
        <v>245.56162681794649</v>
      </c>
      <c r="N156" s="489">
        <f t="shared" si="111"/>
        <v>245.80523954296433</v>
      </c>
      <c r="O156" s="489">
        <f t="shared" si="111"/>
        <v>246.04885226798211</v>
      </c>
      <c r="P156" s="489">
        <f t="shared" si="111"/>
        <v>246.29246499299992</v>
      </c>
      <c r="Q156" s="489">
        <f t="shared" si="111"/>
        <v>246.53607771801771</v>
      </c>
      <c r="R156" s="489">
        <f t="shared" si="111"/>
        <v>246.77969044303552</v>
      </c>
      <c r="S156" s="489">
        <f t="shared" si="111"/>
        <v>247.02330316805333</v>
      </c>
      <c r="T156" s="489">
        <f t="shared" si="111"/>
        <v>247.26691589307111</v>
      </c>
      <c r="U156" s="489">
        <f t="shared" si="111"/>
        <v>247.51052861808893</v>
      </c>
      <c r="V156" s="489">
        <f t="shared" si="111"/>
        <v>247.75414134310677</v>
      </c>
      <c r="W156" s="489">
        <f t="shared" si="111"/>
        <v>247.99775406812455</v>
      </c>
      <c r="X156" s="489">
        <f t="shared" si="111"/>
        <v>248.24136679314233</v>
      </c>
      <c r="Y156" s="489">
        <f t="shared" si="111"/>
        <v>248.48497951816012</v>
      </c>
      <c r="Z156" s="489">
        <f t="shared" si="111"/>
        <v>248.72859224317796</v>
      </c>
      <c r="AA156" s="489">
        <f t="shared" si="111"/>
        <v>248.97220496819577</v>
      </c>
      <c r="AB156" s="489">
        <f t="shared" si="111"/>
        <v>249.21581769321358</v>
      </c>
      <c r="AC156" s="489">
        <f t="shared" si="111"/>
        <v>249.45943041823136</v>
      </c>
      <c r="AD156" s="489">
        <f t="shared" si="111"/>
        <v>249.70304314324918</v>
      </c>
      <c r="AE156" s="489">
        <f t="shared" si="111"/>
        <v>249.94665586826699</v>
      </c>
      <c r="AF156" s="489">
        <f t="shared" si="111"/>
        <v>250.1902685932848</v>
      </c>
      <c r="AG156" s="489">
        <f t="shared" si="111"/>
        <v>250.43388131830255</v>
      </c>
      <c r="AH156" s="489">
        <f t="shared" si="111"/>
        <v>250.67749404332039</v>
      </c>
      <c r="AI156" s="489">
        <f t="shared" si="111"/>
        <v>250.92110676833818</v>
      </c>
      <c r="AJ156" s="489">
        <f t="shared" si="111"/>
        <v>251.16471949335602</v>
      </c>
      <c r="AK156" s="489">
        <f t="shared" si="111"/>
        <v>251.4083322183738</v>
      </c>
      <c r="AL156" s="489">
        <f t="shared" si="111"/>
        <v>251.65194494339158</v>
      </c>
      <c r="AM156" s="489">
        <f t="shared" si="111"/>
        <v>251.89555766840942</v>
      </c>
      <c r="AN156" s="489">
        <f t="shared" si="111"/>
        <v>252.13917039342721</v>
      </c>
      <c r="AO156" s="489">
        <f t="shared" si="111"/>
        <v>252.38278311844502</v>
      </c>
      <c r="AP156" s="489">
        <f t="shared" si="111"/>
        <v>252.6263958434628</v>
      </c>
      <c r="AQ156" s="489">
        <f t="shared" si="111"/>
        <v>252.87000856848061</v>
      </c>
      <c r="AR156" s="489">
        <f t="shared" si="111"/>
        <v>253.11362129349843</v>
      </c>
      <c r="AS156" s="489">
        <f t="shared" si="111"/>
        <v>253.35723401851624</v>
      </c>
      <c r="AT156" s="489">
        <f t="shared" si="111"/>
        <v>253.60084674353405</v>
      </c>
      <c r="AU156" s="489">
        <f t="shared" si="111"/>
        <v>253.84445946855186</v>
      </c>
      <c r="AV156" s="489">
        <f t="shared" si="111"/>
        <v>254.08807219356964</v>
      </c>
      <c r="AW156" s="489">
        <f t="shared" si="111"/>
        <v>254.33168491858743</v>
      </c>
      <c r="AX156" s="489">
        <f t="shared" si="111"/>
        <v>254.57529764360527</v>
      </c>
      <c r="AY156" s="489">
        <f t="shared" si="111"/>
        <v>254.81891036862305</v>
      </c>
      <c r="AZ156" s="489">
        <f t="shared" si="111"/>
        <v>255.06252309364083</v>
      </c>
      <c r="BA156" s="489">
        <f t="shared" si="111"/>
        <v>255.30613581865867</v>
      </c>
      <c r="BB156" s="489">
        <f t="shared" si="111"/>
        <v>255.54974854367649</v>
      </c>
      <c r="BC156" s="489">
        <f t="shared" si="111"/>
        <v>255.79336126869424</v>
      </c>
      <c r="BD156" s="489">
        <f t="shared" si="111"/>
        <v>256.03697399371208</v>
      </c>
      <c r="BE156" s="489">
        <f t="shared" si="111"/>
        <v>256.28058671872986</v>
      </c>
      <c r="BF156" s="489">
        <f t="shared" si="111"/>
        <v>256.52419944374765</v>
      </c>
      <c r="BG156" s="489">
        <f t="shared" si="111"/>
        <v>256.76781216876549</v>
      </c>
      <c r="BH156" s="489">
        <f t="shared" si="111"/>
        <v>257.01142489378327</v>
      </c>
      <c r="BI156" s="489">
        <f t="shared" si="111"/>
        <v>257.25503761880111</v>
      </c>
      <c r="BJ156" s="489">
        <f t="shared" si="111"/>
        <v>257.49865034381889</v>
      </c>
      <c r="BK156" s="489">
        <f>SUM(BK150:BK154)</f>
        <v>257.74226306883673</v>
      </c>
      <c r="BL156" s="489">
        <f>SUM(BL150:BL154)</f>
        <v>257.98587579385452</v>
      </c>
      <c r="BM156" s="489">
        <f>SUM(BM150:BM154)</f>
        <v>258.2294885188723</v>
      </c>
      <c r="BN156" s="161"/>
      <c r="BO156" s="162"/>
      <c r="BP156" s="162"/>
      <c r="BQ156" s="155"/>
    </row>
    <row r="157" spans="1:69" ht="13.5" outlineLevel="2" thickTop="1">
      <c r="A157" s="714" t="s">
        <v>776</v>
      </c>
      <c r="B157" s="142" t="s">
        <v>55</v>
      </c>
      <c r="C157" s="471"/>
      <c r="D157" s="310">
        <f t="shared" si="102"/>
        <v>869.57452938106553</v>
      </c>
      <c r="E157" s="310">
        <f t="shared" ref="E157:E163" si="112">SUM(F157:BM157)</f>
        <v>2619.9849975238453</v>
      </c>
      <c r="F157" s="482">
        <f>F150*(100%+'Assume C02'!G13)</f>
        <v>149.46203774282188</v>
      </c>
      <c r="G157" s="482">
        <f>G150*(100%+'Assume C02'!H13)</f>
        <v>139.03032641186999</v>
      </c>
      <c r="H157" s="482">
        <f>H150*(100%+'Assume C02'!I13)</f>
        <v>131.46405201625097</v>
      </c>
      <c r="I157" s="482">
        <f>I150*(100%+'Assume C02'!J13)</f>
        <v>113.83307435082496</v>
      </c>
      <c r="J157" s="482">
        <f>J150*(100%+'Assume C02'!K13)</f>
        <v>111.20831480092784</v>
      </c>
      <c r="K157" s="482">
        <f>K150*(100%+'Assume C02'!L13)</f>
        <v>115.82699589788974</v>
      </c>
      <c r="L157" s="482">
        <f>L150*(100%+'Assume C02'!M13)</f>
        <v>108.74972816048006</v>
      </c>
      <c r="M157" s="482">
        <f>M150*(100%+'Assume C02'!N13)</f>
        <v>88.310855919225105</v>
      </c>
      <c r="N157" s="482">
        <f>N150*(100%+'Assume C02'!O13)</f>
        <v>92.385544859604366</v>
      </c>
      <c r="O157" s="482">
        <f>O150*(100%+'Assume C02'!P13)</f>
        <v>83.968705266368389</v>
      </c>
      <c r="P157" s="482">
        <f>P150*(100%+'Assume C02'!Q13)</f>
        <v>74.49567996646023</v>
      </c>
      <c r="Q157" s="482">
        <f>Q150*(100%+'Assume C02'!R13)</f>
        <v>80.914025476669238</v>
      </c>
      <c r="R157" s="482">
        <f>R150*(100%+'Assume C02'!S13)</f>
        <v>74.201753322255712</v>
      </c>
      <c r="S157" s="482">
        <f>S150*(100%+'Assume C02'!T13)</f>
        <v>60.404666683228932</v>
      </c>
      <c r="T157" s="482">
        <f>T150*(100%+'Assume C02'!U13)</f>
        <v>57.977203161569129</v>
      </c>
      <c r="U157" s="482">
        <f>U150*(100%+'Assume C02'!V13)</f>
        <v>51.843597403977959</v>
      </c>
      <c r="V157" s="482">
        <f>V150*(100%+'Assume C02'!W13)</f>
        <v>42.86590551478676</v>
      </c>
      <c r="W157" s="482">
        <f>W150*(100%+'Assume C02'!X13)</f>
        <v>42.527561071999479</v>
      </c>
      <c r="X157" s="482">
        <f>X150*(100%+'Assume C02'!Y13)</f>
        <v>39.151399488208547</v>
      </c>
      <c r="Y157" s="482">
        <f>Y150*(100%+'Assume C02'!Z13)</f>
        <v>36.174108924442102</v>
      </c>
      <c r="Z157" s="482">
        <f>Z150*(100%+'Assume C02'!AA13)</f>
        <v>37.776185461700827</v>
      </c>
      <c r="AA157" s="482">
        <f>AA150*(100%+'Assume C02'!AB13)</f>
        <v>38.349661751245186</v>
      </c>
      <c r="AB157" s="482">
        <f>AB150*(100%+'Assume C02'!AC13)</f>
        <v>36.526117053072475</v>
      </c>
      <c r="AC157" s="482">
        <f>AC150*(100%+'Assume C02'!AD13)</f>
        <v>34.698933901666067</v>
      </c>
      <c r="AD157" s="482">
        <f>AD150*(100%+'Assume C02'!AE13)</f>
        <v>32.868112297025945</v>
      </c>
      <c r="AE157" s="482">
        <f>AE150*(100%+'Assume C02'!AF13)</f>
        <v>31.033652239152108</v>
      </c>
      <c r="AF157" s="482">
        <f>AF150*(100%+'Assume C02'!AG13)</f>
        <v>29.195553728044558</v>
      </c>
      <c r="AG157" s="482">
        <f>AG150*(100%+'Assume C02'!AH13)</f>
        <v>27.353816763703289</v>
      </c>
      <c r="AH157" s="482">
        <f>AH150*(100%+'Assume C02'!AI13)</f>
        <v>25.508441346128308</v>
      </c>
      <c r="AI157" s="482">
        <f>AI150*(100%+'Assume C02'!AJ13)</f>
        <v>23.659427475319614</v>
      </c>
      <c r="AJ157" s="482">
        <f>AJ150*(100%+'Assume C02'!AK13)</f>
        <v>21.806775151277208</v>
      </c>
      <c r="AK157" s="482">
        <f>AK150*(100%+'Assume C02'!AL13)</f>
        <v>19.950484374001068</v>
      </c>
      <c r="AL157" s="482">
        <f>AL150*(100%+'Assume C02'!AM13)</f>
        <v>19.96981623870456</v>
      </c>
      <c r="AM157" s="482">
        <f>AM150*(100%+'Assume C02'!AN13)</f>
        <v>19.989148103408066</v>
      </c>
      <c r="AN157" s="482">
        <f>AN150*(100%+'Assume C02'!AO13)</f>
        <v>20.008479968111551</v>
      </c>
      <c r="AO157" s="482">
        <f>AO150*(100%+'Assume C02'!AP13)</f>
        <v>20.027811832815043</v>
      </c>
      <c r="AP157" s="482">
        <f>AP150*(100%+'Assume C02'!AQ13)</f>
        <v>20.047143697518532</v>
      </c>
      <c r="AQ157" s="482">
        <f>AQ150*(100%+'Assume C02'!AR13)</f>
        <v>20.066475562222021</v>
      </c>
      <c r="AR157" s="482">
        <f>AR150*(100%+'Assume C02'!AS13)</f>
        <v>20.085807426925513</v>
      </c>
      <c r="AS157" s="482">
        <f>AS150*(100%+'Assume C02'!AT13)</f>
        <v>20.105139291629001</v>
      </c>
      <c r="AT157" s="482">
        <f>AT150*(100%+'Assume C02'!AU13)</f>
        <v>20.12447115633249</v>
      </c>
      <c r="AU157" s="482">
        <f>AU150*(100%+'Assume C02'!AV13)</f>
        <v>20.143803021035982</v>
      </c>
      <c r="AV157" s="482">
        <f>AV150*(100%+'Assume C02'!AW13)</f>
        <v>20.163134885739467</v>
      </c>
      <c r="AW157" s="482">
        <f>AW150*(100%+'Assume C02'!AX13)</f>
        <v>20.182466750442956</v>
      </c>
      <c r="AX157" s="482">
        <f>AX150*(100%+'Assume C02'!AY13)</f>
        <v>20.201798615146448</v>
      </c>
      <c r="AY157" s="482">
        <f>AY150*(100%+'Assume C02'!AZ13)</f>
        <v>20.221130479849936</v>
      </c>
      <c r="AZ157" s="482">
        <f>AZ150*(100%+'Assume C02'!BA13)</f>
        <v>20.240462344553428</v>
      </c>
      <c r="BA157" s="482">
        <f>BA150*(100%+'Assume C02'!BB13)</f>
        <v>20.259794209256917</v>
      </c>
      <c r="BB157" s="482">
        <f>BB150*(100%+'Assume C02'!BC13)</f>
        <v>20.279126073960406</v>
      </c>
      <c r="BC157" s="482">
        <f>BC150*(100%+'Assume C02'!BD13)</f>
        <v>20.298457938663894</v>
      </c>
      <c r="BD157" s="482">
        <f>BD150*(100%+'Assume C02'!BE13)</f>
        <v>20.317789803367383</v>
      </c>
      <c r="BE157" s="482">
        <f>BE150*(100%+'Assume C02'!BF13)</f>
        <v>20.337121668070871</v>
      </c>
      <c r="BF157" s="482">
        <f>BF150*(100%+'Assume C02'!BG13)</f>
        <v>20.356453532774363</v>
      </c>
      <c r="BG157" s="482">
        <f>BG150*(100%+'Assume C02'!BH13)</f>
        <v>20.375785397477852</v>
      </c>
      <c r="BH157" s="482">
        <f>BH150*(100%+'Assume C02'!BI13)</f>
        <v>20.395117262181344</v>
      </c>
      <c r="BI157" s="482">
        <f>BI150*(100%+'Assume C02'!BJ13)</f>
        <v>20.414449126884833</v>
      </c>
      <c r="BJ157" s="482">
        <f>BJ150*(100%+'Assume C02'!BK13)</f>
        <v>20.433780991588321</v>
      </c>
      <c r="BK157" s="482">
        <f>BK150*(100%+'Assume C02'!BL13)</f>
        <v>20.453112856291813</v>
      </c>
      <c r="BL157" s="482">
        <f>BL150*(100%+'Assume C02'!BM13)</f>
        <v>20.472444720995302</v>
      </c>
      <c r="BM157" s="482">
        <f>BM150*(100%+'Assume C02'!BN13)</f>
        <v>20.491776585698787</v>
      </c>
      <c r="BN157" s="152"/>
      <c r="BO157" s="158"/>
      <c r="BP157" s="158"/>
      <c r="BQ157" s="4"/>
    </row>
    <row r="158" spans="1:69" outlineLevel="2">
      <c r="A158" s="715"/>
      <c r="B158" s="469" t="s">
        <v>56</v>
      </c>
      <c r="C158" s="453"/>
      <c r="D158" s="308">
        <f t="shared" si="102"/>
        <v>0</v>
      </c>
      <c r="E158" s="308">
        <f t="shared" si="112"/>
        <v>0</v>
      </c>
      <c r="F158" s="483">
        <f>F151</f>
        <v>0</v>
      </c>
      <c r="G158" s="483">
        <f t="shared" ref="G158:BJ158" si="113">G151</f>
        <v>0</v>
      </c>
      <c r="H158" s="483">
        <f t="shared" si="113"/>
        <v>0</v>
      </c>
      <c r="I158" s="483">
        <f t="shared" si="113"/>
        <v>0</v>
      </c>
      <c r="J158" s="483">
        <f t="shared" si="113"/>
        <v>0</v>
      </c>
      <c r="K158" s="483">
        <f t="shared" si="113"/>
        <v>0</v>
      </c>
      <c r="L158" s="483">
        <f t="shared" si="113"/>
        <v>0</v>
      </c>
      <c r="M158" s="483">
        <f t="shared" si="113"/>
        <v>0</v>
      </c>
      <c r="N158" s="483">
        <f t="shared" si="113"/>
        <v>0</v>
      </c>
      <c r="O158" s="483">
        <f t="shared" si="113"/>
        <v>0</v>
      </c>
      <c r="P158" s="483">
        <f t="shared" si="113"/>
        <v>0</v>
      </c>
      <c r="Q158" s="483">
        <f t="shared" si="113"/>
        <v>0</v>
      </c>
      <c r="R158" s="483">
        <f t="shared" si="113"/>
        <v>0</v>
      </c>
      <c r="S158" s="483">
        <f t="shared" si="113"/>
        <v>0</v>
      </c>
      <c r="T158" s="483">
        <f t="shared" si="113"/>
        <v>0</v>
      </c>
      <c r="U158" s="483">
        <f t="shared" si="113"/>
        <v>0</v>
      </c>
      <c r="V158" s="483">
        <f t="shared" si="113"/>
        <v>0</v>
      </c>
      <c r="W158" s="483">
        <f t="shared" si="113"/>
        <v>0</v>
      </c>
      <c r="X158" s="483">
        <f t="shared" si="113"/>
        <v>0</v>
      </c>
      <c r="Y158" s="483">
        <f t="shared" si="113"/>
        <v>0</v>
      </c>
      <c r="Z158" s="483">
        <f t="shared" si="113"/>
        <v>0</v>
      </c>
      <c r="AA158" s="483">
        <f t="shared" si="113"/>
        <v>0</v>
      </c>
      <c r="AB158" s="483">
        <f t="shared" si="113"/>
        <v>0</v>
      </c>
      <c r="AC158" s="483">
        <f t="shared" si="113"/>
        <v>0</v>
      </c>
      <c r="AD158" s="483">
        <f t="shared" si="113"/>
        <v>0</v>
      </c>
      <c r="AE158" s="483">
        <f t="shared" si="113"/>
        <v>0</v>
      </c>
      <c r="AF158" s="483">
        <f t="shared" si="113"/>
        <v>0</v>
      </c>
      <c r="AG158" s="483">
        <f t="shared" si="113"/>
        <v>0</v>
      </c>
      <c r="AH158" s="483">
        <f t="shared" si="113"/>
        <v>0</v>
      </c>
      <c r="AI158" s="483">
        <f t="shared" si="113"/>
        <v>0</v>
      </c>
      <c r="AJ158" s="483">
        <f t="shared" si="113"/>
        <v>0</v>
      </c>
      <c r="AK158" s="483">
        <f t="shared" si="113"/>
        <v>0</v>
      </c>
      <c r="AL158" s="483">
        <f t="shared" si="113"/>
        <v>0</v>
      </c>
      <c r="AM158" s="483">
        <f t="shared" si="113"/>
        <v>0</v>
      </c>
      <c r="AN158" s="483">
        <f t="shared" si="113"/>
        <v>0</v>
      </c>
      <c r="AO158" s="483">
        <f t="shared" si="113"/>
        <v>0</v>
      </c>
      <c r="AP158" s="483">
        <f t="shared" si="113"/>
        <v>0</v>
      </c>
      <c r="AQ158" s="483">
        <f t="shared" si="113"/>
        <v>0</v>
      </c>
      <c r="AR158" s="483">
        <f t="shared" si="113"/>
        <v>0</v>
      </c>
      <c r="AS158" s="483">
        <f t="shared" si="113"/>
        <v>0</v>
      </c>
      <c r="AT158" s="483">
        <f t="shared" si="113"/>
        <v>0</v>
      </c>
      <c r="AU158" s="483">
        <f t="shared" si="113"/>
        <v>0</v>
      </c>
      <c r="AV158" s="483">
        <f t="shared" si="113"/>
        <v>0</v>
      </c>
      <c r="AW158" s="483">
        <f t="shared" si="113"/>
        <v>0</v>
      </c>
      <c r="AX158" s="483">
        <f t="shared" si="113"/>
        <v>0</v>
      </c>
      <c r="AY158" s="483">
        <f t="shared" si="113"/>
        <v>0</v>
      </c>
      <c r="AZ158" s="483">
        <f t="shared" si="113"/>
        <v>0</v>
      </c>
      <c r="BA158" s="483">
        <f t="shared" si="113"/>
        <v>0</v>
      </c>
      <c r="BB158" s="483">
        <f t="shared" si="113"/>
        <v>0</v>
      </c>
      <c r="BC158" s="483">
        <f t="shared" si="113"/>
        <v>0</v>
      </c>
      <c r="BD158" s="483">
        <f t="shared" si="113"/>
        <v>0</v>
      </c>
      <c r="BE158" s="483">
        <f t="shared" si="113"/>
        <v>0</v>
      </c>
      <c r="BF158" s="483">
        <f t="shared" si="113"/>
        <v>0</v>
      </c>
      <c r="BG158" s="483">
        <f t="shared" si="113"/>
        <v>0</v>
      </c>
      <c r="BH158" s="483">
        <f t="shared" si="113"/>
        <v>0</v>
      </c>
      <c r="BI158" s="483">
        <f t="shared" si="113"/>
        <v>0</v>
      </c>
      <c r="BJ158" s="483">
        <f t="shared" si="113"/>
        <v>0</v>
      </c>
      <c r="BK158" s="483">
        <f>BK151</f>
        <v>0</v>
      </c>
      <c r="BL158" s="483">
        <f>BL151</f>
        <v>0</v>
      </c>
      <c r="BM158" s="483">
        <f>BM151</f>
        <v>0</v>
      </c>
      <c r="BN158" s="147"/>
      <c r="BO158" s="159"/>
      <c r="BP158" s="159"/>
      <c r="BQ158" s="5"/>
    </row>
    <row r="159" spans="1:69" outlineLevel="2">
      <c r="A159" s="715"/>
      <c r="B159" s="469" t="s">
        <v>30</v>
      </c>
      <c r="C159" s="453"/>
      <c r="D159" s="308">
        <f t="shared" si="102"/>
        <v>188.27956480238757</v>
      </c>
      <c r="E159" s="308">
        <f t="shared" si="112"/>
        <v>1162.8725213141415</v>
      </c>
      <c r="F159" s="483">
        <f>F152*(100%+'Assume C02'!G16)</f>
        <v>29.3293</v>
      </c>
      <c r="G159" s="483">
        <f>G152*(100%+'Assume C02'!H16)</f>
        <v>28.320429928417205</v>
      </c>
      <c r="H159" s="483">
        <f>H152*(100%+'Assume C02'!I16)</f>
        <v>27.592705694187664</v>
      </c>
      <c r="I159" s="483">
        <f>I152*(100%+'Assume C02'!J16)</f>
        <v>25.877470831610196</v>
      </c>
      <c r="J159" s="483">
        <f>J152*(100%+'Assume C02'!K16)</f>
        <v>25.634589349270644</v>
      </c>
      <c r="K159" s="483">
        <f>K152*(100%+'Assume C02'!L16)</f>
        <v>26.10240687442581</v>
      </c>
      <c r="L159" s="483">
        <f>L152*(100%+'Assume C02'!M16)</f>
        <v>25.422662124476073</v>
      </c>
      <c r="M159" s="483">
        <f>M152*(100%+'Assume C02'!N16)</f>
        <v>23.431927263281683</v>
      </c>
      <c r="N159" s="483">
        <f>N152*(100%+'Assume C02'!O16)</f>
        <v>23.846370334966885</v>
      </c>
      <c r="O159" s="483">
        <f>O152*(100%+'Assume C02'!P16)</f>
        <v>23.035191859689885</v>
      </c>
      <c r="P159" s="483">
        <f>P152*(100%+'Assume C02'!Q16)</f>
        <v>22.120384436505717</v>
      </c>
      <c r="Q159" s="483">
        <f>Q152*(100%+'Assume C02'!R16)</f>
        <v>22.764778229028096</v>
      </c>
      <c r="R159" s="483">
        <f>R152*(100%+'Assume C02'!S16)</f>
        <v>22.120845465566823</v>
      </c>
      <c r="S159" s="483">
        <f>S152*(100%+'Assume C02'!T16)</f>
        <v>20.781777493855834</v>
      </c>
      <c r="T159" s="483">
        <f>T152*(100%+'Assume C02'!U16)</f>
        <v>20.558253951794526</v>
      </c>
      <c r="U159" s="483">
        <f>U152*(100%+'Assume C02'!V16)</f>
        <v>19.971097747145887</v>
      </c>
      <c r="V159" s="483">
        <f>V152*(100%+'Assume C02'!W16)</f>
        <v>19.10489056527496</v>
      </c>
      <c r="W159" s="483">
        <f>W152*(100%+'Assume C02'!X16)</f>
        <v>19.08634348789095</v>
      </c>
      <c r="X159" s="483">
        <f>X152*(100%+'Assume C02'!Y16)</f>
        <v>18.769737279174382</v>
      </c>
      <c r="Y159" s="483">
        <f>Y152*(100%+'Assume C02'!Z16)</f>
        <v>18.492266786738274</v>
      </c>
      <c r="Z159" s="483">
        <f>Z152*(100%+'Assume C02'!AA16)</f>
        <v>18.664106478829432</v>
      </c>
      <c r="AA159" s="483">
        <f>AA152*(100%+'Assume C02'!AB16)</f>
        <v>18.735023803940692</v>
      </c>
      <c r="AB159" s="483">
        <f>AB152*(100%+'Assume C02'!AC16)</f>
        <v>18.570754493312311</v>
      </c>
      <c r="AC159" s="483">
        <f>AC152*(100%+'Assume C02'!AD16)</f>
        <v>18.4061281914103</v>
      </c>
      <c r="AD159" s="483">
        <f>AD152*(100%+'Assume C02'!AE16)</f>
        <v>18.241144898234655</v>
      </c>
      <c r="AE159" s="483">
        <f>AE152*(100%+'Assume C02'!AF16)</f>
        <v>18.075804613785376</v>
      </c>
      <c r="AF159" s="483">
        <f>AF152*(100%+'Assume C02'!AG16)</f>
        <v>17.91010733806246</v>
      </c>
      <c r="AG159" s="483">
        <f>AG152*(100%+'Assume C02'!AH16)</f>
        <v>17.74405307106591</v>
      </c>
      <c r="AH159" s="483">
        <f>AH152*(100%+'Assume C02'!AI16)</f>
        <v>17.577641812795726</v>
      </c>
      <c r="AI159" s="483">
        <f>AI152*(100%+'Assume C02'!AJ16)</f>
        <v>17.410873563251911</v>
      </c>
      <c r="AJ159" s="483">
        <f>AJ152*(100%+'Assume C02'!AK16)</f>
        <v>17.24374832243446</v>
      </c>
      <c r="AK159" s="483">
        <f>AK152*(100%+'Assume C02'!AL16)</f>
        <v>17.076266090343371</v>
      </c>
      <c r="AL159" s="483">
        <f>AL152*(100%+'Assume C02'!AM16)</f>
        <v>17.092812859810756</v>
      </c>
      <c r="AM159" s="483">
        <f>AM152*(100%+'Assume C02'!AN16)</f>
        <v>17.109359629278146</v>
      </c>
      <c r="AN159" s="483">
        <f>AN152*(100%+'Assume C02'!AO16)</f>
        <v>17.125906398745535</v>
      </c>
      <c r="AO159" s="483">
        <f>AO152*(100%+'Assume C02'!AP16)</f>
        <v>17.142453168212921</v>
      </c>
      <c r="AP159" s="483">
        <f>AP152*(100%+'Assume C02'!AQ16)</f>
        <v>17.158999937680306</v>
      </c>
      <c r="AQ159" s="483">
        <f>AQ152*(100%+'Assume C02'!AR16)</f>
        <v>17.175546707147692</v>
      </c>
      <c r="AR159" s="483">
        <f>AR152*(100%+'Assume C02'!AS16)</f>
        <v>17.192093476615081</v>
      </c>
      <c r="AS159" s="483">
        <f>AS152*(100%+'Assume C02'!AT16)</f>
        <v>17.208640246082467</v>
      </c>
      <c r="AT159" s="483">
        <f>AT152*(100%+'Assume C02'!AU16)</f>
        <v>17.225187015549857</v>
      </c>
      <c r="AU159" s="483">
        <f>AU152*(100%+'Assume C02'!AV16)</f>
        <v>17.241733785017242</v>
      </c>
      <c r="AV159" s="483">
        <f>AV152*(100%+'Assume C02'!AW16)</f>
        <v>17.258280554484628</v>
      </c>
      <c r="AW159" s="483">
        <f>AW152*(100%+'Assume C02'!AX16)</f>
        <v>17.274827323952014</v>
      </c>
      <c r="AX159" s="483">
        <f>AX152*(100%+'Assume C02'!AY16)</f>
        <v>17.2913740934194</v>
      </c>
      <c r="AY159" s="483">
        <f>AY152*(100%+'Assume C02'!AZ16)</f>
        <v>17.307920862886789</v>
      </c>
      <c r="AZ159" s="483">
        <f>AZ152*(100%+'Assume C02'!BA16)</f>
        <v>17.324467632354175</v>
      </c>
      <c r="BA159" s="483">
        <f>BA152*(100%+'Assume C02'!BB16)</f>
        <v>17.341014401821564</v>
      </c>
      <c r="BB159" s="483">
        <f>BB152*(100%+'Assume C02'!BC16)</f>
        <v>17.35756117128895</v>
      </c>
      <c r="BC159" s="483">
        <f>BC152*(100%+'Assume C02'!BD16)</f>
        <v>17.374107940756339</v>
      </c>
      <c r="BD159" s="483">
        <f>BD152*(100%+'Assume C02'!BE16)</f>
        <v>17.390654710223725</v>
      </c>
      <c r="BE159" s="483">
        <f>BE152*(100%+'Assume C02'!BF16)</f>
        <v>17.407201479691111</v>
      </c>
      <c r="BF159" s="483">
        <f>BF152*(100%+'Assume C02'!BG16)</f>
        <v>17.423748249158496</v>
      </c>
      <c r="BG159" s="483">
        <f>BG152*(100%+'Assume C02'!BH16)</f>
        <v>17.440295018625886</v>
      </c>
      <c r="BH159" s="483">
        <f>BH152*(100%+'Assume C02'!BI16)</f>
        <v>17.456841788093271</v>
      </c>
      <c r="BI159" s="483">
        <f>BI152*(100%+'Assume C02'!BJ16)</f>
        <v>17.473388557560661</v>
      </c>
      <c r="BJ159" s="483">
        <f>BJ152*(100%+'Assume C02'!BK16)</f>
        <v>17.489935327028046</v>
      </c>
      <c r="BK159" s="483">
        <f>BK152*(100%+'Assume C02'!BL16)</f>
        <v>17.506482096495436</v>
      </c>
      <c r="BL159" s="483">
        <f>BL152*(100%+'Assume C02'!BM16)</f>
        <v>17.523028865962821</v>
      </c>
      <c r="BM159" s="483">
        <f>BM152*(100%+'Assume C02'!BN16)</f>
        <v>17.539575635430207</v>
      </c>
      <c r="BN159" s="147"/>
      <c r="BO159" s="147"/>
      <c r="BP159" s="147"/>
      <c r="BQ159" s="5"/>
    </row>
    <row r="160" spans="1:69" outlineLevel="2">
      <c r="A160" s="715"/>
      <c r="B160" s="469" t="s">
        <v>31</v>
      </c>
      <c r="C160" s="453"/>
      <c r="D160" s="308">
        <f t="shared" si="102"/>
        <v>0</v>
      </c>
      <c r="E160" s="308">
        <f t="shared" si="112"/>
        <v>0</v>
      </c>
      <c r="F160" s="483">
        <f>F153*(100%+'Assume C02'!G17)</f>
        <v>0</v>
      </c>
      <c r="G160" s="483">
        <f>G153*(100%+'Assume C02'!H17)</f>
        <v>0</v>
      </c>
      <c r="H160" s="483">
        <f>H153*(100%+'Assume C02'!I17)</f>
        <v>0</v>
      </c>
      <c r="I160" s="483">
        <f>I153*(100%+'Assume C02'!J17)</f>
        <v>0</v>
      </c>
      <c r="J160" s="483">
        <f>J153*(100%+'Assume C02'!K17)</f>
        <v>0</v>
      </c>
      <c r="K160" s="483">
        <f>K153*(100%+'Assume C02'!L17)</f>
        <v>0</v>
      </c>
      <c r="L160" s="483">
        <f>L153*(100%+'Assume C02'!M17)</f>
        <v>0</v>
      </c>
      <c r="M160" s="483">
        <f>M153*(100%+'Assume C02'!N17)</f>
        <v>0</v>
      </c>
      <c r="N160" s="483">
        <f>N153*(100%+'Assume C02'!O17)</f>
        <v>0</v>
      </c>
      <c r="O160" s="483">
        <f>O153*(100%+'Assume C02'!P17)</f>
        <v>0</v>
      </c>
      <c r="P160" s="483">
        <f>P153*(100%+'Assume C02'!Q17)</f>
        <v>0</v>
      </c>
      <c r="Q160" s="483">
        <f>Q153*(100%+'Assume C02'!R17)</f>
        <v>0</v>
      </c>
      <c r="R160" s="483">
        <f>R153*(100%+'Assume C02'!S17)</f>
        <v>0</v>
      </c>
      <c r="S160" s="483">
        <f>S153*(100%+'Assume C02'!T17)</f>
        <v>0</v>
      </c>
      <c r="T160" s="483">
        <f>T153*(100%+'Assume C02'!U17)</f>
        <v>0</v>
      </c>
      <c r="U160" s="483">
        <f>U153*(100%+'Assume C02'!V17)</f>
        <v>0</v>
      </c>
      <c r="V160" s="483">
        <f>V153*(100%+'Assume C02'!W17)</f>
        <v>0</v>
      </c>
      <c r="W160" s="483">
        <f>W153*(100%+'Assume C02'!X17)</f>
        <v>0</v>
      </c>
      <c r="X160" s="483">
        <f>X153*(100%+'Assume C02'!Y17)</f>
        <v>0</v>
      </c>
      <c r="Y160" s="483">
        <f>Y153*(100%+'Assume C02'!Z17)</f>
        <v>0</v>
      </c>
      <c r="Z160" s="483">
        <f>Z153*(100%+'Assume C02'!AA17)</f>
        <v>0</v>
      </c>
      <c r="AA160" s="483">
        <f>AA153*(100%+'Assume C02'!AB17)</f>
        <v>0</v>
      </c>
      <c r="AB160" s="483">
        <f>AB153*(100%+'Assume C02'!AC17)</f>
        <v>0</v>
      </c>
      <c r="AC160" s="483">
        <f>AC153*(100%+'Assume C02'!AD17)</f>
        <v>0</v>
      </c>
      <c r="AD160" s="483">
        <f>AD153*(100%+'Assume C02'!AE17)</f>
        <v>0</v>
      </c>
      <c r="AE160" s="483">
        <f>AE153*(100%+'Assume C02'!AF17)</f>
        <v>0</v>
      </c>
      <c r="AF160" s="483">
        <f>AF153*(100%+'Assume C02'!AG17)</f>
        <v>0</v>
      </c>
      <c r="AG160" s="483">
        <f>AG153*(100%+'Assume C02'!AH17)</f>
        <v>0</v>
      </c>
      <c r="AH160" s="483">
        <f>AH153*(100%+'Assume C02'!AI17)</f>
        <v>0</v>
      </c>
      <c r="AI160" s="483">
        <f>AI153*(100%+'Assume C02'!AJ17)</f>
        <v>0</v>
      </c>
      <c r="AJ160" s="483">
        <f>AJ153*(100%+'Assume C02'!AK17)</f>
        <v>0</v>
      </c>
      <c r="AK160" s="483">
        <f>AK153*(100%+'Assume C02'!AL17)</f>
        <v>0</v>
      </c>
      <c r="AL160" s="483">
        <f>AL153*(100%+'Assume C02'!AM17)</f>
        <v>0</v>
      </c>
      <c r="AM160" s="483">
        <f>AM153*(100%+'Assume C02'!AN17)</f>
        <v>0</v>
      </c>
      <c r="AN160" s="483">
        <f>AN153*(100%+'Assume C02'!AO17)</f>
        <v>0</v>
      </c>
      <c r="AO160" s="483">
        <f>AO153*(100%+'Assume C02'!AP17)</f>
        <v>0</v>
      </c>
      <c r="AP160" s="483">
        <f>AP153*(100%+'Assume C02'!AQ17)</f>
        <v>0</v>
      </c>
      <c r="AQ160" s="483">
        <f>AQ153*(100%+'Assume C02'!AR17)</f>
        <v>0</v>
      </c>
      <c r="AR160" s="483">
        <f>AR153*(100%+'Assume C02'!AS17)</f>
        <v>0</v>
      </c>
      <c r="AS160" s="483">
        <f>AS153*(100%+'Assume C02'!AT17)</f>
        <v>0</v>
      </c>
      <c r="AT160" s="483">
        <f>AT153*(100%+'Assume C02'!AU17)</f>
        <v>0</v>
      </c>
      <c r="AU160" s="483">
        <f>AU153*(100%+'Assume C02'!AV17)</f>
        <v>0</v>
      </c>
      <c r="AV160" s="483">
        <f>AV153*(100%+'Assume C02'!AW17)</f>
        <v>0</v>
      </c>
      <c r="AW160" s="483">
        <f>AW153*(100%+'Assume C02'!AX17)</f>
        <v>0</v>
      </c>
      <c r="AX160" s="483">
        <f>AX153*(100%+'Assume C02'!AY17)</f>
        <v>0</v>
      </c>
      <c r="AY160" s="483">
        <f>AY153*(100%+'Assume C02'!AZ17)</f>
        <v>0</v>
      </c>
      <c r="AZ160" s="483">
        <f>AZ153*(100%+'Assume C02'!BA17)</f>
        <v>0</v>
      </c>
      <c r="BA160" s="483">
        <f>BA153*(100%+'Assume C02'!BB17)</f>
        <v>0</v>
      </c>
      <c r="BB160" s="483">
        <f>BB153*(100%+'Assume C02'!BC17)</f>
        <v>0</v>
      </c>
      <c r="BC160" s="483">
        <f>BC153*(100%+'Assume C02'!BD17)</f>
        <v>0</v>
      </c>
      <c r="BD160" s="483">
        <f>BD153*(100%+'Assume C02'!BE17)</f>
        <v>0</v>
      </c>
      <c r="BE160" s="483">
        <f>BE153*(100%+'Assume C02'!BF17)</f>
        <v>0</v>
      </c>
      <c r="BF160" s="483">
        <f>BF153*(100%+'Assume C02'!BG17)</f>
        <v>0</v>
      </c>
      <c r="BG160" s="483">
        <f>BG153*(100%+'Assume C02'!BH17)</f>
        <v>0</v>
      </c>
      <c r="BH160" s="483">
        <f>BH153*(100%+'Assume C02'!BI17)</f>
        <v>0</v>
      </c>
      <c r="BI160" s="483">
        <f>BI153*(100%+'Assume C02'!BJ17)</f>
        <v>0</v>
      </c>
      <c r="BJ160" s="483">
        <f>BJ153*(100%+'Assume C02'!BK17)</f>
        <v>0</v>
      </c>
      <c r="BK160" s="483">
        <f>BK153*(100%+'Assume C02'!BL17)</f>
        <v>0</v>
      </c>
      <c r="BL160" s="483">
        <f>BL153*(100%+'Assume C02'!BM17)</f>
        <v>0</v>
      </c>
      <c r="BM160" s="483">
        <f>BM153*(100%+'Assume C02'!BN17)</f>
        <v>0</v>
      </c>
      <c r="BN160" s="147"/>
      <c r="BO160" s="159"/>
      <c r="BP160" s="159"/>
      <c r="BQ160" s="5"/>
    </row>
    <row r="161" spans="1:69" outlineLevel="2">
      <c r="A161" s="715"/>
      <c r="B161" s="469" t="s">
        <v>57</v>
      </c>
      <c r="C161" s="453"/>
      <c r="D161" s="308">
        <f>SUM(F161:L161)</f>
        <v>454.23337339060447</v>
      </c>
      <c r="E161" s="308">
        <f t="shared" si="112"/>
        <v>1541.7204714090344</v>
      </c>
      <c r="F161" s="483">
        <f>F154*(100%+'Assume C02'!G18)</f>
        <v>65.064999999999998</v>
      </c>
      <c r="G161" s="483">
        <f>G154*(100%+'Assume C02'!H18)</f>
        <v>65.13</v>
      </c>
      <c r="H161" s="483">
        <f>H154*(100%+'Assume C02'!I18)</f>
        <v>65.115349740697738</v>
      </c>
      <c r="I161" s="483">
        <f>I154*(100%+'Assume C02'!J18)</f>
        <v>64.945894340006376</v>
      </c>
      <c r="J161" s="483">
        <f>J154*(100%+'Assume C02'!K18)</f>
        <v>64.817612575500192</v>
      </c>
      <c r="K161" s="483">
        <f>K154*(100%+'Assume C02'!L18)</f>
        <v>64.791309069863956</v>
      </c>
      <c r="L161" s="483">
        <f>L154*(100%+'Assume C02'!M18)</f>
        <v>64.368207664536286</v>
      </c>
      <c r="M161" s="483">
        <f>M154*(100%+'Assume C02'!N18)</f>
        <v>63.353934591745031</v>
      </c>
      <c r="N161" s="483">
        <f>N154*(100%+'Assume C02'!O18)</f>
        <v>62.540960997456764</v>
      </c>
      <c r="O161" s="483">
        <f>O154*(100%+'Assume C02'!P18)</f>
        <v>60.412706126851319</v>
      </c>
      <c r="P161" s="483">
        <f>P154*(100%+'Assume C02'!Q18)</f>
        <v>57.393762600219652</v>
      </c>
      <c r="Q161" s="483">
        <f>Q154*(100%+'Assume C02'!R18)</f>
        <v>56.002123355889715</v>
      </c>
      <c r="R161" s="483">
        <f>R154*(100%+'Assume C02'!S18)</f>
        <v>52.42783836892405</v>
      </c>
      <c r="S161" s="483">
        <f>S154*(100%+'Assume C02'!T18)</f>
        <v>46.895202580771468</v>
      </c>
      <c r="T161" s="483">
        <f>T154*(100%+'Assume C02'!U18)</f>
        <v>44.792329936563476</v>
      </c>
      <c r="U161" s="483">
        <f>U154*(100%+'Assume C02'!V18)</f>
        <v>41.26151068476144</v>
      </c>
      <c r="V161" s="483">
        <f>V154*(100%+'Assume C02'!W18)</f>
        <v>37.163992895095724</v>
      </c>
      <c r="W161" s="483">
        <f>W154*(100%+'Assume C02'!X18)</f>
        <v>35.193232925828852</v>
      </c>
      <c r="X161" s="483">
        <f>X154*(100%+'Assume C02'!Y18)</f>
        <v>32.784914521468103</v>
      </c>
      <c r="Y161" s="483">
        <f>Y154*(100%+'Assume C02'!Z18)</f>
        <v>30.913320054374843</v>
      </c>
      <c r="Z161" s="483">
        <f>Z154*(100%+'Assume C02'!AA18)</f>
        <v>29.9234209843315</v>
      </c>
      <c r="AA161" s="483">
        <f>AA154*(100%+'Assume C02'!AB18)</f>
        <v>28.133802825067004</v>
      </c>
      <c r="AB161" s="483">
        <f>AB154*(100%+'Assume C02'!AC18)</f>
        <v>26.019671239060759</v>
      </c>
      <c r="AC161" s="483">
        <f>AC154*(100%+'Assume C02'!AD18)</f>
        <v>23.338148754334632</v>
      </c>
      <c r="AD161" s="483">
        <f>AD154*(100%+'Assume C02'!AE18)</f>
        <v>21.109564436530352</v>
      </c>
      <c r="AE161" s="483">
        <f>AE154*(100%+'Assume C02'!AF18)</f>
        <v>18.827834123306779</v>
      </c>
      <c r="AF161" s="483">
        <f>AF154*(100%+'Assume C02'!AG18)</f>
        <v>16.492815261834508</v>
      </c>
      <c r="AG161" s="483">
        <f>AG154*(100%+'Assume C02'!AH18)</f>
        <v>14.653486494083273</v>
      </c>
      <c r="AH161" s="483">
        <f>AH154*(100%+'Assume C02'!AI18)</f>
        <v>12.777950941759086</v>
      </c>
      <c r="AI161" s="483">
        <f>AI154*(100%+'Assume C02'!AJ18)</f>
        <v>10.2996096663054</v>
      </c>
      <c r="AJ161" s="483">
        <f>AJ154*(100%+'Assume C02'!AK18)</f>
        <v>9.4930983589242164</v>
      </c>
      <c r="AK161" s="483">
        <f>AK154*(100%+'Assume C02'!AL18)</f>
        <v>8.6850031312163178</v>
      </c>
      <c r="AL161" s="483">
        <f>AL154*(100%+'Assume C02'!AM18)</f>
        <v>8.6934188319248609</v>
      </c>
      <c r="AM161" s="483">
        <f>AM154*(100%+'Assume C02'!AN18)</f>
        <v>8.701834532633411</v>
      </c>
      <c r="AN161" s="483">
        <f>AN154*(100%+'Assume C02'!AO18)</f>
        <v>8.7102502333419558</v>
      </c>
      <c r="AO161" s="483">
        <f>AO154*(100%+'Assume C02'!AP18)</f>
        <v>8.7186659340504988</v>
      </c>
      <c r="AP161" s="483">
        <f>AP154*(100%+'Assume C02'!AQ18)</f>
        <v>8.7270816347590401</v>
      </c>
      <c r="AQ161" s="483">
        <f>AQ154*(100%+'Assume C02'!AR18)</f>
        <v>8.7354973354675831</v>
      </c>
      <c r="AR161" s="483">
        <f>AR154*(100%+'Assume C02'!AS18)</f>
        <v>8.7439130361761261</v>
      </c>
      <c r="AS161" s="483">
        <f>AS154*(100%+'Assume C02'!AT18)</f>
        <v>8.7523287368846692</v>
      </c>
      <c r="AT161" s="483">
        <f>AT154*(100%+'Assume C02'!AU18)</f>
        <v>8.7607444375932122</v>
      </c>
      <c r="AU161" s="483">
        <f>AU154*(100%+'Assume C02'!AV18)</f>
        <v>8.7691601383017552</v>
      </c>
      <c r="AV161" s="483">
        <f>AV154*(100%+'Assume C02'!AW18)</f>
        <v>8.7775758390102983</v>
      </c>
      <c r="AW161" s="483">
        <f>AW154*(100%+'Assume C02'!AX18)</f>
        <v>8.7859915397188413</v>
      </c>
      <c r="AX161" s="483">
        <f>AX154*(100%+'Assume C02'!AY18)</f>
        <v>8.7944072404273843</v>
      </c>
      <c r="AY161" s="483">
        <f>AY154*(100%+'Assume C02'!AZ18)</f>
        <v>8.8028229411359273</v>
      </c>
      <c r="AZ161" s="483">
        <f>AZ154*(100%+'Assume C02'!BA18)</f>
        <v>8.8112386418444686</v>
      </c>
      <c r="BA161" s="483">
        <f>BA154*(100%+'Assume C02'!BB18)</f>
        <v>8.8196543425530116</v>
      </c>
      <c r="BB161" s="483">
        <f>BB154*(100%+'Assume C02'!BC18)</f>
        <v>8.8280700432615564</v>
      </c>
      <c r="BC161" s="483">
        <f>BC154*(100%+'Assume C02'!BD18)</f>
        <v>8.8364857439700994</v>
      </c>
      <c r="BD161" s="483">
        <f>BD154*(100%+'Assume C02'!BE18)</f>
        <v>8.8449014446786425</v>
      </c>
      <c r="BE161" s="483">
        <f>BE154*(100%+'Assume C02'!BF18)</f>
        <v>8.8533171453871837</v>
      </c>
      <c r="BF161" s="483">
        <f>BF154*(100%+'Assume C02'!BG18)</f>
        <v>8.8617328460957268</v>
      </c>
      <c r="BG161" s="483">
        <f>BG154*(100%+'Assume C02'!BH18)</f>
        <v>8.8701485468042698</v>
      </c>
      <c r="BH161" s="483">
        <f>BH154*(100%+'Assume C02'!BI18)</f>
        <v>8.8785642475128146</v>
      </c>
      <c r="BI161" s="483">
        <f>BI154*(100%+'Assume C02'!BJ18)</f>
        <v>8.8869799482213576</v>
      </c>
      <c r="BJ161" s="483">
        <f>BJ154*(100%+'Assume C02'!BK18)</f>
        <v>8.8953956489298989</v>
      </c>
      <c r="BK161" s="483">
        <f>BK154*(100%+'Assume C02'!BL18)</f>
        <v>8.9038113496384419</v>
      </c>
      <c r="BL161" s="483">
        <f>BL154*(100%+'Assume C02'!BM18)</f>
        <v>8.9122270503469849</v>
      </c>
      <c r="BM161" s="483">
        <f>BM154*(100%+'Assume C02'!BN18)</f>
        <v>8.920642751055528</v>
      </c>
      <c r="BN161" s="147"/>
      <c r="BO161" s="159"/>
      <c r="BP161" s="159"/>
      <c r="BQ161" s="5"/>
    </row>
    <row r="162" spans="1:69" outlineLevel="2">
      <c r="A162" s="715"/>
      <c r="B162" s="469" t="s">
        <v>58</v>
      </c>
      <c r="C162" s="452"/>
      <c r="D162" s="472">
        <f>SUM(F162:L162)</f>
        <v>0</v>
      </c>
      <c r="E162" s="472">
        <f t="shared" si="112"/>
        <v>0</v>
      </c>
      <c r="F162" s="488">
        <f>F155*(100%+'Assume C02'!G15)</f>
        <v>0</v>
      </c>
      <c r="G162" s="488">
        <f>G155*(100%+'Assume C02'!H15)</f>
        <v>0</v>
      </c>
      <c r="H162" s="488">
        <f>H155*(100%+'Assume C02'!I15)</f>
        <v>0</v>
      </c>
      <c r="I162" s="488">
        <f>I155*(100%+'Assume C02'!J15)</f>
        <v>0</v>
      </c>
      <c r="J162" s="488">
        <f>J155*(100%+'Assume C02'!K15)</f>
        <v>0</v>
      </c>
      <c r="K162" s="488">
        <f>K155*(100%+'Assume C02'!L15)</f>
        <v>0</v>
      </c>
      <c r="L162" s="488">
        <f>L155*(100%+'Assume C02'!M15)</f>
        <v>0</v>
      </c>
      <c r="M162" s="488">
        <f>M155*(100%+'Assume C02'!N15)</f>
        <v>0</v>
      </c>
      <c r="N162" s="488">
        <f>N155*(100%+'Assume C02'!O15)</f>
        <v>0</v>
      </c>
      <c r="O162" s="488">
        <f>O155*(100%+'Assume C02'!P15)</f>
        <v>0</v>
      </c>
      <c r="P162" s="488">
        <f>P155*(100%+'Assume C02'!Q15)</f>
        <v>0</v>
      </c>
      <c r="Q162" s="488">
        <f>Q155*(100%+'Assume C02'!R15)</f>
        <v>0</v>
      </c>
      <c r="R162" s="488">
        <f>R155*(100%+'Assume C02'!S15)</f>
        <v>0</v>
      </c>
      <c r="S162" s="488">
        <f>S155*(100%+'Assume C02'!T15)</f>
        <v>0</v>
      </c>
      <c r="T162" s="488">
        <f>T155*(100%+'Assume C02'!U15)</f>
        <v>0</v>
      </c>
      <c r="U162" s="488">
        <f>U155*(100%+'Assume C02'!V15)</f>
        <v>0</v>
      </c>
      <c r="V162" s="488">
        <f>V155*(100%+'Assume C02'!W15)</f>
        <v>0</v>
      </c>
      <c r="W162" s="488">
        <f>W155*(100%+'Assume C02'!X15)</f>
        <v>0</v>
      </c>
      <c r="X162" s="488">
        <f>X155*(100%+'Assume C02'!Y15)</f>
        <v>0</v>
      </c>
      <c r="Y162" s="488">
        <f>Y155*(100%+'Assume C02'!Z15)</f>
        <v>0</v>
      </c>
      <c r="Z162" s="488">
        <f>Z155*(100%+'Assume C02'!AA15)</f>
        <v>0</v>
      </c>
      <c r="AA162" s="488">
        <f>AA155*(100%+'Assume C02'!AB15)</f>
        <v>0</v>
      </c>
      <c r="AB162" s="488">
        <f>AB155*(100%+'Assume C02'!AC15)</f>
        <v>0</v>
      </c>
      <c r="AC162" s="488">
        <f>AC155*(100%+'Assume C02'!AD15)</f>
        <v>0</v>
      </c>
      <c r="AD162" s="488">
        <f>AD155*(100%+'Assume C02'!AE15)</f>
        <v>0</v>
      </c>
      <c r="AE162" s="488">
        <f>AE155*(100%+'Assume C02'!AF15)</f>
        <v>0</v>
      </c>
      <c r="AF162" s="488">
        <f>AF155*(100%+'Assume C02'!AG15)</f>
        <v>0</v>
      </c>
      <c r="AG162" s="488">
        <f>AG155*(100%+'Assume C02'!AH15)</f>
        <v>0</v>
      </c>
      <c r="AH162" s="488">
        <f>AH155*(100%+'Assume C02'!AI15)</f>
        <v>0</v>
      </c>
      <c r="AI162" s="488">
        <f>AI155*(100%+'Assume C02'!AJ15)</f>
        <v>0</v>
      </c>
      <c r="AJ162" s="488">
        <f>AJ155*(100%+'Assume C02'!AK15)</f>
        <v>0</v>
      </c>
      <c r="AK162" s="488">
        <f>AK155*(100%+'Assume C02'!AL15)</f>
        <v>0</v>
      </c>
      <c r="AL162" s="488">
        <f>AL155*(100%+'Assume C02'!AM15)</f>
        <v>0</v>
      </c>
      <c r="AM162" s="488">
        <f>AM155*(100%+'Assume C02'!AN15)</f>
        <v>0</v>
      </c>
      <c r="AN162" s="488">
        <f>AN155*(100%+'Assume C02'!AO15)</f>
        <v>0</v>
      </c>
      <c r="AO162" s="488">
        <f>AO155*(100%+'Assume C02'!AP15)</f>
        <v>0</v>
      </c>
      <c r="AP162" s="488">
        <f>AP155*(100%+'Assume C02'!AQ15)</f>
        <v>0</v>
      </c>
      <c r="AQ162" s="488">
        <f>AQ155*(100%+'Assume C02'!AR15)</f>
        <v>0</v>
      </c>
      <c r="AR162" s="488">
        <f>AR155*(100%+'Assume C02'!AS15)</f>
        <v>0</v>
      </c>
      <c r="AS162" s="488">
        <f>AS155*(100%+'Assume C02'!AT15)</f>
        <v>0</v>
      </c>
      <c r="AT162" s="488">
        <f>AT155*(100%+'Assume C02'!AU15)</f>
        <v>0</v>
      </c>
      <c r="AU162" s="488">
        <f>AU155*(100%+'Assume C02'!AV15)</f>
        <v>0</v>
      </c>
      <c r="AV162" s="488">
        <f>AV155*(100%+'Assume C02'!AW15)</f>
        <v>0</v>
      </c>
      <c r="AW162" s="488">
        <f>AW155*(100%+'Assume C02'!AX15)</f>
        <v>0</v>
      </c>
      <c r="AX162" s="488">
        <f>AX155*(100%+'Assume C02'!AY15)</f>
        <v>0</v>
      </c>
      <c r="AY162" s="488">
        <f>AY155*(100%+'Assume C02'!AZ15)</f>
        <v>0</v>
      </c>
      <c r="AZ162" s="488">
        <f>AZ155*(100%+'Assume C02'!BA15)</f>
        <v>0</v>
      </c>
      <c r="BA162" s="488">
        <f>BA155*(100%+'Assume C02'!BB15)</f>
        <v>0</v>
      </c>
      <c r="BB162" s="488">
        <f>BB155*(100%+'Assume C02'!BC15)</f>
        <v>0</v>
      </c>
      <c r="BC162" s="488">
        <f>BC155*(100%+'Assume C02'!BD15)</f>
        <v>0</v>
      </c>
      <c r="BD162" s="488">
        <f>BD155*(100%+'Assume C02'!BE15)</f>
        <v>0</v>
      </c>
      <c r="BE162" s="488">
        <f>BE155*(100%+'Assume C02'!BF15)</f>
        <v>0</v>
      </c>
      <c r="BF162" s="488">
        <f>BF155*(100%+'Assume C02'!BG15)</f>
        <v>0</v>
      </c>
      <c r="BG162" s="488">
        <f>BG155*(100%+'Assume C02'!BH15)</f>
        <v>0</v>
      </c>
      <c r="BH162" s="488">
        <f>BH155*(100%+'Assume C02'!BI15)</f>
        <v>0</v>
      </c>
      <c r="BI162" s="488">
        <f>BI155*(100%+'Assume C02'!BJ15)</f>
        <v>0</v>
      </c>
      <c r="BJ162" s="488">
        <f>BJ155*(100%+'Assume C02'!BK15)</f>
        <v>0</v>
      </c>
      <c r="BK162" s="488">
        <f>BK155*(100%+'Assume C02'!BL15)</f>
        <v>0</v>
      </c>
      <c r="BL162" s="488">
        <f>BL155*(100%+'Assume C02'!BM15)</f>
        <v>0</v>
      </c>
      <c r="BM162" s="488">
        <f>BM155*(100%+'Assume C02'!BN15)</f>
        <v>0</v>
      </c>
      <c r="BN162" s="176"/>
      <c r="BO162" s="159"/>
      <c r="BP162" s="159"/>
      <c r="BQ162" s="160"/>
    </row>
    <row r="163" spans="1:69" ht="13.5" outlineLevel="1" thickBot="1">
      <c r="A163" s="716"/>
      <c r="B163" s="133" t="s">
        <v>777</v>
      </c>
      <c r="C163" s="173"/>
      <c r="D163" s="369">
        <f>SUM(F163:L163)</f>
        <v>1512.0874675740577</v>
      </c>
      <c r="E163" s="369">
        <f t="shared" si="112"/>
        <v>5324.5779902470222</v>
      </c>
      <c r="F163" s="489">
        <f>SUM(F157:F162)</f>
        <v>243.85633774282186</v>
      </c>
      <c r="G163" s="489">
        <f t="shared" ref="G163:BJ163" si="114">SUM(G157:G162)</f>
        <v>232.4807563402872</v>
      </c>
      <c r="H163" s="489">
        <f t="shared" si="114"/>
        <v>224.17210745113636</v>
      </c>
      <c r="I163" s="489">
        <f t="shared" si="114"/>
        <v>204.65643952244153</v>
      </c>
      <c r="J163" s="489">
        <f t="shared" si="114"/>
        <v>201.66051672569867</v>
      </c>
      <c r="K163" s="489">
        <f t="shared" si="114"/>
        <v>206.7207118421795</v>
      </c>
      <c r="L163" s="489">
        <f t="shared" si="114"/>
        <v>198.54059794949239</v>
      </c>
      <c r="M163" s="489">
        <f t="shared" si="114"/>
        <v>175.09671777425183</v>
      </c>
      <c r="N163" s="489">
        <f t="shared" si="114"/>
        <v>178.77287619202804</v>
      </c>
      <c r="O163" s="489">
        <f t="shared" si="114"/>
        <v>167.4166032529096</v>
      </c>
      <c r="P163" s="489">
        <f t="shared" si="114"/>
        <v>154.00982700318559</v>
      </c>
      <c r="Q163" s="489">
        <f t="shared" si="114"/>
        <v>159.68092706158706</v>
      </c>
      <c r="R163" s="489">
        <f t="shared" si="114"/>
        <v>148.75043715674659</v>
      </c>
      <c r="S163" s="489">
        <f t="shared" si="114"/>
        <v>128.08164675785622</v>
      </c>
      <c r="T163" s="489">
        <f t="shared" si="114"/>
        <v>123.32778704992714</v>
      </c>
      <c r="U163" s="489">
        <f t="shared" si="114"/>
        <v>113.07620583588528</v>
      </c>
      <c r="V163" s="489">
        <f t="shared" si="114"/>
        <v>99.134788975157448</v>
      </c>
      <c r="W163" s="489">
        <f t="shared" si="114"/>
        <v>96.807137485719281</v>
      </c>
      <c r="X163" s="489">
        <f t="shared" si="114"/>
        <v>90.706051288851029</v>
      </c>
      <c r="Y163" s="489">
        <f t="shared" si="114"/>
        <v>85.579695765555215</v>
      </c>
      <c r="Z163" s="489">
        <f t="shared" si="114"/>
        <v>86.363712924861758</v>
      </c>
      <c r="AA163" s="489">
        <f t="shared" si="114"/>
        <v>85.218488380252879</v>
      </c>
      <c r="AB163" s="489">
        <f t="shared" si="114"/>
        <v>81.116542785445546</v>
      </c>
      <c r="AC163" s="489">
        <f t="shared" si="114"/>
        <v>76.443210847410995</v>
      </c>
      <c r="AD163" s="489">
        <f t="shared" si="114"/>
        <v>72.218821631790945</v>
      </c>
      <c r="AE163" s="489">
        <f t="shared" si="114"/>
        <v>67.93729097624427</v>
      </c>
      <c r="AF163" s="489">
        <f t="shared" si="114"/>
        <v>63.598476327941526</v>
      </c>
      <c r="AG163" s="489">
        <f t="shared" si="114"/>
        <v>59.751356328852474</v>
      </c>
      <c r="AH163" s="489">
        <f t="shared" si="114"/>
        <v>55.864034100683121</v>
      </c>
      <c r="AI163" s="489">
        <f t="shared" si="114"/>
        <v>51.369910704876929</v>
      </c>
      <c r="AJ163" s="489">
        <f t="shared" si="114"/>
        <v>48.543621832635878</v>
      </c>
      <c r="AK163" s="489">
        <f t="shared" si="114"/>
        <v>45.711753595560758</v>
      </c>
      <c r="AL163" s="489">
        <f t="shared" si="114"/>
        <v>45.756047930440175</v>
      </c>
      <c r="AM163" s="489">
        <f t="shared" si="114"/>
        <v>45.800342265319628</v>
      </c>
      <c r="AN163" s="489">
        <f t="shared" si="114"/>
        <v>45.844636600199038</v>
      </c>
      <c r="AO163" s="489">
        <f t="shared" si="114"/>
        <v>45.888930935078463</v>
      </c>
      <c r="AP163" s="489">
        <f t="shared" si="114"/>
        <v>45.93322526995788</v>
      </c>
      <c r="AQ163" s="489">
        <f t="shared" si="114"/>
        <v>45.977519604837298</v>
      </c>
      <c r="AR163" s="489">
        <f t="shared" si="114"/>
        <v>46.021813939716722</v>
      </c>
      <c r="AS163" s="489">
        <f t="shared" si="114"/>
        <v>46.066108274596139</v>
      </c>
      <c r="AT163" s="489">
        <f t="shared" si="114"/>
        <v>46.110402609475557</v>
      </c>
      <c r="AU163" s="489">
        <f t="shared" si="114"/>
        <v>46.154696944354981</v>
      </c>
      <c r="AV163" s="489">
        <f t="shared" si="114"/>
        <v>46.198991279234392</v>
      </c>
      <c r="AW163" s="489">
        <f t="shared" si="114"/>
        <v>46.243285614113809</v>
      </c>
      <c r="AX163" s="489">
        <f t="shared" si="114"/>
        <v>46.287579948993233</v>
      </c>
      <c r="AY163" s="489">
        <f t="shared" si="114"/>
        <v>46.331874283872651</v>
      </c>
      <c r="AZ163" s="489">
        <f t="shared" si="114"/>
        <v>46.376168618752075</v>
      </c>
      <c r="BA163" s="489">
        <f t="shared" si="114"/>
        <v>46.420462953631485</v>
      </c>
      <c r="BB163" s="489">
        <f t="shared" si="114"/>
        <v>46.46475728851091</v>
      </c>
      <c r="BC163" s="489">
        <f t="shared" si="114"/>
        <v>46.509051623390334</v>
      </c>
      <c r="BD163" s="489">
        <f t="shared" si="114"/>
        <v>46.553345958269745</v>
      </c>
      <c r="BE163" s="489">
        <f t="shared" si="114"/>
        <v>46.597640293149169</v>
      </c>
      <c r="BF163" s="489">
        <f t="shared" si="114"/>
        <v>46.641934628028586</v>
      </c>
      <c r="BG163" s="489">
        <f t="shared" si="114"/>
        <v>46.686228962908004</v>
      </c>
      <c r="BH163" s="489">
        <f t="shared" si="114"/>
        <v>46.730523297787428</v>
      </c>
      <c r="BI163" s="489">
        <f t="shared" si="114"/>
        <v>46.774817632666853</v>
      </c>
      <c r="BJ163" s="489">
        <f t="shared" si="114"/>
        <v>46.81911196754627</v>
      </c>
      <c r="BK163" s="489">
        <f>SUM(BK157:BK162)</f>
        <v>46.863406302425687</v>
      </c>
      <c r="BL163" s="489">
        <f>SUM(BL157:BL162)</f>
        <v>46.907700637305112</v>
      </c>
      <c r="BM163" s="489">
        <f>SUM(BM157:BM162)</f>
        <v>46.951994972184522</v>
      </c>
      <c r="BN163" s="161"/>
      <c r="BO163" s="162"/>
      <c r="BP163" s="162"/>
      <c r="BQ163" s="155"/>
    </row>
    <row r="164" spans="1:69" ht="20.25" customHeight="1" outlineLevel="2" thickTop="1" thickBot="1">
      <c r="A164" s="717" t="s">
        <v>837</v>
      </c>
      <c r="B164" s="179" t="s">
        <v>778</v>
      </c>
      <c r="C164" s="180"/>
      <c r="D164" s="369">
        <f>SUM(F164:L164)</f>
        <v>4899.1577993243509</v>
      </c>
      <c r="E164" s="369">
        <f>SUM(F164:BN164)</f>
        <v>29706.227774917243</v>
      </c>
      <c r="F164" s="494">
        <f>F156+F120+F127</f>
        <v>1833.0803802722949</v>
      </c>
      <c r="G164" s="494">
        <f t="shared" ref="G164:BM164" si="115">G156+G120+G127</f>
        <v>1833.3239929973129</v>
      </c>
      <c r="H164" s="494">
        <f t="shared" si="115"/>
        <v>244.34356319285749</v>
      </c>
      <c r="I164" s="494">
        <f t="shared" si="115"/>
        <v>244.98671666859636</v>
      </c>
      <c r="J164" s="494">
        <f t="shared" si="115"/>
        <v>246.27729647265028</v>
      </c>
      <c r="K164" s="494">
        <f t="shared" si="115"/>
        <v>247.13398169398715</v>
      </c>
      <c r="L164" s="494">
        <f t="shared" si="115"/>
        <v>250.01186802665271</v>
      </c>
      <c r="M164" s="494">
        <f t="shared" si="115"/>
        <v>252.95004019788618</v>
      </c>
      <c r="N164" s="494">
        <f t="shared" si="115"/>
        <v>256.02801983079223</v>
      </c>
      <c r="O164" s="494">
        <f t="shared" si="115"/>
        <v>260.01194225301981</v>
      </c>
      <c r="P164" s="494">
        <f t="shared" si="115"/>
        <v>267.46938428586498</v>
      </c>
      <c r="Q164" s="494">
        <f t="shared" si="115"/>
        <v>781.52897083585606</v>
      </c>
      <c r="R164" s="494">
        <f t="shared" si="115"/>
        <v>281.51672169943646</v>
      </c>
      <c r="S164" s="494">
        <f t="shared" si="115"/>
        <v>283.93056066656925</v>
      </c>
      <c r="T164" s="494">
        <f t="shared" si="115"/>
        <v>296.88675659443851</v>
      </c>
      <c r="U164" s="494">
        <f t="shared" si="115"/>
        <v>295.58407986284283</v>
      </c>
      <c r="V164" s="494">
        <f t="shared" si="115"/>
        <v>299.17762394559134</v>
      </c>
      <c r="W164" s="494">
        <f t="shared" si="115"/>
        <v>307.83766551979113</v>
      </c>
      <c r="X164" s="494">
        <f t="shared" si="115"/>
        <v>357.44915038508992</v>
      </c>
      <c r="Y164" s="494">
        <f t="shared" si="115"/>
        <v>292.20310039307805</v>
      </c>
      <c r="Z164" s="494">
        <f t="shared" si="115"/>
        <v>297.90355540634647</v>
      </c>
      <c r="AA164" s="494">
        <f t="shared" si="115"/>
        <v>811.32630802329481</v>
      </c>
      <c r="AB164" s="494">
        <f t="shared" si="115"/>
        <v>297.96226971433111</v>
      </c>
      <c r="AC164" s="494">
        <f t="shared" si="115"/>
        <v>313.8763973129096</v>
      </c>
      <c r="AD164" s="494">
        <f t="shared" si="115"/>
        <v>301.62002440347266</v>
      </c>
      <c r="AE164" s="494">
        <f t="shared" si="115"/>
        <v>301.8636371284905</v>
      </c>
      <c r="AF164" s="494">
        <f t="shared" si="115"/>
        <v>2446.4823983604851</v>
      </c>
      <c r="AG164" s="494">
        <f t="shared" si="115"/>
        <v>302.35086257852606</v>
      </c>
      <c r="AH164" s="494">
        <f t="shared" si="115"/>
        <v>302.5944753035439</v>
      </c>
      <c r="AI164" s="494">
        <f t="shared" si="115"/>
        <v>302.83808802856169</v>
      </c>
      <c r="AJ164" s="494">
        <f t="shared" si="115"/>
        <v>303.08170075357953</v>
      </c>
      <c r="AK164" s="494">
        <f t="shared" si="115"/>
        <v>816.52103583977237</v>
      </c>
      <c r="AL164" s="494">
        <f t="shared" si="115"/>
        <v>303.56892620361509</v>
      </c>
      <c r="AM164" s="494">
        <f t="shared" si="115"/>
        <v>303.81253892863293</v>
      </c>
      <c r="AN164" s="494">
        <f t="shared" si="115"/>
        <v>304.05615165365072</v>
      </c>
      <c r="AO164" s="494">
        <f t="shared" si="115"/>
        <v>304.2997643786685</v>
      </c>
      <c r="AP164" s="494">
        <f t="shared" si="115"/>
        <v>304.54337710368628</v>
      </c>
      <c r="AQ164" s="494">
        <f t="shared" si="115"/>
        <v>304.78698982870412</v>
      </c>
      <c r="AR164" s="494">
        <f t="shared" si="115"/>
        <v>305.03060255372191</v>
      </c>
      <c r="AS164" s="494">
        <f t="shared" si="115"/>
        <v>305.27421527873975</v>
      </c>
      <c r="AT164" s="494">
        <f t="shared" si="115"/>
        <v>305.51782800375753</v>
      </c>
      <c r="AU164" s="494">
        <f t="shared" si="115"/>
        <v>818.95716308995043</v>
      </c>
      <c r="AV164" s="494">
        <f t="shared" si="115"/>
        <v>306.00505345379315</v>
      </c>
      <c r="AW164" s="494">
        <f t="shared" si="115"/>
        <v>306.24866617881094</v>
      </c>
      <c r="AX164" s="494">
        <f t="shared" si="115"/>
        <v>306.49227890382878</v>
      </c>
      <c r="AY164" s="494">
        <f t="shared" si="115"/>
        <v>306.73589162884656</v>
      </c>
      <c r="AZ164" s="494">
        <f t="shared" si="115"/>
        <v>306.97950435386434</v>
      </c>
      <c r="BA164" s="494">
        <f t="shared" si="115"/>
        <v>2654.5250713988771</v>
      </c>
      <c r="BB164" s="494">
        <f t="shared" si="115"/>
        <v>2654.7686841238947</v>
      </c>
      <c r="BC164" s="494">
        <f t="shared" si="115"/>
        <v>255.79336126869424</v>
      </c>
      <c r="BD164" s="494">
        <f t="shared" si="115"/>
        <v>256.03697399371208</v>
      </c>
      <c r="BE164" s="494">
        <f t="shared" si="115"/>
        <v>256.28058671872986</v>
      </c>
      <c r="BF164" s="494">
        <f t="shared" si="115"/>
        <v>256.52419944374765</v>
      </c>
      <c r="BG164" s="494">
        <f t="shared" si="115"/>
        <v>256.76781216876549</v>
      </c>
      <c r="BH164" s="494">
        <f t="shared" si="115"/>
        <v>257.01142489378327</v>
      </c>
      <c r="BI164" s="494">
        <f t="shared" si="115"/>
        <v>257.25503761880111</v>
      </c>
      <c r="BJ164" s="494">
        <f t="shared" si="115"/>
        <v>257.49865034381889</v>
      </c>
      <c r="BK164" s="494">
        <f t="shared" si="115"/>
        <v>257.74226306883673</v>
      </c>
      <c r="BL164" s="494">
        <f t="shared" si="115"/>
        <v>805.33270116650806</v>
      </c>
      <c r="BM164" s="494">
        <f t="shared" si="115"/>
        <v>258.2294885188723</v>
      </c>
      <c r="BN164" s="161"/>
      <c r="BO164" s="162"/>
      <c r="BP164" s="162"/>
      <c r="BQ164" s="155"/>
    </row>
    <row r="165" spans="1:69" ht="20.25" customHeight="1" outlineLevel="2" thickTop="1" thickBot="1">
      <c r="A165" s="718"/>
      <c r="B165" s="181" t="s">
        <v>779</v>
      </c>
      <c r="C165" s="182"/>
      <c r="D165" s="369">
        <f>SUM(F165:L165)</f>
        <v>4476.6180581895824</v>
      </c>
      <c r="E165" s="369">
        <f>SUM(F165:BN165)</f>
        <v>12944.435737672586</v>
      </c>
      <c r="F165" s="495">
        <f>F163+F134</f>
        <v>1748.4605639316644</v>
      </c>
      <c r="G165" s="495">
        <f>G163+G134</f>
        <v>1685.7323443218536</v>
      </c>
      <c r="H165" s="495">
        <f t="shared" ref="H165:AK165" si="116">H163+H134</f>
        <v>224.17210745113636</v>
      </c>
      <c r="I165" s="495">
        <f t="shared" si="116"/>
        <v>204.99438888329513</v>
      </c>
      <c r="J165" s="495">
        <f t="shared" si="116"/>
        <v>202.84123256244328</v>
      </c>
      <c r="K165" s="495">
        <f t="shared" si="116"/>
        <v>208.33606638935839</v>
      </c>
      <c r="L165" s="495">
        <f t="shared" si="116"/>
        <v>202.08135464983141</v>
      </c>
      <c r="M165" s="495">
        <f t="shared" si="116"/>
        <v>180.43852478750043</v>
      </c>
      <c r="N165" s="495">
        <f t="shared" si="116"/>
        <v>185.8730999024298</v>
      </c>
      <c r="O165" s="495">
        <f t="shared" si="116"/>
        <v>176.68556723759417</v>
      </c>
      <c r="P165" s="495">
        <f t="shared" si="116"/>
        <v>167.46463639017102</v>
      </c>
      <c r="Q165" s="495">
        <f t="shared" si="116"/>
        <v>484.33896082906267</v>
      </c>
      <c r="R165" s="495">
        <f t="shared" si="116"/>
        <v>168.8406606674717</v>
      </c>
      <c r="S165" s="495">
        <f t="shared" si="116"/>
        <v>148.3705606688961</v>
      </c>
      <c r="T165" s="495">
        <f t="shared" si="116"/>
        <v>149.26645511166993</v>
      </c>
      <c r="U165" s="495">
        <f t="shared" si="116"/>
        <v>136.89003917971652</v>
      </c>
      <c r="V165" s="495">
        <f t="shared" si="116"/>
        <v>123.19889191556634</v>
      </c>
      <c r="W165" s="495">
        <f t="shared" si="116"/>
        <v>123.28559276198355</v>
      </c>
      <c r="X165" s="495">
        <f t="shared" si="116"/>
        <v>136.26922026863258</v>
      </c>
      <c r="Y165" s="495">
        <f t="shared" si="116"/>
        <v>102.72336273747794</v>
      </c>
      <c r="Z165" s="495">
        <f t="shared" si="116"/>
        <v>105.64723140540102</v>
      </c>
      <c r="AA165" s="495">
        <f t="shared" si="116"/>
        <v>305.740580138366</v>
      </c>
      <c r="AB165" s="495">
        <f t="shared" si="116"/>
        <v>100.23202448475858</v>
      </c>
      <c r="AC165" s="495">
        <f t="shared" si="116"/>
        <v>101.70374368100131</v>
      </c>
      <c r="AD165" s="495">
        <f t="shared" si="116"/>
        <v>92.577597789150104</v>
      </c>
      <c r="AE165" s="495">
        <f t="shared" si="116"/>
        <v>88.29606713360343</v>
      </c>
      <c r="AF165" s="495">
        <f t="shared" si="116"/>
        <v>924.85463492431586</v>
      </c>
      <c r="AG165" s="495">
        <f t="shared" si="116"/>
        <v>80.11013248621164</v>
      </c>
      <c r="AH165" s="495">
        <f t="shared" si="116"/>
        <v>76.222810258042287</v>
      </c>
      <c r="AI165" s="495">
        <f t="shared" si="116"/>
        <v>71.728686862236088</v>
      </c>
      <c r="AJ165" s="495">
        <f t="shared" si="116"/>
        <v>68.902397989995038</v>
      </c>
      <c r="AK165" s="495">
        <f t="shared" si="116"/>
        <v>267.31560569631313</v>
      </c>
      <c r="AL165" s="495">
        <f t="shared" ref="AL165:BJ165" si="117">AL163+AL134</f>
        <v>66.114824087799335</v>
      </c>
      <c r="AM165" s="495">
        <f t="shared" si="117"/>
        <v>66.159118422678787</v>
      </c>
      <c r="AN165" s="495">
        <f t="shared" si="117"/>
        <v>66.203412757558198</v>
      </c>
      <c r="AO165" s="495">
        <f t="shared" si="117"/>
        <v>66.247707092437622</v>
      </c>
      <c r="AP165" s="495">
        <f t="shared" si="117"/>
        <v>66.292001427317047</v>
      </c>
      <c r="AQ165" s="495">
        <f t="shared" si="117"/>
        <v>66.336295762196457</v>
      </c>
      <c r="AR165" s="495">
        <f t="shared" si="117"/>
        <v>66.380590097075881</v>
      </c>
      <c r="AS165" s="495">
        <f t="shared" si="117"/>
        <v>66.424884431955306</v>
      </c>
      <c r="AT165" s="495">
        <f t="shared" si="117"/>
        <v>66.469178766834716</v>
      </c>
      <c r="AU165" s="495">
        <f t="shared" si="117"/>
        <v>267.75854904510737</v>
      </c>
      <c r="AV165" s="495">
        <f t="shared" si="117"/>
        <v>66.557767436593551</v>
      </c>
      <c r="AW165" s="495">
        <f t="shared" si="117"/>
        <v>66.602061771472975</v>
      </c>
      <c r="AX165" s="495">
        <f t="shared" si="117"/>
        <v>66.6463561063524</v>
      </c>
      <c r="AY165" s="495">
        <f t="shared" si="117"/>
        <v>66.69065044123181</v>
      </c>
      <c r="AZ165" s="495">
        <f t="shared" si="117"/>
        <v>66.734944776111234</v>
      </c>
      <c r="BA165" s="495">
        <f t="shared" si="117"/>
        <v>987.25253901653969</v>
      </c>
      <c r="BB165" s="495">
        <f t="shared" si="117"/>
        <v>987.29683335141908</v>
      </c>
      <c r="BC165" s="495">
        <f t="shared" si="117"/>
        <v>46.509051623390334</v>
      </c>
      <c r="BD165" s="495">
        <f t="shared" si="117"/>
        <v>46.553345958269745</v>
      </c>
      <c r="BE165" s="495">
        <f t="shared" si="117"/>
        <v>46.597640293149169</v>
      </c>
      <c r="BF165" s="495">
        <f t="shared" si="117"/>
        <v>46.641934628028586</v>
      </c>
      <c r="BG165" s="495">
        <f t="shared" si="117"/>
        <v>46.686228962908004</v>
      </c>
      <c r="BH165" s="495">
        <f t="shared" si="117"/>
        <v>46.730523297787428</v>
      </c>
      <c r="BI165" s="495">
        <f t="shared" si="117"/>
        <v>46.774817632666853</v>
      </c>
      <c r="BJ165" s="495">
        <f t="shared" si="117"/>
        <v>46.81911196754627</v>
      </c>
      <c r="BK165" s="495">
        <f>BK163+BK134</f>
        <v>46.863406302425687</v>
      </c>
      <c r="BL165" s="495">
        <f>BL163+BL134</f>
        <v>261.54482374639696</v>
      </c>
      <c r="BM165" s="495">
        <f>BM163+BM134</f>
        <v>46.951994972184522</v>
      </c>
      <c r="BN165" s="161"/>
      <c r="BO165" s="162"/>
      <c r="BP165" s="162"/>
      <c r="BQ165" s="155"/>
    </row>
    <row r="166" spans="1:69" ht="13.5" outlineLevel="2" thickTop="1"/>
    <row r="167" spans="1:69" outlineLevel="2">
      <c r="A167" s="719" t="s">
        <v>780</v>
      </c>
      <c r="B167" s="501" t="s">
        <v>782</v>
      </c>
      <c r="C167" s="455"/>
      <c r="D167" s="499">
        <f t="shared" ref="D167:D172" si="118">SUM(F167:L167)</f>
        <v>20674.663253961182</v>
      </c>
      <c r="E167" s="406">
        <f>BM167</f>
        <v>9297.8682905333098</v>
      </c>
      <c r="F167" s="496">
        <f>+F120</f>
        <v>1589.2240425294731</v>
      </c>
      <c r="G167" s="496">
        <f t="shared" ref="G167:AL167" si="119">+F167+G120</f>
        <v>3178.4480850589462</v>
      </c>
      <c r="H167" s="496">
        <f t="shared" si="119"/>
        <v>3178.4480850589462</v>
      </c>
      <c r="I167" s="496">
        <f t="shared" si="119"/>
        <v>3178.8476258096671</v>
      </c>
      <c r="J167" s="496">
        <f t="shared" si="119"/>
        <v>3180.2941336394242</v>
      </c>
      <c r="K167" s="496">
        <f t="shared" si="119"/>
        <v>3182.3537139655004</v>
      </c>
      <c r="L167" s="496">
        <f t="shared" si="119"/>
        <v>3187.0475678992243</v>
      </c>
      <c r="M167" s="496">
        <f t="shared" si="119"/>
        <v>3194.435981279164</v>
      </c>
      <c r="N167" s="496">
        <f t="shared" si="119"/>
        <v>3204.6587615669919</v>
      </c>
      <c r="O167" s="496">
        <f t="shared" si="119"/>
        <v>3218.6218515520295</v>
      </c>
      <c r="P167" s="496">
        <f t="shared" si="119"/>
        <v>3239.7987708448945</v>
      </c>
      <c r="Q167" s="496">
        <f t="shared" si="119"/>
        <v>3774.7916639627329</v>
      </c>
      <c r="R167" s="496">
        <f t="shared" si="119"/>
        <v>3809.5286952191336</v>
      </c>
      <c r="S167" s="496">
        <f t="shared" si="119"/>
        <v>3846.4359527176493</v>
      </c>
      <c r="T167" s="496">
        <f t="shared" si="119"/>
        <v>3896.0557934190169</v>
      </c>
      <c r="U167" s="496">
        <f t="shared" si="119"/>
        <v>3944.129344663771</v>
      </c>
      <c r="V167" s="496">
        <f t="shared" si="119"/>
        <v>3995.5528272662555</v>
      </c>
      <c r="W167" s="496">
        <f t="shared" si="119"/>
        <v>4055.3927387179219</v>
      </c>
      <c r="X167" s="496">
        <f t="shared" si="119"/>
        <v>4164.6005223098691</v>
      </c>
      <c r="Y167" s="496">
        <f t="shared" si="119"/>
        <v>4208.3186431847871</v>
      </c>
      <c r="Z167" s="496">
        <f t="shared" si="119"/>
        <v>4257.4936063479554</v>
      </c>
      <c r="AA167" s="496">
        <f t="shared" si="119"/>
        <v>4819.8477094030541</v>
      </c>
      <c r="AB167" s="496">
        <f t="shared" si="119"/>
        <v>4868.5941614241719</v>
      </c>
      <c r="AC167" s="496">
        <f t="shared" si="119"/>
        <v>4933.0111283188498</v>
      </c>
      <c r="AD167" s="496">
        <f t="shared" si="119"/>
        <v>4984.928109579073</v>
      </c>
      <c r="AE167" s="496">
        <f t="shared" si="119"/>
        <v>5036.8450908392961</v>
      </c>
      <c r="AF167" s="496">
        <f t="shared" si="119"/>
        <v>7233.1372206064971</v>
      </c>
      <c r="AG167" s="496">
        <f t="shared" si="119"/>
        <v>7285.0542018667202</v>
      </c>
      <c r="AH167" s="496">
        <f t="shared" si="119"/>
        <v>7336.9711831269433</v>
      </c>
      <c r="AI167" s="496">
        <f t="shared" si="119"/>
        <v>7388.8881643871664</v>
      </c>
      <c r="AJ167" s="496">
        <f t="shared" si="119"/>
        <v>7440.8051456473895</v>
      </c>
      <c r="AK167" s="496">
        <f t="shared" si="119"/>
        <v>8005.9178492687879</v>
      </c>
      <c r="AL167" s="496">
        <f t="shared" si="119"/>
        <v>8057.834830529011</v>
      </c>
      <c r="AM167" s="496">
        <f t="shared" ref="AM167:BJ167" si="120">+AL167+AM120</f>
        <v>8109.7518117892341</v>
      </c>
      <c r="AN167" s="496">
        <f t="shared" si="120"/>
        <v>8161.6687930494572</v>
      </c>
      <c r="AO167" s="496">
        <f t="shared" si="120"/>
        <v>8213.5857743096803</v>
      </c>
      <c r="AP167" s="496">
        <f t="shared" si="120"/>
        <v>8265.5027555699035</v>
      </c>
      <c r="AQ167" s="496">
        <f t="shared" si="120"/>
        <v>8317.4197368301266</v>
      </c>
      <c r="AR167" s="496">
        <f t="shared" si="120"/>
        <v>8369.3367180903497</v>
      </c>
      <c r="AS167" s="496">
        <f t="shared" si="120"/>
        <v>8421.2536993505728</v>
      </c>
      <c r="AT167" s="496">
        <f t="shared" si="120"/>
        <v>8473.1706806107959</v>
      </c>
      <c r="AU167" s="496">
        <f t="shared" si="120"/>
        <v>9038.2833842321943</v>
      </c>
      <c r="AV167" s="496">
        <f t="shared" si="120"/>
        <v>9090.2003654924174</v>
      </c>
      <c r="AW167" s="496">
        <f t="shared" si="120"/>
        <v>9142.1173467526405</v>
      </c>
      <c r="AX167" s="496">
        <f t="shared" si="120"/>
        <v>9194.0343280128636</v>
      </c>
      <c r="AY167" s="496">
        <f t="shared" si="120"/>
        <v>9245.9513092730867</v>
      </c>
      <c r="AZ167" s="496">
        <f t="shared" si="120"/>
        <v>9297.8682905333098</v>
      </c>
      <c r="BA167" s="496">
        <f t="shared" si="120"/>
        <v>9297.8682905333098</v>
      </c>
      <c r="BB167" s="496">
        <f t="shared" si="120"/>
        <v>9297.8682905333098</v>
      </c>
      <c r="BC167" s="496">
        <f t="shared" si="120"/>
        <v>9297.8682905333098</v>
      </c>
      <c r="BD167" s="496">
        <f t="shared" si="120"/>
        <v>9297.8682905333098</v>
      </c>
      <c r="BE167" s="496">
        <f t="shared" si="120"/>
        <v>9297.8682905333098</v>
      </c>
      <c r="BF167" s="496">
        <f t="shared" si="120"/>
        <v>9297.8682905333098</v>
      </c>
      <c r="BG167" s="496">
        <f t="shared" si="120"/>
        <v>9297.8682905333098</v>
      </c>
      <c r="BH167" s="496">
        <f t="shared" si="120"/>
        <v>9297.8682905333098</v>
      </c>
      <c r="BI167" s="496">
        <f t="shared" si="120"/>
        <v>9297.8682905333098</v>
      </c>
      <c r="BJ167" s="496">
        <f t="shared" si="120"/>
        <v>9297.8682905333098</v>
      </c>
      <c r="BK167" s="496">
        <f>+BJ167+BK120</f>
        <v>9297.8682905333098</v>
      </c>
      <c r="BL167" s="496">
        <f>+BK167+BL120</f>
        <v>9297.8682905333098</v>
      </c>
      <c r="BM167" s="496">
        <f>+BL167+BM120</f>
        <v>9297.8682905333098</v>
      </c>
      <c r="BN167" s="147"/>
      <c r="BO167" s="159"/>
      <c r="BP167" s="159"/>
      <c r="BQ167" s="5"/>
    </row>
    <row r="168" spans="1:69" outlineLevel="2">
      <c r="A168" s="720"/>
      <c r="B168" s="502" t="s">
        <v>44</v>
      </c>
      <c r="C168" s="454"/>
      <c r="D168" s="500">
        <f t="shared" si="118"/>
        <v>6841.6197694000093</v>
      </c>
      <c r="E168" s="472">
        <f>BM168</f>
        <v>15062.574787850828</v>
      </c>
      <c r="F168" s="496">
        <f>F156</f>
        <v>243.85633774282186</v>
      </c>
      <c r="G168" s="496">
        <f t="shared" ref="G168:AL168" si="121">F168+G156</f>
        <v>487.95628821066157</v>
      </c>
      <c r="H168" s="496">
        <f t="shared" si="121"/>
        <v>732.29985140351903</v>
      </c>
      <c r="I168" s="496">
        <f t="shared" si="121"/>
        <v>976.88702732139427</v>
      </c>
      <c r="J168" s="496">
        <f t="shared" si="121"/>
        <v>1221.7178159642874</v>
      </c>
      <c r="K168" s="496">
        <f t="shared" si="121"/>
        <v>1466.7922173321983</v>
      </c>
      <c r="L168" s="496">
        <f t="shared" si="121"/>
        <v>1712.110231425127</v>
      </c>
      <c r="M168" s="496">
        <f t="shared" si="121"/>
        <v>1957.6718582430735</v>
      </c>
      <c r="N168" s="496">
        <f t="shared" si="121"/>
        <v>2203.477097786038</v>
      </c>
      <c r="O168" s="496">
        <f t="shared" si="121"/>
        <v>2449.5259500540201</v>
      </c>
      <c r="P168" s="496">
        <f t="shared" si="121"/>
        <v>2695.8184150470202</v>
      </c>
      <c r="Q168" s="496">
        <f t="shared" si="121"/>
        <v>2942.3544927650378</v>
      </c>
      <c r="R168" s="496">
        <f t="shared" si="121"/>
        <v>3189.1341832080734</v>
      </c>
      <c r="S168" s="496">
        <f t="shared" si="121"/>
        <v>3436.1574863761266</v>
      </c>
      <c r="T168" s="496">
        <f t="shared" si="121"/>
        <v>3683.4244022691978</v>
      </c>
      <c r="U168" s="496">
        <f t="shared" si="121"/>
        <v>3930.9349308872866</v>
      </c>
      <c r="V168" s="496">
        <f t="shared" si="121"/>
        <v>4178.6890722303933</v>
      </c>
      <c r="W168" s="496">
        <f t="shared" si="121"/>
        <v>4426.6868262985181</v>
      </c>
      <c r="X168" s="496">
        <f t="shared" si="121"/>
        <v>4674.9281930916604</v>
      </c>
      <c r="Y168" s="496">
        <f t="shared" si="121"/>
        <v>4923.4131726098203</v>
      </c>
      <c r="Z168" s="496">
        <f t="shared" si="121"/>
        <v>5172.1417648529987</v>
      </c>
      <c r="AA168" s="496">
        <f t="shared" si="121"/>
        <v>5421.1139698211946</v>
      </c>
      <c r="AB168" s="496">
        <f t="shared" si="121"/>
        <v>5670.3297875144081</v>
      </c>
      <c r="AC168" s="496">
        <f t="shared" si="121"/>
        <v>5919.7892179326391</v>
      </c>
      <c r="AD168" s="496">
        <f t="shared" si="121"/>
        <v>6169.4922610758886</v>
      </c>
      <c r="AE168" s="496">
        <f t="shared" si="121"/>
        <v>6419.4389169441556</v>
      </c>
      <c r="AF168" s="496">
        <f t="shared" si="121"/>
        <v>6669.6291855374402</v>
      </c>
      <c r="AG168" s="496">
        <f t="shared" si="121"/>
        <v>6920.0630668557424</v>
      </c>
      <c r="AH168" s="496">
        <f t="shared" si="121"/>
        <v>7170.740560899063</v>
      </c>
      <c r="AI168" s="496">
        <f t="shared" si="121"/>
        <v>7421.6616676674012</v>
      </c>
      <c r="AJ168" s="496">
        <f t="shared" si="121"/>
        <v>7672.8263871607569</v>
      </c>
      <c r="AK168" s="496">
        <f t="shared" si="121"/>
        <v>7924.2347193791311</v>
      </c>
      <c r="AL168" s="496">
        <f t="shared" si="121"/>
        <v>8175.8866643225228</v>
      </c>
      <c r="AM168" s="496">
        <f t="shared" ref="AM168:BJ168" si="122">AL168+AM156</f>
        <v>8427.7822219909322</v>
      </c>
      <c r="AN168" s="496">
        <f t="shared" si="122"/>
        <v>8679.9213923843599</v>
      </c>
      <c r="AO168" s="496">
        <f t="shared" si="122"/>
        <v>8932.3041755028044</v>
      </c>
      <c r="AP168" s="496">
        <f t="shared" si="122"/>
        <v>9184.9305713462672</v>
      </c>
      <c r="AQ168" s="496">
        <f t="shared" si="122"/>
        <v>9437.8005799147486</v>
      </c>
      <c r="AR168" s="496">
        <f t="shared" si="122"/>
        <v>9690.9142012082466</v>
      </c>
      <c r="AS168" s="496">
        <f t="shared" si="122"/>
        <v>9944.2714352267631</v>
      </c>
      <c r="AT168" s="496">
        <f t="shared" si="122"/>
        <v>10197.872281970298</v>
      </c>
      <c r="AU168" s="496">
        <f t="shared" si="122"/>
        <v>10451.71674143885</v>
      </c>
      <c r="AV168" s="496">
        <f t="shared" si="122"/>
        <v>10705.80481363242</v>
      </c>
      <c r="AW168" s="496">
        <f t="shared" si="122"/>
        <v>10960.136498551006</v>
      </c>
      <c r="AX168" s="496">
        <f t="shared" si="122"/>
        <v>11214.711796194611</v>
      </c>
      <c r="AY168" s="496">
        <f t="shared" si="122"/>
        <v>11469.530706563235</v>
      </c>
      <c r="AZ168" s="496">
        <f t="shared" si="122"/>
        <v>11724.593229656875</v>
      </c>
      <c r="BA168" s="496">
        <f t="shared" si="122"/>
        <v>11979.899365475534</v>
      </c>
      <c r="BB168" s="496">
        <f t="shared" si="122"/>
        <v>12235.449114019211</v>
      </c>
      <c r="BC168" s="496">
        <f t="shared" si="122"/>
        <v>12491.242475287905</v>
      </c>
      <c r="BD168" s="496">
        <f t="shared" si="122"/>
        <v>12747.279449281617</v>
      </c>
      <c r="BE168" s="496">
        <f t="shared" si="122"/>
        <v>13003.560036000348</v>
      </c>
      <c r="BF168" s="496">
        <f t="shared" si="122"/>
        <v>13260.084235444096</v>
      </c>
      <c r="BG168" s="496">
        <f t="shared" si="122"/>
        <v>13516.852047612861</v>
      </c>
      <c r="BH168" s="496">
        <f t="shared" si="122"/>
        <v>13773.863472506644</v>
      </c>
      <c r="BI168" s="496">
        <f t="shared" si="122"/>
        <v>14031.118510125445</v>
      </c>
      <c r="BJ168" s="496">
        <f t="shared" si="122"/>
        <v>14288.617160469264</v>
      </c>
      <c r="BK168" s="496">
        <f>BJ168+BK156</f>
        <v>14546.359423538101</v>
      </c>
      <c r="BL168" s="496">
        <f>BK168+BL156</f>
        <v>14804.345299331955</v>
      </c>
      <c r="BM168" s="496">
        <f>BL168+BM156</f>
        <v>15062.574787850828</v>
      </c>
      <c r="BN168" s="147"/>
      <c r="BO168" s="159"/>
      <c r="BP168" s="159"/>
      <c r="BQ168" s="5"/>
    </row>
    <row r="169" spans="1:69" ht="13.5" outlineLevel="2" thickBot="1">
      <c r="A169" s="721"/>
      <c r="B169" s="502" t="s">
        <v>752</v>
      </c>
      <c r="C169" s="452"/>
      <c r="D169" s="500">
        <f t="shared" si="118"/>
        <v>27516.283023361189</v>
      </c>
      <c r="E169" s="472">
        <f>SUM(F169:BN169)</f>
        <v>909188.63305584586</v>
      </c>
      <c r="F169" s="497">
        <f>F164</f>
        <v>1833.0803802722949</v>
      </c>
      <c r="G169" s="497">
        <f t="shared" ref="G169:AL169" si="123">F169+G164</f>
        <v>3666.4043732696077</v>
      </c>
      <c r="H169" s="497">
        <f t="shared" si="123"/>
        <v>3910.7479364624651</v>
      </c>
      <c r="I169" s="497">
        <f t="shared" si="123"/>
        <v>4155.7346531310613</v>
      </c>
      <c r="J169" s="497">
        <f t="shared" si="123"/>
        <v>4402.0119496037114</v>
      </c>
      <c r="K169" s="497">
        <f t="shared" si="123"/>
        <v>4649.1459312976986</v>
      </c>
      <c r="L169" s="497">
        <f t="shared" si="123"/>
        <v>4899.1577993243509</v>
      </c>
      <c r="M169" s="497">
        <f t="shared" si="123"/>
        <v>5152.1078395222366</v>
      </c>
      <c r="N169" s="497">
        <f t="shared" si="123"/>
        <v>5408.1358593530285</v>
      </c>
      <c r="O169" s="497">
        <f t="shared" si="123"/>
        <v>5668.1478016060482</v>
      </c>
      <c r="P169" s="497">
        <f t="shared" si="123"/>
        <v>5935.6171858919133</v>
      </c>
      <c r="Q169" s="497">
        <f t="shared" si="123"/>
        <v>6717.1461567277693</v>
      </c>
      <c r="R169" s="497">
        <f t="shared" si="123"/>
        <v>6998.6628784272061</v>
      </c>
      <c r="S169" s="497">
        <f t="shared" si="123"/>
        <v>7282.5934390937755</v>
      </c>
      <c r="T169" s="497">
        <f t="shared" si="123"/>
        <v>7579.4801956882138</v>
      </c>
      <c r="U169" s="497">
        <f t="shared" si="123"/>
        <v>7875.0642755510562</v>
      </c>
      <c r="V169" s="497">
        <f t="shared" si="123"/>
        <v>8174.2418994966474</v>
      </c>
      <c r="W169" s="497">
        <f t="shared" si="123"/>
        <v>8482.0795650164382</v>
      </c>
      <c r="X169" s="497">
        <f t="shared" si="123"/>
        <v>8839.5287154015277</v>
      </c>
      <c r="Y169" s="497">
        <f t="shared" si="123"/>
        <v>9131.7318157946065</v>
      </c>
      <c r="Z169" s="497">
        <f t="shared" si="123"/>
        <v>9429.6353712009532</v>
      </c>
      <c r="AA169" s="497">
        <f t="shared" si="123"/>
        <v>10240.961679224249</v>
      </c>
      <c r="AB169" s="497">
        <f t="shared" si="123"/>
        <v>10538.92394893858</v>
      </c>
      <c r="AC169" s="497">
        <f t="shared" si="123"/>
        <v>10852.80034625149</v>
      </c>
      <c r="AD169" s="497">
        <f t="shared" si="123"/>
        <v>11154.420370654963</v>
      </c>
      <c r="AE169" s="497">
        <f t="shared" si="123"/>
        <v>11456.284007783453</v>
      </c>
      <c r="AF169" s="497">
        <f t="shared" si="123"/>
        <v>13902.766406143939</v>
      </c>
      <c r="AG169" s="497">
        <f t="shared" si="123"/>
        <v>14205.117268722464</v>
      </c>
      <c r="AH169" s="497">
        <f t="shared" si="123"/>
        <v>14507.711744026008</v>
      </c>
      <c r="AI169" s="497">
        <f t="shared" si="123"/>
        <v>14810.54983205457</v>
      </c>
      <c r="AJ169" s="497">
        <f t="shared" si="123"/>
        <v>15113.631532808149</v>
      </c>
      <c r="AK169" s="497">
        <f t="shared" si="123"/>
        <v>15930.152568647922</v>
      </c>
      <c r="AL169" s="497">
        <f t="shared" si="123"/>
        <v>16233.721494851537</v>
      </c>
      <c r="AM169" s="497">
        <f t="shared" ref="AM169:BJ169" si="124">AL169+AM164</f>
        <v>16537.534033780172</v>
      </c>
      <c r="AN169" s="497">
        <f t="shared" si="124"/>
        <v>16841.590185433823</v>
      </c>
      <c r="AO169" s="497">
        <f t="shared" si="124"/>
        <v>17145.889949812492</v>
      </c>
      <c r="AP169" s="497">
        <f t="shared" si="124"/>
        <v>17450.43332691618</v>
      </c>
      <c r="AQ169" s="497">
        <f t="shared" si="124"/>
        <v>17755.220316744882</v>
      </c>
      <c r="AR169" s="497">
        <f t="shared" si="124"/>
        <v>18060.250919298604</v>
      </c>
      <c r="AS169" s="497">
        <f t="shared" si="124"/>
        <v>18365.525134577343</v>
      </c>
      <c r="AT169" s="497">
        <f t="shared" si="124"/>
        <v>18671.042962581101</v>
      </c>
      <c r="AU169" s="497">
        <f t="shared" si="124"/>
        <v>19490.000125671053</v>
      </c>
      <c r="AV169" s="497">
        <f t="shared" si="124"/>
        <v>19796.005179124848</v>
      </c>
      <c r="AW169" s="497">
        <f t="shared" si="124"/>
        <v>20102.253845303658</v>
      </c>
      <c r="AX169" s="497">
        <f t="shared" si="124"/>
        <v>20408.746124207486</v>
      </c>
      <c r="AY169" s="497">
        <f t="shared" si="124"/>
        <v>20715.482015836333</v>
      </c>
      <c r="AZ169" s="497">
        <f t="shared" si="124"/>
        <v>21022.461520190198</v>
      </c>
      <c r="BA169" s="497">
        <f t="shared" si="124"/>
        <v>23676.986591589077</v>
      </c>
      <c r="BB169" s="497">
        <f t="shared" si="124"/>
        <v>26331.755275712971</v>
      </c>
      <c r="BC169" s="497">
        <f t="shared" si="124"/>
        <v>26587.548636981664</v>
      </c>
      <c r="BD169" s="497">
        <f t="shared" si="124"/>
        <v>26843.585610975377</v>
      </c>
      <c r="BE169" s="497">
        <f t="shared" si="124"/>
        <v>27099.866197694108</v>
      </c>
      <c r="BF169" s="497">
        <f t="shared" si="124"/>
        <v>27356.390397137857</v>
      </c>
      <c r="BG169" s="497">
        <f t="shared" si="124"/>
        <v>27613.158209306621</v>
      </c>
      <c r="BH169" s="497">
        <f t="shared" si="124"/>
        <v>27870.169634200403</v>
      </c>
      <c r="BI169" s="497">
        <f t="shared" si="124"/>
        <v>28127.424671819204</v>
      </c>
      <c r="BJ169" s="497">
        <f t="shared" si="124"/>
        <v>28384.923322163024</v>
      </c>
      <c r="BK169" s="497">
        <f>BJ169+BK164</f>
        <v>28642.665585231862</v>
      </c>
      <c r="BL169" s="497">
        <f>BK169+BL164</f>
        <v>29447.998286398371</v>
      </c>
      <c r="BM169" s="497">
        <f>BL169+BM164</f>
        <v>29706.227774917243</v>
      </c>
      <c r="BN169" s="147"/>
      <c r="BO169" s="159"/>
      <c r="BP169" s="159"/>
      <c r="BQ169" s="5"/>
    </row>
    <row r="170" spans="1:69" ht="13.5" outlineLevel="1" thickTop="1">
      <c r="A170" s="719" t="s">
        <v>781</v>
      </c>
      <c r="B170" s="501" t="s">
        <v>782</v>
      </c>
      <c r="C170" s="454"/>
      <c r="D170" s="500">
        <f t="shared" si="118"/>
        <v>19263.404521959641</v>
      </c>
      <c r="E170" s="472">
        <f>BM170</f>
        <v>7619.8577474255599</v>
      </c>
      <c r="F170" s="496">
        <f>F134</f>
        <v>1504.6042261888426</v>
      </c>
      <c r="G170" s="496">
        <f t="shared" ref="G170:AL170" si="125">F170+G134</f>
        <v>2957.8558141704088</v>
      </c>
      <c r="H170" s="496">
        <f t="shared" si="125"/>
        <v>2957.8558141704088</v>
      </c>
      <c r="I170" s="496">
        <f t="shared" si="125"/>
        <v>2958.1937635312624</v>
      </c>
      <c r="J170" s="496">
        <f t="shared" si="125"/>
        <v>2959.3744793680071</v>
      </c>
      <c r="K170" s="496">
        <f t="shared" si="125"/>
        <v>2960.989833915186</v>
      </c>
      <c r="L170" s="496">
        <f t="shared" si="125"/>
        <v>2964.5305906155249</v>
      </c>
      <c r="M170" s="496">
        <f t="shared" si="125"/>
        <v>2969.8723976287733</v>
      </c>
      <c r="N170" s="496">
        <f t="shared" si="125"/>
        <v>2976.972621339175</v>
      </c>
      <c r="O170" s="496">
        <f t="shared" si="125"/>
        <v>2986.2415853238595</v>
      </c>
      <c r="P170" s="496">
        <f t="shared" si="125"/>
        <v>2999.6963947108447</v>
      </c>
      <c r="Q170" s="496">
        <f t="shared" si="125"/>
        <v>3324.3544284783202</v>
      </c>
      <c r="R170" s="496">
        <f t="shared" si="125"/>
        <v>3344.4446519890453</v>
      </c>
      <c r="S170" s="496">
        <f t="shared" si="125"/>
        <v>3364.7335659000851</v>
      </c>
      <c r="T170" s="496">
        <f t="shared" si="125"/>
        <v>3390.6722339618277</v>
      </c>
      <c r="U170" s="496">
        <f t="shared" si="125"/>
        <v>3414.4860673056592</v>
      </c>
      <c r="V170" s="496">
        <f t="shared" si="125"/>
        <v>3438.5501702460679</v>
      </c>
      <c r="W170" s="496">
        <f t="shared" si="125"/>
        <v>3465.0286255223323</v>
      </c>
      <c r="X170" s="496">
        <f t="shared" si="125"/>
        <v>3510.5917945021138</v>
      </c>
      <c r="Y170" s="496">
        <f t="shared" si="125"/>
        <v>3527.7354614740366</v>
      </c>
      <c r="Z170" s="496">
        <f t="shared" si="125"/>
        <v>3547.018979954576</v>
      </c>
      <c r="AA170" s="496">
        <f t="shared" si="125"/>
        <v>3767.5410717126892</v>
      </c>
      <c r="AB170" s="496">
        <f t="shared" si="125"/>
        <v>3786.6565534120023</v>
      </c>
      <c r="AC170" s="496">
        <f t="shared" si="125"/>
        <v>3811.9170862455926</v>
      </c>
      <c r="AD170" s="496">
        <f t="shared" si="125"/>
        <v>3832.2758624029516</v>
      </c>
      <c r="AE170" s="496">
        <f t="shared" si="125"/>
        <v>3852.6346385603106</v>
      </c>
      <c r="AF170" s="496">
        <f t="shared" si="125"/>
        <v>4713.890797156685</v>
      </c>
      <c r="AG170" s="496">
        <f t="shared" si="125"/>
        <v>4734.249573314044</v>
      </c>
      <c r="AH170" s="496">
        <f t="shared" si="125"/>
        <v>4754.608349471403</v>
      </c>
      <c r="AI170" s="496">
        <f t="shared" si="125"/>
        <v>4774.967125628762</v>
      </c>
      <c r="AJ170" s="496">
        <f t="shared" si="125"/>
        <v>4795.325901786121</v>
      </c>
      <c r="AK170" s="496">
        <f t="shared" si="125"/>
        <v>5016.9297538868732</v>
      </c>
      <c r="AL170" s="496">
        <f t="shared" si="125"/>
        <v>5037.2885300442322</v>
      </c>
      <c r="AM170" s="496">
        <f t="shared" ref="AM170:BJ170" si="126">AL170+AM134</f>
        <v>5057.6473062015912</v>
      </c>
      <c r="AN170" s="496">
        <f t="shared" si="126"/>
        <v>5078.0060823589502</v>
      </c>
      <c r="AO170" s="496">
        <f t="shared" si="126"/>
        <v>5098.3648585163091</v>
      </c>
      <c r="AP170" s="496">
        <f t="shared" si="126"/>
        <v>5118.7236346736681</v>
      </c>
      <c r="AQ170" s="496">
        <f t="shared" si="126"/>
        <v>5139.0824108310271</v>
      </c>
      <c r="AR170" s="496">
        <f t="shared" si="126"/>
        <v>5159.4411869883861</v>
      </c>
      <c r="AS170" s="496">
        <f t="shared" si="126"/>
        <v>5179.7999631457451</v>
      </c>
      <c r="AT170" s="496">
        <f t="shared" si="126"/>
        <v>5200.1587393031041</v>
      </c>
      <c r="AU170" s="496">
        <f t="shared" si="126"/>
        <v>5421.7625914038563</v>
      </c>
      <c r="AV170" s="496">
        <f t="shared" si="126"/>
        <v>5442.1213675612153</v>
      </c>
      <c r="AW170" s="496">
        <f t="shared" si="126"/>
        <v>5462.4801437185743</v>
      </c>
      <c r="AX170" s="496">
        <f t="shared" si="126"/>
        <v>5482.8389198759332</v>
      </c>
      <c r="AY170" s="496">
        <f t="shared" si="126"/>
        <v>5503.1976960332922</v>
      </c>
      <c r="AZ170" s="496">
        <f t="shared" si="126"/>
        <v>5523.5564721906512</v>
      </c>
      <c r="BA170" s="496">
        <f t="shared" si="126"/>
        <v>6464.3885482535597</v>
      </c>
      <c r="BB170" s="496">
        <f t="shared" si="126"/>
        <v>7405.2206243164683</v>
      </c>
      <c r="BC170" s="496">
        <f t="shared" si="126"/>
        <v>7405.2206243164683</v>
      </c>
      <c r="BD170" s="496">
        <f t="shared" si="126"/>
        <v>7405.2206243164683</v>
      </c>
      <c r="BE170" s="496">
        <f t="shared" si="126"/>
        <v>7405.2206243164683</v>
      </c>
      <c r="BF170" s="496">
        <f t="shared" si="126"/>
        <v>7405.2206243164683</v>
      </c>
      <c r="BG170" s="496">
        <f t="shared" si="126"/>
        <v>7405.2206243164683</v>
      </c>
      <c r="BH170" s="496">
        <f t="shared" si="126"/>
        <v>7405.2206243164683</v>
      </c>
      <c r="BI170" s="496">
        <f t="shared" si="126"/>
        <v>7405.2206243164683</v>
      </c>
      <c r="BJ170" s="496">
        <f t="shared" si="126"/>
        <v>7405.2206243164683</v>
      </c>
      <c r="BK170" s="496">
        <f>BJ170+BK134</f>
        <v>7405.2206243164683</v>
      </c>
      <c r="BL170" s="496">
        <f>BK170+BL134</f>
        <v>7619.8577474255599</v>
      </c>
      <c r="BM170" s="496">
        <f>BL170+BM134</f>
        <v>7619.8577474255599</v>
      </c>
      <c r="BN170" s="147"/>
      <c r="BO170" s="159"/>
      <c r="BP170" s="159"/>
      <c r="BQ170" s="5"/>
    </row>
    <row r="171" spans="1:69" ht="13.5" thickBot="1">
      <c r="A171" s="720"/>
      <c r="B171" s="502" t="s">
        <v>44</v>
      </c>
      <c r="C171" s="454"/>
      <c r="D171" s="500">
        <f t="shared" si="118"/>
        <v>6258.3287693978727</v>
      </c>
      <c r="E171" s="472">
        <f>BM171</f>
        <v>5324.5779902470222</v>
      </c>
      <c r="F171" s="496">
        <f>F163</f>
        <v>243.85633774282186</v>
      </c>
      <c r="G171" s="496">
        <f t="shared" ref="G171:AL171" si="127">F171+G163</f>
        <v>476.33709408310904</v>
      </c>
      <c r="H171" s="496">
        <f t="shared" si="127"/>
        <v>700.50920153424545</v>
      </c>
      <c r="I171" s="496">
        <f t="shared" si="127"/>
        <v>905.16564105668704</v>
      </c>
      <c r="J171" s="496">
        <f t="shared" si="127"/>
        <v>1106.8261577823857</v>
      </c>
      <c r="K171" s="496">
        <f t="shared" si="127"/>
        <v>1313.5468696245653</v>
      </c>
      <c r="L171" s="496">
        <f t="shared" si="127"/>
        <v>1512.0874675740577</v>
      </c>
      <c r="M171" s="496">
        <f t="shared" si="127"/>
        <v>1687.1841853483095</v>
      </c>
      <c r="N171" s="496">
        <f t="shared" si="127"/>
        <v>1865.9570615403375</v>
      </c>
      <c r="O171" s="496">
        <f t="shared" si="127"/>
        <v>2033.3736647932471</v>
      </c>
      <c r="P171" s="496">
        <f t="shared" si="127"/>
        <v>2187.3834917964327</v>
      </c>
      <c r="Q171" s="496">
        <f t="shared" si="127"/>
        <v>2347.06441885802</v>
      </c>
      <c r="R171" s="496">
        <f t="shared" si="127"/>
        <v>2495.8148560147665</v>
      </c>
      <c r="S171" s="496">
        <f t="shared" si="127"/>
        <v>2623.8965027726226</v>
      </c>
      <c r="T171" s="496">
        <f t="shared" si="127"/>
        <v>2747.22428982255</v>
      </c>
      <c r="U171" s="496">
        <f t="shared" si="127"/>
        <v>2860.3004956584355</v>
      </c>
      <c r="V171" s="496">
        <f t="shared" si="127"/>
        <v>2959.4352846335928</v>
      </c>
      <c r="W171" s="496">
        <f t="shared" si="127"/>
        <v>3056.2424221193119</v>
      </c>
      <c r="X171" s="496">
        <f t="shared" si="127"/>
        <v>3146.948473408163</v>
      </c>
      <c r="Y171" s="496">
        <f t="shared" si="127"/>
        <v>3232.5281691737182</v>
      </c>
      <c r="Z171" s="496">
        <f t="shared" si="127"/>
        <v>3318.89188209858</v>
      </c>
      <c r="AA171" s="496">
        <f t="shared" si="127"/>
        <v>3404.1103704788329</v>
      </c>
      <c r="AB171" s="496">
        <f t="shared" si="127"/>
        <v>3485.2269132642787</v>
      </c>
      <c r="AC171" s="496">
        <f t="shared" si="127"/>
        <v>3561.6701241116898</v>
      </c>
      <c r="AD171" s="496">
        <f t="shared" si="127"/>
        <v>3633.8889457434807</v>
      </c>
      <c r="AE171" s="496">
        <f t="shared" si="127"/>
        <v>3701.8262367197249</v>
      </c>
      <c r="AF171" s="496">
        <f t="shared" si="127"/>
        <v>3765.4247130476665</v>
      </c>
      <c r="AG171" s="496">
        <f t="shared" si="127"/>
        <v>3825.1760693765191</v>
      </c>
      <c r="AH171" s="496">
        <f t="shared" si="127"/>
        <v>3881.0401034772021</v>
      </c>
      <c r="AI171" s="496">
        <f t="shared" si="127"/>
        <v>3932.4100141820791</v>
      </c>
      <c r="AJ171" s="496">
        <f t="shared" si="127"/>
        <v>3980.9536360147149</v>
      </c>
      <c r="AK171" s="496">
        <f t="shared" si="127"/>
        <v>4026.6653896102757</v>
      </c>
      <c r="AL171" s="496">
        <f t="shared" si="127"/>
        <v>4072.4214375407159</v>
      </c>
      <c r="AM171" s="496">
        <f t="shared" ref="AM171:BJ171" si="128">AL171+AM163</f>
        <v>4118.2217798060356</v>
      </c>
      <c r="AN171" s="496">
        <f t="shared" si="128"/>
        <v>4164.0664164062346</v>
      </c>
      <c r="AO171" s="496">
        <f t="shared" si="128"/>
        <v>4209.9553473413134</v>
      </c>
      <c r="AP171" s="496">
        <f t="shared" si="128"/>
        <v>4255.8885726112712</v>
      </c>
      <c r="AQ171" s="496">
        <f t="shared" si="128"/>
        <v>4301.8660922161089</v>
      </c>
      <c r="AR171" s="496">
        <f t="shared" si="128"/>
        <v>4347.8879061558255</v>
      </c>
      <c r="AS171" s="496">
        <f t="shared" si="128"/>
        <v>4393.9540144304219</v>
      </c>
      <c r="AT171" s="496">
        <f t="shared" si="128"/>
        <v>4440.0644170398973</v>
      </c>
      <c r="AU171" s="496">
        <f t="shared" si="128"/>
        <v>4486.2191139842525</v>
      </c>
      <c r="AV171" s="496">
        <f t="shared" si="128"/>
        <v>4532.4181052634867</v>
      </c>
      <c r="AW171" s="496">
        <f t="shared" si="128"/>
        <v>4578.6613908776008</v>
      </c>
      <c r="AX171" s="496">
        <f t="shared" si="128"/>
        <v>4624.9489708265937</v>
      </c>
      <c r="AY171" s="496">
        <f t="shared" si="128"/>
        <v>4671.2808451104665</v>
      </c>
      <c r="AZ171" s="496">
        <f t="shared" si="128"/>
        <v>4717.6570137292183</v>
      </c>
      <c r="BA171" s="496">
        <f t="shared" si="128"/>
        <v>4764.0774766828499</v>
      </c>
      <c r="BB171" s="496">
        <f t="shared" si="128"/>
        <v>4810.5422339713605</v>
      </c>
      <c r="BC171" s="496">
        <f t="shared" si="128"/>
        <v>4857.0512855947509</v>
      </c>
      <c r="BD171" s="496">
        <f t="shared" si="128"/>
        <v>4903.6046315530202</v>
      </c>
      <c r="BE171" s="496">
        <f t="shared" si="128"/>
        <v>4950.2022718461694</v>
      </c>
      <c r="BF171" s="496">
        <f t="shared" si="128"/>
        <v>4996.8442064741976</v>
      </c>
      <c r="BG171" s="496">
        <f t="shared" si="128"/>
        <v>5043.5304354371056</v>
      </c>
      <c r="BH171" s="496">
        <f t="shared" si="128"/>
        <v>5090.2609587348934</v>
      </c>
      <c r="BI171" s="496">
        <f t="shared" si="128"/>
        <v>5137.0357763675602</v>
      </c>
      <c r="BJ171" s="496">
        <f t="shared" si="128"/>
        <v>5183.8548883351068</v>
      </c>
      <c r="BK171" s="496">
        <f>BJ171+BK163</f>
        <v>5230.7182946375324</v>
      </c>
      <c r="BL171" s="496">
        <f>BK171+BL163</f>
        <v>5277.6259952748378</v>
      </c>
      <c r="BM171" s="496">
        <f>BL171+BM163</f>
        <v>5324.5779902470222</v>
      </c>
      <c r="BN171" s="147"/>
      <c r="BO171" s="159"/>
      <c r="BP171" s="159"/>
      <c r="BQ171" s="5"/>
    </row>
    <row r="172" spans="1:69" ht="14.25" thickTop="1" thickBot="1">
      <c r="A172" s="721"/>
      <c r="B172" s="470" t="s">
        <v>752</v>
      </c>
      <c r="C172" s="172"/>
      <c r="D172" s="402">
        <f t="shared" si="118"/>
        <v>25521.733291357512</v>
      </c>
      <c r="E172" s="401">
        <f>SUM(F172:BN172)</f>
        <v>503529.98475494818</v>
      </c>
      <c r="F172" s="498">
        <f>F165</f>
        <v>1748.4605639316644</v>
      </c>
      <c r="G172" s="498">
        <f t="shared" ref="G172:AL172" si="129">F172+G165</f>
        <v>3434.192908253518</v>
      </c>
      <c r="H172" s="498">
        <f t="shared" si="129"/>
        <v>3658.3650157046545</v>
      </c>
      <c r="I172" s="498">
        <f t="shared" si="129"/>
        <v>3863.3594045879495</v>
      </c>
      <c r="J172" s="498">
        <f t="shared" si="129"/>
        <v>4066.2006371503926</v>
      </c>
      <c r="K172" s="498">
        <f t="shared" si="129"/>
        <v>4274.5367035397512</v>
      </c>
      <c r="L172" s="498">
        <f t="shared" si="129"/>
        <v>4476.6180581895824</v>
      </c>
      <c r="M172" s="498">
        <f t="shared" si="129"/>
        <v>4657.0565829770831</v>
      </c>
      <c r="N172" s="498">
        <f t="shared" si="129"/>
        <v>4842.9296828795132</v>
      </c>
      <c r="O172" s="498">
        <f t="shared" si="129"/>
        <v>5019.6152501171073</v>
      </c>
      <c r="P172" s="498">
        <f t="shared" si="129"/>
        <v>5187.0798865072784</v>
      </c>
      <c r="Q172" s="498">
        <f t="shared" si="129"/>
        <v>5671.4188473363411</v>
      </c>
      <c r="R172" s="498">
        <f t="shared" si="129"/>
        <v>5840.2595080038127</v>
      </c>
      <c r="S172" s="498">
        <f t="shared" si="129"/>
        <v>5988.6300686727091</v>
      </c>
      <c r="T172" s="498">
        <f t="shared" si="129"/>
        <v>6137.8965237843786</v>
      </c>
      <c r="U172" s="498">
        <f t="shared" si="129"/>
        <v>6274.7865629640955</v>
      </c>
      <c r="V172" s="498">
        <f t="shared" si="129"/>
        <v>6397.985454879662</v>
      </c>
      <c r="W172" s="498">
        <f t="shared" si="129"/>
        <v>6521.271047641646</v>
      </c>
      <c r="X172" s="498">
        <f t="shared" si="129"/>
        <v>6657.540267910279</v>
      </c>
      <c r="Y172" s="498">
        <f t="shared" si="129"/>
        <v>6760.2636306477571</v>
      </c>
      <c r="Z172" s="498">
        <f t="shared" si="129"/>
        <v>6865.9108620531579</v>
      </c>
      <c r="AA172" s="498">
        <f t="shared" si="129"/>
        <v>7171.6514421915235</v>
      </c>
      <c r="AB172" s="498">
        <f t="shared" si="129"/>
        <v>7271.8834666762823</v>
      </c>
      <c r="AC172" s="498">
        <f t="shared" si="129"/>
        <v>7373.5872103572838</v>
      </c>
      <c r="AD172" s="498">
        <f t="shared" si="129"/>
        <v>7466.1648081464336</v>
      </c>
      <c r="AE172" s="498">
        <f t="shared" si="129"/>
        <v>7554.4608752800368</v>
      </c>
      <c r="AF172" s="498">
        <f t="shared" si="129"/>
        <v>8479.3155102043529</v>
      </c>
      <c r="AG172" s="498">
        <f t="shared" si="129"/>
        <v>8559.4256426905649</v>
      </c>
      <c r="AH172" s="498">
        <f t="shared" si="129"/>
        <v>8635.6484529486079</v>
      </c>
      <c r="AI172" s="498">
        <f t="shared" si="129"/>
        <v>8707.3771398108438</v>
      </c>
      <c r="AJ172" s="498">
        <f t="shared" si="129"/>
        <v>8776.2795378008395</v>
      </c>
      <c r="AK172" s="498">
        <f t="shared" si="129"/>
        <v>9043.5951434971521</v>
      </c>
      <c r="AL172" s="498">
        <f t="shared" si="129"/>
        <v>9109.7099675849513</v>
      </c>
      <c r="AM172" s="498">
        <f t="shared" ref="AM172:BJ172" si="130">AL172+AM165</f>
        <v>9175.8690860076294</v>
      </c>
      <c r="AN172" s="498">
        <f t="shared" si="130"/>
        <v>9242.0724987651884</v>
      </c>
      <c r="AO172" s="498">
        <f t="shared" si="130"/>
        <v>9308.3202058576262</v>
      </c>
      <c r="AP172" s="498">
        <f t="shared" si="130"/>
        <v>9374.612207284943</v>
      </c>
      <c r="AQ172" s="498">
        <f t="shared" si="130"/>
        <v>9440.9485030471387</v>
      </c>
      <c r="AR172" s="498">
        <f t="shared" si="130"/>
        <v>9507.3290931442152</v>
      </c>
      <c r="AS172" s="498">
        <f t="shared" si="130"/>
        <v>9573.7539775761707</v>
      </c>
      <c r="AT172" s="498">
        <f t="shared" si="130"/>
        <v>9640.223156343005</v>
      </c>
      <c r="AU172" s="498">
        <f t="shared" si="130"/>
        <v>9907.9817053881125</v>
      </c>
      <c r="AV172" s="498">
        <f t="shared" si="130"/>
        <v>9974.5394728247065</v>
      </c>
      <c r="AW172" s="498">
        <f t="shared" si="130"/>
        <v>10041.14153459618</v>
      </c>
      <c r="AX172" s="498">
        <f t="shared" si="130"/>
        <v>10107.787890702532</v>
      </c>
      <c r="AY172" s="498">
        <f t="shared" si="130"/>
        <v>10174.478541143762</v>
      </c>
      <c r="AZ172" s="498">
        <f t="shared" si="130"/>
        <v>10241.213485919874</v>
      </c>
      <c r="BA172" s="498">
        <f t="shared" si="130"/>
        <v>11228.466024936413</v>
      </c>
      <c r="BB172" s="498">
        <f t="shared" si="130"/>
        <v>12215.762858287831</v>
      </c>
      <c r="BC172" s="498">
        <f t="shared" si="130"/>
        <v>12262.271909911222</v>
      </c>
      <c r="BD172" s="498">
        <f t="shared" si="130"/>
        <v>12308.825255869491</v>
      </c>
      <c r="BE172" s="498">
        <f t="shared" si="130"/>
        <v>12355.42289616264</v>
      </c>
      <c r="BF172" s="498">
        <f t="shared" si="130"/>
        <v>12402.064830790669</v>
      </c>
      <c r="BG172" s="498">
        <f t="shared" si="130"/>
        <v>12448.751059753577</v>
      </c>
      <c r="BH172" s="498">
        <f t="shared" si="130"/>
        <v>12495.481583051363</v>
      </c>
      <c r="BI172" s="498">
        <f t="shared" si="130"/>
        <v>12542.256400684031</v>
      </c>
      <c r="BJ172" s="498">
        <f t="shared" si="130"/>
        <v>12589.075512651578</v>
      </c>
      <c r="BK172" s="498">
        <f>BJ172+BK165</f>
        <v>12635.938918954003</v>
      </c>
      <c r="BL172" s="498">
        <f>BK172+BL165</f>
        <v>12897.4837427004</v>
      </c>
      <c r="BM172" s="498">
        <f>BL172+BM165</f>
        <v>12944.435737672586</v>
      </c>
      <c r="BN172" s="147"/>
      <c r="BO172" s="159"/>
      <c r="BP172" s="159"/>
      <c r="BQ172" s="5"/>
    </row>
    <row r="173" spans="1:69" ht="13.5" thickTop="1"/>
    <row r="174" spans="1:69" ht="21" customHeight="1">
      <c r="A174" s="719" t="s">
        <v>792</v>
      </c>
      <c r="B174" s="522" t="s">
        <v>782</v>
      </c>
      <c r="C174" s="523"/>
      <c r="D174" s="524">
        <f t="shared" ref="D174:D179" si="131">SUM(F174:L174)</f>
        <v>19402.55069039714</v>
      </c>
      <c r="E174" s="525">
        <f>BM174</f>
        <v>6857.7701713028036</v>
      </c>
      <c r="F174" s="526">
        <f>+F167-'Calc Base'!F167</f>
        <v>1548.9209332155122</v>
      </c>
      <c r="G174" s="526">
        <f>+G167-'Calc Base'!G167</f>
        <v>3098.7156704284935</v>
      </c>
      <c r="H174" s="526">
        <f>+H167-'Calc Base'!H167</f>
        <v>3049.2555225614788</v>
      </c>
      <c r="I174" s="526">
        <f>+I167-'Calc Base'!I167</f>
        <v>3009.7009882400944</v>
      </c>
      <c r="J174" s="526">
        <f>+J167-'Calc Base'!J167</f>
        <v>2938.8221045819919</v>
      </c>
      <c r="K174" s="526">
        <f>+K167-'Calc Base'!K167</f>
        <v>2899.6900783865426</v>
      </c>
      <c r="L174" s="526">
        <f>+L167-'Calc Base'!L167</f>
        <v>2857.4453929830265</v>
      </c>
      <c r="M174" s="526">
        <f>+M167-'Calc Base'!M167</f>
        <v>2815.5777171633681</v>
      </c>
      <c r="N174" s="526">
        <f>+N167-'Calc Base'!N167</f>
        <v>2774.6865960120563</v>
      </c>
      <c r="O174" s="526">
        <f>+O167-'Calc Base'!O167</f>
        <v>2742.1060527136347</v>
      </c>
      <c r="P174" s="526">
        <f>+P167-'Calc Base'!P167</f>
        <v>2710.3406737743371</v>
      </c>
      <c r="Q174" s="526">
        <f>+Q167-'Calc Base'!Q167</f>
        <v>3201.7392253788489</v>
      </c>
      <c r="R174" s="526">
        <f>+R167-'Calc Base'!R167</f>
        <v>3183.0346700869404</v>
      </c>
      <c r="S174" s="526">
        <f>+S167-'Calc Base'!S167</f>
        <v>3173.8078557123117</v>
      </c>
      <c r="T174" s="526">
        <f>+T167-'Calc Base'!T167</f>
        <v>3173.8078557123117</v>
      </c>
      <c r="U174" s="526">
        <f>+U167-'Calc Base'!U167</f>
        <v>3173.8078557123117</v>
      </c>
      <c r="V174" s="526">
        <f>+V167-'Calc Base'!V167</f>
        <v>3173.8078557123117</v>
      </c>
      <c r="W174" s="526">
        <f>+W167-'Calc Base'!W167</f>
        <v>3173.8078557123117</v>
      </c>
      <c r="X174" s="526">
        <f>+X167-'Calc Base'!X167</f>
        <v>3173.8078557123113</v>
      </c>
      <c r="Y174" s="526">
        <f>+Y167-'Calc Base'!Y167</f>
        <v>3173.8078557123113</v>
      </c>
      <c r="Z174" s="526">
        <f>+Z167-'Calc Base'!Z167</f>
        <v>3173.8078557123108</v>
      </c>
      <c r="AA174" s="526">
        <f>+AA167-'Calc Base'!AA167</f>
        <v>3687.0035780734856</v>
      </c>
      <c r="AB174" s="526">
        <f>+AB167-'Calc Base'!AB167</f>
        <v>3687.0035780734861</v>
      </c>
      <c r="AC174" s="526">
        <f>+AC167-'Calc Base'!AC167</f>
        <v>3687.0035780734856</v>
      </c>
      <c r="AD174" s="526">
        <f>+AD167-'Calc Base'!AD167</f>
        <v>3687.0035780734852</v>
      </c>
      <c r="AE174" s="526">
        <f>+AE167-'Calc Base'!AE167</f>
        <v>3687.0035780734847</v>
      </c>
      <c r="AF174" s="526">
        <f>+AF167-'Calc Base'!AF167</f>
        <v>5831.3787265804622</v>
      </c>
      <c r="AG174" s="526">
        <f>+AG167-'Calc Base'!AG167</f>
        <v>5831.3787265804622</v>
      </c>
      <c r="AH174" s="526">
        <f>+AH167-'Calc Base'!AH167</f>
        <v>5831.3787265804613</v>
      </c>
      <c r="AI174" s="526">
        <f>+AI167-'Calc Base'!AI167</f>
        <v>5831.3787265804604</v>
      </c>
      <c r="AJ174" s="526">
        <f>+AJ167-'Calc Base'!AJ167</f>
        <v>5831.3787265804604</v>
      </c>
      <c r="AK174" s="526">
        <f>+AK167-'Calc Base'!AK167</f>
        <v>6344.5744489416356</v>
      </c>
      <c r="AL174" s="526">
        <f>+AL167-'Calc Base'!AL167</f>
        <v>6344.5744489416347</v>
      </c>
      <c r="AM174" s="526">
        <f>+AM167-'Calc Base'!AM167</f>
        <v>6344.5744489416338</v>
      </c>
      <c r="AN174" s="526">
        <f>+AN167-'Calc Base'!AN167</f>
        <v>6344.5744489416338</v>
      </c>
      <c r="AO174" s="526">
        <f>+AO167-'Calc Base'!AO167</f>
        <v>6344.5744489416338</v>
      </c>
      <c r="AP174" s="526">
        <f>+AP167-'Calc Base'!AP167</f>
        <v>6344.5744489416329</v>
      </c>
      <c r="AQ174" s="526">
        <f>+AQ167-'Calc Base'!AQ167</f>
        <v>6344.574448941632</v>
      </c>
      <c r="AR174" s="526">
        <f>+AR167-'Calc Base'!AR167</f>
        <v>6344.574448941632</v>
      </c>
      <c r="AS174" s="526">
        <f>+AS167-'Calc Base'!AS167</f>
        <v>6344.574448941632</v>
      </c>
      <c r="AT174" s="526">
        <f>+AT167-'Calc Base'!AT167</f>
        <v>6344.5744489416311</v>
      </c>
      <c r="AU174" s="526">
        <f>+AU167-'Calc Base'!AU167</f>
        <v>6857.7701713028055</v>
      </c>
      <c r="AV174" s="526">
        <f>+AV167-'Calc Base'!AV167</f>
        <v>6857.7701713028055</v>
      </c>
      <c r="AW174" s="526">
        <f>+AW167-'Calc Base'!AW167</f>
        <v>6857.7701713028055</v>
      </c>
      <c r="AX174" s="526">
        <f>+AX167-'Calc Base'!AX167</f>
        <v>6857.7701713028046</v>
      </c>
      <c r="AY174" s="526">
        <f>+AY167-'Calc Base'!AY167</f>
        <v>6857.7701713028036</v>
      </c>
      <c r="AZ174" s="526">
        <f>+AZ167-'Calc Base'!AZ167</f>
        <v>6857.7701713028036</v>
      </c>
      <c r="BA174" s="526">
        <f>+BA167-'Calc Base'!BA167</f>
        <v>6857.7701713028036</v>
      </c>
      <c r="BB174" s="526">
        <f>+BB167-'Calc Base'!BB167</f>
        <v>6857.7701713028036</v>
      </c>
      <c r="BC174" s="526">
        <f>+BC167-'Calc Base'!BC167</f>
        <v>6857.7701713028036</v>
      </c>
      <c r="BD174" s="526">
        <f>+BD167-'Calc Base'!BD167</f>
        <v>6857.7701713028036</v>
      </c>
      <c r="BE174" s="526">
        <f>+BE167-'Calc Base'!BE167</f>
        <v>6857.7701713028036</v>
      </c>
      <c r="BF174" s="526">
        <f>+BF167-'Calc Base'!BF167</f>
        <v>6857.7701713028036</v>
      </c>
      <c r="BG174" s="526">
        <f>+BG167-'Calc Base'!BG167</f>
        <v>6857.7701713028036</v>
      </c>
      <c r="BH174" s="526">
        <f>+BH167-'Calc Base'!BH167</f>
        <v>6857.7701713028036</v>
      </c>
      <c r="BI174" s="526">
        <f>+BI167-'Calc Base'!BI167</f>
        <v>6857.7701713028036</v>
      </c>
      <c r="BJ174" s="526">
        <f>+BJ167-'Calc Base'!BJ167</f>
        <v>6857.7701713028036</v>
      </c>
      <c r="BK174" s="526">
        <f>+BK167-'Calc Base'!BK167</f>
        <v>6857.7701713028036</v>
      </c>
      <c r="BL174" s="526">
        <f>+BL167-'Calc Base'!BL167</f>
        <v>6857.7701713028036</v>
      </c>
      <c r="BM174" s="526">
        <f>+BM167-'Calc Base'!BM167</f>
        <v>6857.7701713028036</v>
      </c>
      <c r="BN174" s="527"/>
      <c r="BO174" s="528"/>
      <c r="BP174" s="528"/>
      <c r="BQ174" s="529"/>
    </row>
    <row r="175" spans="1:69" ht="21" customHeight="1">
      <c r="A175" s="720"/>
      <c r="B175" s="530" t="s">
        <v>44</v>
      </c>
      <c r="C175" s="531"/>
      <c r="D175" s="532">
        <f t="shared" si="131"/>
        <v>0</v>
      </c>
      <c r="E175" s="533">
        <f>BM175</f>
        <v>0</v>
      </c>
      <c r="F175" s="526">
        <f>+F168-'Calc Base'!F168</f>
        <v>0</v>
      </c>
      <c r="G175" s="526">
        <f>+G168-'Calc Base'!G168</f>
        <v>0</v>
      </c>
      <c r="H175" s="526">
        <f>+H168-'Calc Base'!H168</f>
        <v>0</v>
      </c>
      <c r="I175" s="526">
        <f>+I168-'Calc Base'!I168</f>
        <v>0</v>
      </c>
      <c r="J175" s="526">
        <f>+J168-'Calc Base'!J168</f>
        <v>0</v>
      </c>
      <c r="K175" s="526">
        <f>+K168-'Calc Base'!K168</f>
        <v>0</v>
      </c>
      <c r="L175" s="526">
        <f>+L168-'Calc Base'!L168</f>
        <v>0</v>
      </c>
      <c r="M175" s="526">
        <f>+M168-'Calc Base'!M168</f>
        <v>0</v>
      </c>
      <c r="N175" s="526">
        <f>+N168-'Calc Base'!N168</f>
        <v>0</v>
      </c>
      <c r="O175" s="526">
        <f>+O168-'Calc Base'!O168</f>
        <v>0</v>
      </c>
      <c r="P175" s="526">
        <f>+P168-'Calc Base'!P168</f>
        <v>0</v>
      </c>
      <c r="Q175" s="526">
        <f>+Q168-'Calc Base'!Q168</f>
        <v>0</v>
      </c>
      <c r="R175" s="526">
        <f>+R168-'Calc Base'!R168</f>
        <v>0</v>
      </c>
      <c r="S175" s="526">
        <f>+S168-'Calc Base'!S168</f>
        <v>0</v>
      </c>
      <c r="T175" s="526">
        <f>+T168-'Calc Base'!T168</f>
        <v>0</v>
      </c>
      <c r="U175" s="526">
        <f>+U168-'Calc Base'!U168</f>
        <v>0</v>
      </c>
      <c r="V175" s="526">
        <f>+V168-'Calc Base'!V168</f>
        <v>0</v>
      </c>
      <c r="W175" s="526">
        <f>+W168-'Calc Base'!W168</f>
        <v>0</v>
      </c>
      <c r="X175" s="526">
        <f>+X168-'Calc Base'!X168</f>
        <v>0</v>
      </c>
      <c r="Y175" s="526">
        <f>+Y168-'Calc Base'!Y168</f>
        <v>0</v>
      </c>
      <c r="Z175" s="526">
        <f>+Z168-'Calc Base'!Z168</f>
        <v>0</v>
      </c>
      <c r="AA175" s="526">
        <f>+AA168-'Calc Base'!AA168</f>
        <v>0</v>
      </c>
      <c r="AB175" s="526">
        <f>+AB168-'Calc Base'!AB168</f>
        <v>0</v>
      </c>
      <c r="AC175" s="526">
        <f>+AC168-'Calc Base'!AC168</f>
        <v>0</v>
      </c>
      <c r="AD175" s="526">
        <f>+AD168-'Calc Base'!AD168</f>
        <v>0</v>
      </c>
      <c r="AE175" s="526">
        <f>+AE168-'Calc Base'!AE168</f>
        <v>0</v>
      </c>
      <c r="AF175" s="526">
        <f>+AF168-'Calc Base'!AF168</f>
        <v>0</v>
      </c>
      <c r="AG175" s="526">
        <f>+AG168-'Calc Base'!AG168</f>
        <v>0</v>
      </c>
      <c r="AH175" s="526">
        <f>+AH168-'Calc Base'!AH168</f>
        <v>0</v>
      </c>
      <c r="AI175" s="526">
        <f>+AI168-'Calc Base'!AI168</f>
        <v>0</v>
      </c>
      <c r="AJ175" s="526">
        <f>+AJ168-'Calc Base'!AJ168</f>
        <v>0</v>
      </c>
      <c r="AK175" s="526">
        <f>+AK168-'Calc Base'!AK168</f>
        <v>0</v>
      </c>
      <c r="AL175" s="526">
        <f>+AL168-'Calc Base'!AL168</f>
        <v>0</v>
      </c>
      <c r="AM175" s="526">
        <f>+AM168-'Calc Base'!AM168</f>
        <v>0</v>
      </c>
      <c r="AN175" s="526">
        <f>+AN168-'Calc Base'!AN168</f>
        <v>0</v>
      </c>
      <c r="AO175" s="526">
        <f>+AO168-'Calc Base'!AO168</f>
        <v>0</v>
      </c>
      <c r="AP175" s="526">
        <f>+AP168-'Calc Base'!AP168</f>
        <v>0</v>
      </c>
      <c r="AQ175" s="526">
        <f>+AQ168-'Calc Base'!AQ168</f>
        <v>0</v>
      </c>
      <c r="AR175" s="526">
        <f>+AR168-'Calc Base'!AR168</f>
        <v>0</v>
      </c>
      <c r="AS175" s="526">
        <f>+AS168-'Calc Base'!AS168</f>
        <v>0</v>
      </c>
      <c r="AT175" s="526">
        <f>+AT168-'Calc Base'!AT168</f>
        <v>0</v>
      </c>
      <c r="AU175" s="526">
        <f>+AU168-'Calc Base'!AU168</f>
        <v>0</v>
      </c>
      <c r="AV175" s="526">
        <f>+AV168-'Calc Base'!AV168</f>
        <v>0</v>
      </c>
      <c r="AW175" s="526">
        <f>+AW168-'Calc Base'!AW168</f>
        <v>0</v>
      </c>
      <c r="AX175" s="526">
        <f>+AX168-'Calc Base'!AX168</f>
        <v>0</v>
      </c>
      <c r="AY175" s="526">
        <f>+AY168-'Calc Base'!AY168</f>
        <v>0</v>
      </c>
      <c r="AZ175" s="526">
        <f>+AZ168-'Calc Base'!AZ168</f>
        <v>0</v>
      </c>
      <c r="BA175" s="526">
        <f>+BA168-'Calc Base'!BA168</f>
        <v>0</v>
      </c>
      <c r="BB175" s="526">
        <f>+BB168-'Calc Base'!BB168</f>
        <v>0</v>
      </c>
      <c r="BC175" s="526">
        <f>+BC168-'Calc Base'!BC168</f>
        <v>0</v>
      </c>
      <c r="BD175" s="526">
        <f>+BD168-'Calc Base'!BD168</f>
        <v>0</v>
      </c>
      <c r="BE175" s="526">
        <f>+BE168-'Calc Base'!BE168</f>
        <v>0</v>
      </c>
      <c r="BF175" s="526">
        <f>+BF168-'Calc Base'!BF168</f>
        <v>0</v>
      </c>
      <c r="BG175" s="526">
        <f>+BG168-'Calc Base'!BG168</f>
        <v>0</v>
      </c>
      <c r="BH175" s="526">
        <f>+BH168-'Calc Base'!BH168</f>
        <v>0</v>
      </c>
      <c r="BI175" s="526">
        <f>+BI168-'Calc Base'!BI168</f>
        <v>0</v>
      </c>
      <c r="BJ175" s="526">
        <f>+BJ168-'Calc Base'!BJ168</f>
        <v>0</v>
      </c>
      <c r="BK175" s="526">
        <f>+BK168-'Calc Base'!BK168</f>
        <v>0</v>
      </c>
      <c r="BL175" s="526">
        <f>+BL168-'Calc Base'!BL168</f>
        <v>0</v>
      </c>
      <c r="BM175" s="526">
        <f>+BM168-'Calc Base'!BM168</f>
        <v>0</v>
      </c>
      <c r="BN175" s="527"/>
      <c r="BO175" s="528"/>
      <c r="BP175" s="528"/>
      <c r="BQ175" s="529"/>
    </row>
    <row r="176" spans="1:69" ht="21" customHeight="1">
      <c r="A176" s="721"/>
      <c r="B176" s="530" t="s">
        <v>752</v>
      </c>
      <c r="C176" s="534"/>
      <c r="D176" s="532">
        <f t="shared" si="131"/>
        <v>19402.55069039714</v>
      </c>
      <c r="E176" s="533">
        <f>SUM(F176:BN176)</f>
        <v>303555.78773866477</v>
      </c>
      <c r="F176" s="526">
        <f>+F169-'Calc Base'!F169</f>
        <v>1548.9209332155122</v>
      </c>
      <c r="G176" s="526">
        <f>+G169-'Calc Base'!G169</f>
        <v>3098.7156704284935</v>
      </c>
      <c r="H176" s="526">
        <f>+H169-'Calc Base'!H169</f>
        <v>3049.2555225614788</v>
      </c>
      <c r="I176" s="526">
        <f>+I169-'Calc Base'!I169</f>
        <v>3009.7009882400944</v>
      </c>
      <c r="J176" s="526">
        <f>+J169-'Calc Base'!J169</f>
        <v>2938.8221045819919</v>
      </c>
      <c r="K176" s="526">
        <f>+K169-'Calc Base'!K169</f>
        <v>2899.6900783865426</v>
      </c>
      <c r="L176" s="526">
        <f>+L169-'Calc Base'!L169</f>
        <v>2857.4453929830261</v>
      </c>
      <c r="M176" s="526">
        <f>+M169-'Calc Base'!M169</f>
        <v>2815.5777171633672</v>
      </c>
      <c r="N176" s="526">
        <f>+N169-'Calc Base'!N169</f>
        <v>2774.6865960120549</v>
      </c>
      <c r="O176" s="526">
        <f>+O169-'Calc Base'!O169</f>
        <v>2742.1060527136333</v>
      </c>
      <c r="P176" s="526">
        <f>+P169-'Calc Base'!P169</f>
        <v>2710.3406737743358</v>
      </c>
      <c r="Q176" s="526">
        <f>+Q169-'Calc Base'!Q169</f>
        <v>3201.7392253788476</v>
      </c>
      <c r="R176" s="526">
        <f>+R169-'Calc Base'!R169</f>
        <v>3183.0346700869395</v>
      </c>
      <c r="S176" s="526">
        <f>+S169-'Calc Base'!S169</f>
        <v>3173.8078557123108</v>
      </c>
      <c r="T176" s="526">
        <f>+T169-'Calc Base'!T169</f>
        <v>3173.8078557123108</v>
      </c>
      <c r="U176" s="526">
        <f>+U169-'Calc Base'!U169</f>
        <v>3173.8078557123099</v>
      </c>
      <c r="V176" s="526">
        <f>+V169-'Calc Base'!V169</f>
        <v>3173.8078557123099</v>
      </c>
      <c r="W176" s="526">
        <f>+W169-'Calc Base'!W169</f>
        <v>3173.8078557123099</v>
      </c>
      <c r="X176" s="526">
        <f>+X169-'Calc Base'!X169</f>
        <v>3173.8078557123099</v>
      </c>
      <c r="Y176" s="526">
        <f>+Y169-'Calc Base'!Y169</f>
        <v>3173.8078557123108</v>
      </c>
      <c r="Z176" s="526">
        <f>+Z169-'Calc Base'!Z169</f>
        <v>3173.8078557123108</v>
      </c>
      <c r="AA176" s="526">
        <f>+AA169-'Calc Base'!AA169</f>
        <v>3687.003578073487</v>
      </c>
      <c r="AB176" s="526">
        <f>+AB169-'Calc Base'!AB169</f>
        <v>3687.003578073487</v>
      </c>
      <c r="AC176" s="526">
        <f>+AC169-'Calc Base'!AC169</f>
        <v>3687.003578073487</v>
      </c>
      <c r="AD176" s="526">
        <f>+AD169-'Calc Base'!AD169</f>
        <v>3687.0035780734879</v>
      </c>
      <c r="AE176" s="526">
        <f>+AE169-'Calc Base'!AE169</f>
        <v>3687.0035780734879</v>
      </c>
      <c r="AF176" s="526">
        <f>+AF169-'Calc Base'!AF169</f>
        <v>5831.3787265804649</v>
      </c>
      <c r="AG176" s="526">
        <f>+AG169-'Calc Base'!AG169</f>
        <v>5831.378726580464</v>
      </c>
      <c r="AH176" s="526">
        <f>+AH169-'Calc Base'!AH169</f>
        <v>5831.378726580464</v>
      </c>
      <c r="AI176" s="526">
        <f>+AI169-'Calc Base'!AI169</f>
        <v>5831.378726580464</v>
      </c>
      <c r="AJ176" s="526">
        <f>+AJ169-'Calc Base'!AJ169</f>
        <v>5831.378726580464</v>
      </c>
      <c r="AK176" s="526">
        <f>+AK169-'Calc Base'!AK169</f>
        <v>6344.5744489416393</v>
      </c>
      <c r="AL176" s="526">
        <f>+AL169-'Calc Base'!AL169</f>
        <v>6344.5744489416393</v>
      </c>
      <c r="AM176" s="526">
        <f>+AM169-'Calc Base'!AM169</f>
        <v>6344.5744489416411</v>
      </c>
      <c r="AN176" s="526">
        <f>+AN169-'Calc Base'!AN169</f>
        <v>6344.5744489416411</v>
      </c>
      <c r="AO176" s="526">
        <f>+AO169-'Calc Base'!AO169</f>
        <v>6344.5744489416411</v>
      </c>
      <c r="AP176" s="526">
        <f>+AP169-'Calc Base'!AP169</f>
        <v>6344.5744489416429</v>
      </c>
      <c r="AQ176" s="526">
        <f>+AQ169-'Calc Base'!AQ169</f>
        <v>6344.5744489416411</v>
      </c>
      <c r="AR176" s="526">
        <f>+AR169-'Calc Base'!AR169</f>
        <v>6344.5744489416411</v>
      </c>
      <c r="AS176" s="526">
        <f>+AS169-'Calc Base'!AS169</f>
        <v>6344.5744489416411</v>
      </c>
      <c r="AT176" s="526">
        <f>+AT169-'Calc Base'!AT169</f>
        <v>6344.5744489416411</v>
      </c>
      <c r="AU176" s="526">
        <f>+AU169-'Calc Base'!AU169</f>
        <v>6857.7701713028182</v>
      </c>
      <c r="AV176" s="526">
        <f>+AV169-'Calc Base'!AV169</f>
        <v>6857.77017130282</v>
      </c>
      <c r="AW176" s="526">
        <f>+AW169-'Calc Base'!AW169</f>
        <v>6857.7701713028182</v>
      </c>
      <c r="AX176" s="526">
        <f>+AX169-'Calc Base'!AX169</f>
        <v>6857.7701713028182</v>
      </c>
      <c r="AY176" s="526">
        <f>+AY169-'Calc Base'!AY169</f>
        <v>6857.7701713028182</v>
      </c>
      <c r="AZ176" s="526">
        <f>+AZ169-'Calc Base'!AZ169</f>
        <v>6857.7701713028182</v>
      </c>
      <c r="BA176" s="526">
        <f>+BA169-'Calc Base'!BA169</f>
        <v>6857.7701713028218</v>
      </c>
      <c r="BB176" s="526">
        <f>+BB169-'Calc Base'!BB169</f>
        <v>6857.7701713028218</v>
      </c>
      <c r="BC176" s="526">
        <f>+BC169-'Calc Base'!BC169</f>
        <v>6857.7701713028218</v>
      </c>
      <c r="BD176" s="526">
        <f>+BD169-'Calc Base'!BD169</f>
        <v>6857.7701713028218</v>
      </c>
      <c r="BE176" s="526">
        <f>+BE169-'Calc Base'!BE169</f>
        <v>6857.7701713028218</v>
      </c>
      <c r="BF176" s="526">
        <f>+BF169-'Calc Base'!BF169</f>
        <v>6857.7701713028218</v>
      </c>
      <c r="BG176" s="526">
        <f>+BG169-'Calc Base'!BG169</f>
        <v>6857.7701713028218</v>
      </c>
      <c r="BH176" s="526">
        <f>+BH169-'Calc Base'!BH169</f>
        <v>6857.7701713028218</v>
      </c>
      <c r="BI176" s="526">
        <f>+BI169-'Calc Base'!BI169</f>
        <v>6857.7701713028218</v>
      </c>
      <c r="BJ176" s="526">
        <f>+BJ169-'Calc Base'!BJ169</f>
        <v>6857.7701713028218</v>
      </c>
      <c r="BK176" s="526">
        <f>+BK169-'Calc Base'!BK169</f>
        <v>6857.7701713028218</v>
      </c>
      <c r="BL176" s="526">
        <f>+BL169-'Calc Base'!BL169</f>
        <v>6857.7701713028218</v>
      </c>
      <c r="BM176" s="526">
        <f>+BM169-'Calc Base'!BM169</f>
        <v>6857.7701713028218</v>
      </c>
      <c r="BN176" s="527"/>
      <c r="BO176" s="528"/>
      <c r="BP176" s="528"/>
      <c r="BQ176" s="529"/>
    </row>
    <row r="177" spans="1:69" ht="22.5" customHeight="1">
      <c r="A177" s="719" t="s">
        <v>793</v>
      </c>
      <c r="B177" s="522" t="s">
        <v>782</v>
      </c>
      <c r="C177" s="531"/>
      <c r="D177" s="532">
        <f t="shared" si="131"/>
        <v>18150.458871253853</v>
      </c>
      <c r="E177" s="533">
        <f>BM177</f>
        <v>4312.7964962133747</v>
      </c>
      <c r="F177" s="526">
        <f>+F170-'Calc Base'!F170</f>
        <v>1466.4470960551839</v>
      </c>
      <c r="G177" s="526">
        <f>+G170-'Calc Base'!G170</f>
        <v>2883.6429115145829</v>
      </c>
      <c r="H177" s="526">
        <f>+H170-'Calc Base'!H170</f>
        <v>2840.2024643358827</v>
      </c>
      <c r="I177" s="526">
        <f>+I170-'Calc Base'!I170</f>
        <v>2806.7454776113777</v>
      </c>
      <c r="J177" s="526">
        <f>+J170-'Calc Base'!J170</f>
        <v>2748.8904016108918</v>
      </c>
      <c r="K177" s="526">
        <f>+K170-'Calc Base'!K170</f>
        <v>2718.1986652144928</v>
      </c>
      <c r="L177" s="526">
        <f>+L170-'Calc Base'!L170</f>
        <v>2686.3318549114415</v>
      </c>
      <c r="M177" s="526">
        <f>+M170-'Calc Base'!M170</f>
        <v>2656.0616151696995</v>
      </c>
      <c r="N177" s="526">
        <f>+N170-'Calc Base'!N170</f>
        <v>2627.6607203280923</v>
      </c>
      <c r="O177" s="526">
        <f>+O170-'Calc Base'!O170</f>
        <v>2606.0331376971617</v>
      </c>
      <c r="P177" s="526">
        <f>+P170-'Calc Base'!P170</f>
        <v>2585.8509236166833</v>
      </c>
      <c r="Q177" s="526">
        <f>+Q170-'Calc Base'!Q170</f>
        <v>2884.0539270815652</v>
      </c>
      <c r="R177" s="526">
        <f>+R170-'Calc Base'!R170</f>
        <v>2873.236114421944</v>
      </c>
      <c r="S177" s="526">
        <f>+S170-'Calc Base'!S170</f>
        <v>2868.1638859441841</v>
      </c>
      <c r="T177" s="526">
        <f>+T170-'Calc Base'!T170</f>
        <v>2868.1638859441837</v>
      </c>
      <c r="U177" s="526">
        <f>+U170-'Calc Base'!U170</f>
        <v>2868.1638859441841</v>
      </c>
      <c r="V177" s="526">
        <f>+V170-'Calc Base'!V170</f>
        <v>2868.1638859441837</v>
      </c>
      <c r="W177" s="526">
        <f>+W170-'Calc Base'!W170</f>
        <v>2868.1638859441841</v>
      </c>
      <c r="X177" s="526">
        <f>+X170-'Calc Base'!X170</f>
        <v>2868.1638859441841</v>
      </c>
      <c r="Y177" s="526">
        <f>+Y170-'Calc Base'!Y170</f>
        <v>2868.1638859441841</v>
      </c>
      <c r="Z177" s="526">
        <f>+Z170-'Calc Base'!Z170</f>
        <v>2868.1638859441846</v>
      </c>
      <c r="AA177" s="526">
        <f>+AA170-'Calc Base'!AA170</f>
        <v>3069.4089618875778</v>
      </c>
      <c r="AB177" s="526">
        <f>+AB170-'Calc Base'!AB170</f>
        <v>3069.4089618875778</v>
      </c>
      <c r="AC177" s="526">
        <f>+AC170-'Calc Base'!AC170</f>
        <v>3069.4089618875778</v>
      </c>
      <c r="AD177" s="526">
        <f>+AD170-'Calc Base'!AD170</f>
        <v>3069.4089618875773</v>
      </c>
      <c r="AE177" s="526">
        <f>+AE170-'Calc Base'!AE170</f>
        <v>3069.4089618875773</v>
      </c>
      <c r="AF177" s="526">
        <f>+AF170-'Calc Base'!AF170</f>
        <v>3910.3063443265924</v>
      </c>
      <c r="AG177" s="526">
        <f>+AG170-'Calc Base'!AG170</f>
        <v>3910.3063443265924</v>
      </c>
      <c r="AH177" s="526">
        <f>+AH170-'Calc Base'!AH170</f>
        <v>3910.3063443265919</v>
      </c>
      <c r="AI177" s="526">
        <f>+AI170-'Calc Base'!AI170</f>
        <v>3910.3063443265919</v>
      </c>
      <c r="AJ177" s="526">
        <f>+AJ170-'Calc Base'!AJ170</f>
        <v>3910.3063443265914</v>
      </c>
      <c r="AK177" s="526">
        <f>+AK170-'Calc Base'!AK170</f>
        <v>4111.5514202699842</v>
      </c>
      <c r="AL177" s="526">
        <f>+AL170-'Calc Base'!AL170</f>
        <v>4111.5514202699842</v>
      </c>
      <c r="AM177" s="526">
        <f>+AM170-'Calc Base'!AM170</f>
        <v>4111.5514202699842</v>
      </c>
      <c r="AN177" s="526">
        <f>+AN170-'Calc Base'!AN170</f>
        <v>4111.5514202699842</v>
      </c>
      <c r="AO177" s="526">
        <f>+AO170-'Calc Base'!AO170</f>
        <v>4111.5514202699833</v>
      </c>
      <c r="AP177" s="526">
        <f>+AP170-'Calc Base'!AP170</f>
        <v>4111.5514202699833</v>
      </c>
      <c r="AQ177" s="526">
        <f>+AQ170-'Calc Base'!AQ170</f>
        <v>4111.5514202699833</v>
      </c>
      <c r="AR177" s="526">
        <f>+AR170-'Calc Base'!AR170</f>
        <v>4111.5514202699833</v>
      </c>
      <c r="AS177" s="526">
        <f>+AS170-'Calc Base'!AS170</f>
        <v>4111.5514202699833</v>
      </c>
      <c r="AT177" s="526">
        <f>+AT170-'Calc Base'!AT170</f>
        <v>4111.5514202699824</v>
      </c>
      <c r="AU177" s="526">
        <f>+AU170-'Calc Base'!AU170</f>
        <v>4312.7964962133756</v>
      </c>
      <c r="AV177" s="526">
        <f>+AV170-'Calc Base'!AV170</f>
        <v>4312.7964962133756</v>
      </c>
      <c r="AW177" s="526">
        <f>+AW170-'Calc Base'!AW170</f>
        <v>4312.7964962133756</v>
      </c>
      <c r="AX177" s="526">
        <f>+AX170-'Calc Base'!AX170</f>
        <v>4312.7964962133747</v>
      </c>
      <c r="AY177" s="526">
        <f>+AY170-'Calc Base'!AY170</f>
        <v>4312.7964962133747</v>
      </c>
      <c r="AZ177" s="526">
        <f>+AZ170-'Calc Base'!AZ170</f>
        <v>4312.7964962133747</v>
      </c>
      <c r="BA177" s="526">
        <f>+BA170-'Calc Base'!BA170</f>
        <v>4312.7964962133747</v>
      </c>
      <c r="BB177" s="526">
        <f>+BB170-'Calc Base'!BB170</f>
        <v>4312.7964962133756</v>
      </c>
      <c r="BC177" s="526">
        <f>+BC170-'Calc Base'!BC170</f>
        <v>4312.7964962133756</v>
      </c>
      <c r="BD177" s="526">
        <f>+BD170-'Calc Base'!BD170</f>
        <v>4312.7964962133756</v>
      </c>
      <c r="BE177" s="526">
        <f>+BE170-'Calc Base'!BE170</f>
        <v>4312.7964962133756</v>
      </c>
      <c r="BF177" s="526">
        <f>+BF170-'Calc Base'!BF170</f>
        <v>4312.7964962133756</v>
      </c>
      <c r="BG177" s="526">
        <f>+BG170-'Calc Base'!BG170</f>
        <v>4312.7964962133756</v>
      </c>
      <c r="BH177" s="526">
        <f>+BH170-'Calc Base'!BH170</f>
        <v>4312.7964962133756</v>
      </c>
      <c r="BI177" s="526">
        <f>+BI170-'Calc Base'!BI170</f>
        <v>4312.7964962133756</v>
      </c>
      <c r="BJ177" s="526">
        <f>+BJ170-'Calc Base'!BJ170</f>
        <v>4312.7964962133756</v>
      </c>
      <c r="BK177" s="526">
        <f>+BK170-'Calc Base'!BK170</f>
        <v>4312.7964962133756</v>
      </c>
      <c r="BL177" s="526">
        <f>+BL170-'Calc Base'!BL170</f>
        <v>4312.7964962133747</v>
      </c>
      <c r="BM177" s="526">
        <f>+BM170-'Calc Base'!BM170</f>
        <v>4312.7964962133747</v>
      </c>
      <c r="BN177" s="527"/>
      <c r="BO177" s="528"/>
      <c r="BP177" s="528"/>
      <c r="BQ177" s="529"/>
    </row>
    <row r="178" spans="1:69" ht="22.5" customHeight="1">
      <c r="A178" s="720"/>
      <c r="B178" s="530" t="s">
        <v>44</v>
      </c>
      <c r="C178" s="531"/>
      <c r="D178" s="532">
        <f t="shared" si="131"/>
        <v>0</v>
      </c>
      <c r="E178" s="533">
        <f>BM178</f>
        <v>0</v>
      </c>
      <c r="F178" s="526">
        <f>+F171-'Calc Base'!F171</f>
        <v>0</v>
      </c>
      <c r="G178" s="526">
        <f>+G171-'Calc Base'!G171</f>
        <v>0</v>
      </c>
      <c r="H178" s="526">
        <f>+H171-'Calc Base'!H171</f>
        <v>0</v>
      </c>
      <c r="I178" s="526">
        <f>+I171-'Calc Base'!I171</f>
        <v>0</v>
      </c>
      <c r="J178" s="526">
        <f>+J171-'Calc Base'!J171</f>
        <v>0</v>
      </c>
      <c r="K178" s="526">
        <f>+K171-'Calc Base'!K171</f>
        <v>0</v>
      </c>
      <c r="L178" s="526">
        <f>+L171-'Calc Base'!L171</f>
        <v>0</v>
      </c>
      <c r="M178" s="526">
        <f>+M171-'Calc Base'!M171</f>
        <v>0</v>
      </c>
      <c r="N178" s="526">
        <f>+N171-'Calc Base'!N171</f>
        <v>0</v>
      </c>
      <c r="O178" s="526">
        <f>+O171-'Calc Base'!O171</f>
        <v>0</v>
      </c>
      <c r="P178" s="526">
        <f>+P171-'Calc Base'!P171</f>
        <v>0</v>
      </c>
      <c r="Q178" s="526">
        <f>+Q171-'Calc Base'!Q171</f>
        <v>0</v>
      </c>
      <c r="R178" s="526">
        <f>+R171-'Calc Base'!R171</f>
        <v>0</v>
      </c>
      <c r="S178" s="526">
        <f>+S171-'Calc Base'!S171</f>
        <v>0</v>
      </c>
      <c r="T178" s="526">
        <f>+T171-'Calc Base'!T171</f>
        <v>0</v>
      </c>
      <c r="U178" s="526">
        <f>+U171-'Calc Base'!U171</f>
        <v>0</v>
      </c>
      <c r="V178" s="526">
        <f>+V171-'Calc Base'!V171</f>
        <v>0</v>
      </c>
      <c r="W178" s="526">
        <f>+W171-'Calc Base'!W171</f>
        <v>0</v>
      </c>
      <c r="X178" s="526">
        <f>+X171-'Calc Base'!X171</f>
        <v>0</v>
      </c>
      <c r="Y178" s="526">
        <f>+Y171-'Calc Base'!Y171</f>
        <v>0</v>
      </c>
      <c r="Z178" s="526">
        <f>+Z171-'Calc Base'!Z171</f>
        <v>0</v>
      </c>
      <c r="AA178" s="526">
        <f>+AA171-'Calc Base'!AA171</f>
        <v>0</v>
      </c>
      <c r="AB178" s="526">
        <f>+AB171-'Calc Base'!AB171</f>
        <v>0</v>
      </c>
      <c r="AC178" s="526">
        <f>+AC171-'Calc Base'!AC171</f>
        <v>0</v>
      </c>
      <c r="AD178" s="526">
        <f>+AD171-'Calc Base'!AD171</f>
        <v>0</v>
      </c>
      <c r="AE178" s="526">
        <f>+AE171-'Calc Base'!AE171</f>
        <v>0</v>
      </c>
      <c r="AF178" s="526">
        <f>+AF171-'Calc Base'!AF171</f>
        <v>0</v>
      </c>
      <c r="AG178" s="526">
        <f>+AG171-'Calc Base'!AG171</f>
        <v>0</v>
      </c>
      <c r="AH178" s="526">
        <f>+AH171-'Calc Base'!AH171</f>
        <v>0</v>
      </c>
      <c r="AI178" s="526">
        <f>+AI171-'Calc Base'!AI171</f>
        <v>0</v>
      </c>
      <c r="AJ178" s="526">
        <f>+AJ171-'Calc Base'!AJ171</f>
        <v>0</v>
      </c>
      <c r="AK178" s="526">
        <f>+AK171-'Calc Base'!AK171</f>
        <v>0</v>
      </c>
      <c r="AL178" s="526">
        <f>+AL171-'Calc Base'!AL171</f>
        <v>0</v>
      </c>
      <c r="AM178" s="526">
        <f>+AM171-'Calc Base'!AM171</f>
        <v>0</v>
      </c>
      <c r="AN178" s="526">
        <f>+AN171-'Calc Base'!AN171</f>
        <v>0</v>
      </c>
      <c r="AO178" s="526">
        <f>+AO171-'Calc Base'!AO171</f>
        <v>0</v>
      </c>
      <c r="AP178" s="526">
        <f>+AP171-'Calc Base'!AP171</f>
        <v>0</v>
      </c>
      <c r="AQ178" s="526">
        <f>+AQ171-'Calc Base'!AQ171</f>
        <v>0</v>
      </c>
      <c r="AR178" s="526">
        <f>+AR171-'Calc Base'!AR171</f>
        <v>0</v>
      </c>
      <c r="AS178" s="526">
        <f>+AS171-'Calc Base'!AS171</f>
        <v>0</v>
      </c>
      <c r="AT178" s="526">
        <f>+AT171-'Calc Base'!AT171</f>
        <v>0</v>
      </c>
      <c r="AU178" s="526">
        <f>+AU171-'Calc Base'!AU171</f>
        <v>0</v>
      </c>
      <c r="AV178" s="526">
        <f>+AV171-'Calc Base'!AV171</f>
        <v>0</v>
      </c>
      <c r="AW178" s="526">
        <f>+AW171-'Calc Base'!AW171</f>
        <v>0</v>
      </c>
      <c r="AX178" s="526">
        <f>+AX171-'Calc Base'!AX171</f>
        <v>0</v>
      </c>
      <c r="AY178" s="526">
        <f>+AY171-'Calc Base'!AY171</f>
        <v>0</v>
      </c>
      <c r="AZ178" s="526">
        <f>+AZ171-'Calc Base'!AZ171</f>
        <v>0</v>
      </c>
      <c r="BA178" s="526">
        <f>+BA171-'Calc Base'!BA171</f>
        <v>0</v>
      </c>
      <c r="BB178" s="526">
        <f>+BB171-'Calc Base'!BB171</f>
        <v>0</v>
      </c>
      <c r="BC178" s="526">
        <f>+BC171-'Calc Base'!BC171</f>
        <v>0</v>
      </c>
      <c r="BD178" s="526">
        <f>+BD171-'Calc Base'!BD171</f>
        <v>0</v>
      </c>
      <c r="BE178" s="526">
        <f>+BE171-'Calc Base'!BE171</f>
        <v>0</v>
      </c>
      <c r="BF178" s="526">
        <f>+BF171-'Calc Base'!BF171</f>
        <v>0</v>
      </c>
      <c r="BG178" s="526">
        <f>+BG171-'Calc Base'!BG171</f>
        <v>0</v>
      </c>
      <c r="BH178" s="526">
        <f>+BH171-'Calc Base'!BH171</f>
        <v>0</v>
      </c>
      <c r="BI178" s="526">
        <f>+BI171-'Calc Base'!BI171</f>
        <v>0</v>
      </c>
      <c r="BJ178" s="526">
        <f>+BJ171-'Calc Base'!BJ171</f>
        <v>0</v>
      </c>
      <c r="BK178" s="526">
        <f>+BK171-'Calc Base'!BK171</f>
        <v>0</v>
      </c>
      <c r="BL178" s="526">
        <f>+BL171-'Calc Base'!BL171</f>
        <v>0</v>
      </c>
      <c r="BM178" s="526">
        <f>+BM171-'Calc Base'!BM171</f>
        <v>0</v>
      </c>
      <c r="BN178" s="527"/>
      <c r="BO178" s="528"/>
      <c r="BP178" s="528"/>
      <c r="BQ178" s="529"/>
    </row>
    <row r="179" spans="1:69" ht="22.5" customHeight="1">
      <c r="A179" s="721"/>
      <c r="B179" s="535" t="s">
        <v>752</v>
      </c>
      <c r="C179" s="536"/>
      <c r="D179" s="537">
        <f t="shared" si="131"/>
        <v>18150.458871253853</v>
      </c>
      <c r="E179" s="538">
        <f>SUM(F179:BN179)</f>
        <v>215285.89055894755</v>
      </c>
      <c r="F179" s="526">
        <f>+F172-'Calc Base'!F172</f>
        <v>1466.4470960551839</v>
      </c>
      <c r="G179" s="526">
        <f>+G172-'Calc Base'!G172</f>
        <v>2883.6429115145829</v>
      </c>
      <c r="H179" s="526">
        <f>+H172-'Calc Base'!H172</f>
        <v>2840.2024643358832</v>
      </c>
      <c r="I179" s="526">
        <f>+I172-'Calc Base'!I172</f>
        <v>2806.7454776113777</v>
      </c>
      <c r="J179" s="526">
        <f>+J172-'Calc Base'!J172</f>
        <v>2748.8904016108918</v>
      </c>
      <c r="K179" s="526">
        <f>+K172-'Calc Base'!K172</f>
        <v>2718.1986652144933</v>
      </c>
      <c r="L179" s="526">
        <f>+L172-'Calc Base'!L172</f>
        <v>2686.3318549114415</v>
      </c>
      <c r="M179" s="526">
        <f>+M172-'Calc Base'!M172</f>
        <v>2656.0616151696995</v>
      </c>
      <c r="N179" s="526">
        <f>+N172-'Calc Base'!N172</f>
        <v>2627.6607203280928</v>
      </c>
      <c r="O179" s="526">
        <f>+O172-'Calc Base'!O172</f>
        <v>2606.0331376971621</v>
      </c>
      <c r="P179" s="526">
        <f>+P172-'Calc Base'!P172</f>
        <v>2585.8509236166842</v>
      </c>
      <c r="Q179" s="526">
        <f>+Q172-'Calc Base'!Q172</f>
        <v>2884.0539270815666</v>
      </c>
      <c r="R179" s="526">
        <f>+R172-'Calc Base'!R172</f>
        <v>2873.2361144219453</v>
      </c>
      <c r="S179" s="526">
        <f>+S172-'Calc Base'!S172</f>
        <v>2868.1638859441855</v>
      </c>
      <c r="T179" s="526">
        <f>+T172-'Calc Base'!T172</f>
        <v>2868.163885944185</v>
      </c>
      <c r="U179" s="526">
        <f>+U172-'Calc Base'!U172</f>
        <v>2868.1638859441855</v>
      </c>
      <c r="V179" s="526">
        <f>+V172-'Calc Base'!V172</f>
        <v>2868.1638859441855</v>
      </c>
      <c r="W179" s="526">
        <f>+W172-'Calc Base'!W172</f>
        <v>2868.1638859441859</v>
      </c>
      <c r="X179" s="526">
        <f>+X172-'Calc Base'!X172</f>
        <v>2868.1638859441864</v>
      </c>
      <c r="Y179" s="526">
        <f>+Y172-'Calc Base'!Y172</f>
        <v>2868.1638859441864</v>
      </c>
      <c r="Z179" s="526">
        <f>+Z172-'Calc Base'!Z172</f>
        <v>2868.1638859441864</v>
      </c>
      <c r="AA179" s="526">
        <f>+AA172-'Calc Base'!AA172</f>
        <v>3069.4089618875796</v>
      </c>
      <c r="AB179" s="526">
        <f>+AB172-'Calc Base'!AB172</f>
        <v>3069.4089618875796</v>
      </c>
      <c r="AC179" s="526">
        <f>+AC172-'Calc Base'!AC172</f>
        <v>3069.4089618875796</v>
      </c>
      <c r="AD179" s="526">
        <f>+AD172-'Calc Base'!AD172</f>
        <v>3069.4089618875796</v>
      </c>
      <c r="AE179" s="526">
        <f>+AE172-'Calc Base'!AE172</f>
        <v>3069.4089618875796</v>
      </c>
      <c r="AF179" s="526">
        <f>+AF172-'Calc Base'!AF172</f>
        <v>3910.3063443265946</v>
      </c>
      <c r="AG179" s="526">
        <f>+AG172-'Calc Base'!AG172</f>
        <v>3910.3063443265946</v>
      </c>
      <c r="AH179" s="526">
        <f>+AH172-'Calc Base'!AH172</f>
        <v>3910.3063443265955</v>
      </c>
      <c r="AI179" s="526">
        <f>+AI172-'Calc Base'!AI172</f>
        <v>3910.3063443265955</v>
      </c>
      <c r="AJ179" s="526">
        <f>+AJ172-'Calc Base'!AJ172</f>
        <v>3910.3063443265964</v>
      </c>
      <c r="AK179" s="526">
        <f>+AK172-'Calc Base'!AK172</f>
        <v>4111.5514202699887</v>
      </c>
      <c r="AL179" s="526">
        <f>+AL172-'Calc Base'!AL172</f>
        <v>4111.5514202699887</v>
      </c>
      <c r="AM179" s="526">
        <f>+AM172-'Calc Base'!AM172</f>
        <v>4111.5514202699878</v>
      </c>
      <c r="AN179" s="526">
        <f>+AN172-'Calc Base'!AN172</f>
        <v>4111.5514202699887</v>
      </c>
      <c r="AO179" s="526">
        <f>+AO172-'Calc Base'!AO172</f>
        <v>4111.5514202699887</v>
      </c>
      <c r="AP179" s="526">
        <f>+AP172-'Calc Base'!AP172</f>
        <v>4111.5514202699887</v>
      </c>
      <c r="AQ179" s="526">
        <f>+AQ172-'Calc Base'!AQ172</f>
        <v>4111.5514202699878</v>
      </c>
      <c r="AR179" s="526">
        <f>+AR172-'Calc Base'!AR172</f>
        <v>4111.5514202699887</v>
      </c>
      <c r="AS179" s="526">
        <f>+AS172-'Calc Base'!AS172</f>
        <v>4111.5514202699887</v>
      </c>
      <c r="AT179" s="526">
        <f>+AT172-'Calc Base'!AT172</f>
        <v>4111.5514202699887</v>
      </c>
      <c r="AU179" s="526">
        <f>+AU172-'Calc Base'!AU172</f>
        <v>4312.7964962133819</v>
      </c>
      <c r="AV179" s="526">
        <f>+AV172-'Calc Base'!AV172</f>
        <v>4312.7964962133829</v>
      </c>
      <c r="AW179" s="526">
        <f>+AW172-'Calc Base'!AW172</f>
        <v>4312.7964962133829</v>
      </c>
      <c r="AX179" s="526">
        <f>+AX172-'Calc Base'!AX172</f>
        <v>4312.7964962133829</v>
      </c>
      <c r="AY179" s="526">
        <f>+AY172-'Calc Base'!AY172</f>
        <v>4312.7964962133819</v>
      </c>
      <c r="AZ179" s="526">
        <f>+AZ172-'Calc Base'!AZ172</f>
        <v>4312.7964962133819</v>
      </c>
      <c r="BA179" s="526">
        <f>+BA172-'Calc Base'!BA172</f>
        <v>4312.796496213381</v>
      </c>
      <c r="BB179" s="526">
        <f>+BB172-'Calc Base'!BB172</f>
        <v>4312.7964962133801</v>
      </c>
      <c r="BC179" s="526">
        <f>+BC172-'Calc Base'!BC172</f>
        <v>4312.7964962133801</v>
      </c>
      <c r="BD179" s="526">
        <f>+BD172-'Calc Base'!BD172</f>
        <v>4312.7964962133801</v>
      </c>
      <c r="BE179" s="526">
        <f>+BE172-'Calc Base'!BE172</f>
        <v>4312.7964962133792</v>
      </c>
      <c r="BF179" s="526">
        <f>+BF172-'Calc Base'!BF172</f>
        <v>4312.7964962133801</v>
      </c>
      <c r="BG179" s="526">
        <f>+BG172-'Calc Base'!BG172</f>
        <v>4312.7964962133801</v>
      </c>
      <c r="BH179" s="526">
        <f>+BH172-'Calc Base'!BH172</f>
        <v>4312.7964962133792</v>
      </c>
      <c r="BI179" s="526">
        <f>+BI172-'Calc Base'!BI172</f>
        <v>4312.7964962133792</v>
      </c>
      <c r="BJ179" s="526">
        <f>+BJ172-'Calc Base'!BJ172</f>
        <v>4312.7964962133792</v>
      </c>
      <c r="BK179" s="526">
        <f>+BK172-'Calc Base'!BK172</f>
        <v>4312.7964962133792</v>
      </c>
      <c r="BL179" s="526">
        <f>+BL172-'Calc Base'!BL172</f>
        <v>4312.7964962133792</v>
      </c>
      <c r="BM179" s="526">
        <f>+BM172-'Calc Base'!BM172</f>
        <v>4312.7964962133792</v>
      </c>
      <c r="BN179" s="527"/>
      <c r="BO179" s="528"/>
      <c r="BP179" s="528"/>
      <c r="BQ179" s="529"/>
    </row>
  </sheetData>
  <mergeCells count="38">
    <mergeCell ref="BO21:BO22"/>
    <mergeCell ref="BP21:BP22"/>
    <mergeCell ref="BQ21:BQ22"/>
    <mergeCell ref="J11:K11"/>
    <mergeCell ref="J13:J14"/>
    <mergeCell ref="K13:K14"/>
    <mergeCell ref="C10:E10"/>
    <mergeCell ref="G10:H10"/>
    <mergeCell ref="A25:A31"/>
    <mergeCell ref="B3:E3"/>
    <mergeCell ref="B4:E4"/>
    <mergeCell ref="B5:E5"/>
    <mergeCell ref="B6:E6"/>
    <mergeCell ref="A32:A38"/>
    <mergeCell ref="A42:A48"/>
    <mergeCell ref="A49:A55"/>
    <mergeCell ref="A66:A71"/>
    <mergeCell ref="A11:A16"/>
    <mergeCell ref="A56:A62"/>
    <mergeCell ref="A76:A81"/>
    <mergeCell ref="A82:A87"/>
    <mergeCell ref="A88:A92"/>
    <mergeCell ref="BO112:BO113"/>
    <mergeCell ref="BP112:BP113"/>
    <mergeCell ref="C112:C113"/>
    <mergeCell ref="BQ112:BQ113"/>
    <mergeCell ref="A114:A120"/>
    <mergeCell ref="A128:A134"/>
    <mergeCell ref="A136:A142"/>
    <mergeCell ref="A143:A149"/>
    <mergeCell ref="A121:A127"/>
    <mergeCell ref="A174:A176"/>
    <mergeCell ref="A177:A179"/>
    <mergeCell ref="A150:A156"/>
    <mergeCell ref="A157:A163"/>
    <mergeCell ref="A164:A165"/>
    <mergeCell ref="A167:A169"/>
    <mergeCell ref="A170:A172"/>
  </mergeCells>
  <pageMargins left="0.7" right="0.7" top="0.75" bottom="0.75" header="0.3" footer="0.3"/>
  <pageSetup paperSize="9" orientation="portrait" r:id="rId1"/>
  <headerFooter>
    <oddFooter>&amp;L&amp;1#&amp;"Arial"&amp;11&amp;K000000SW Internal Personal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Q179"/>
  <sheetViews>
    <sheetView zoomScale="60" zoomScaleNormal="60" workbookViewId="0">
      <selection activeCell="F13" sqref="F13"/>
    </sheetView>
  </sheetViews>
  <sheetFormatPr defaultRowHeight="12.75" outlineLevelRow="2"/>
  <cols>
    <col min="1" max="1" width="14.7109375" customWidth="1"/>
    <col min="2" max="2" width="46.28515625" bestFit="1" customWidth="1"/>
    <col min="3" max="3" width="12.28515625" customWidth="1"/>
    <col min="4" max="4" width="13.28515625" customWidth="1"/>
    <col min="5" max="5" width="11.28515625" customWidth="1"/>
    <col min="6" max="6" width="11.7109375" customWidth="1"/>
    <col min="7" max="8" width="11" customWidth="1"/>
    <col min="32" max="32" width="11" bestFit="1" customWidth="1"/>
    <col min="53" max="56" width="9.42578125" bestFit="1" customWidth="1"/>
    <col min="66" max="66" width="13.140625" customWidth="1"/>
    <col min="67" max="67" width="10.28515625" customWidth="1"/>
    <col min="68" max="68" width="13.140625" customWidth="1"/>
    <col min="69" max="69" width="67.42578125" customWidth="1"/>
  </cols>
  <sheetData>
    <row r="1" spans="1:69">
      <c r="A1" s="192"/>
      <c r="B1" s="191" t="s">
        <v>0</v>
      </c>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row>
    <row r="3" spans="1:69">
      <c r="B3" s="742" t="s">
        <v>1</v>
      </c>
      <c r="C3" s="742"/>
      <c r="D3" s="742"/>
      <c r="E3" s="742"/>
    </row>
    <row r="4" spans="1:69">
      <c r="B4" s="743" t="str">
        <f>'Calc 3A'!$B$4</f>
        <v>Herricks WTW</v>
      </c>
      <c r="C4" s="743"/>
      <c r="D4" s="743"/>
      <c r="E4" s="743"/>
    </row>
    <row r="5" spans="1:69">
      <c r="B5" s="742" t="str">
        <f>+Options!H7</f>
        <v>Option 3B</v>
      </c>
      <c r="C5" s="742"/>
      <c r="D5" s="742"/>
      <c r="E5" s="742"/>
    </row>
    <row r="6" spans="1:69">
      <c r="B6" s="743" t="str">
        <f>Options!H8</f>
        <v>Refurbished WTW &amp; replace existing filters &amp; provide 2 additional filters.</v>
      </c>
      <c r="C6" s="743"/>
      <c r="D6" s="743"/>
      <c r="E6" s="743"/>
    </row>
    <row r="7" spans="1:69">
      <c r="B7" s="131" t="s">
        <v>3</v>
      </c>
      <c r="C7" s="508">
        <f>+Assumes!D3</f>
        <v>3.5000000000000003E-2</v>
      </c>
    </row>
    <row r="8" spans="1:69">
      <c r="B8" s="131" t="s">
        <v>4</v>
      </c>
      <c r="C8" s="126">
        <v>2020</v>
      </c>
    </row>
    <row r="10" spans="1:69" ht="25.5">
      <c r="C10" s="751" t="s">
        <v>784</v>
      </c>
      <c r="D10" s="752"/>
      <c r="E10" s="752"/>
      <c r="F10" s="648" t="s">
        <v>830</v>
      </c>
      <c r="G10" s="753" t="s">
        <v>789</v>
      </c>
      <c r="H10" s="754"/>
    </row>
    <row r="11" spans="1:69" ht="42.75" customHeight="1">
      <c r="A11" s="731" t="s">
        <v>783</v>
      </c>
      <c r="B11" s="131" t="s">
        <v>5</v>
      </c>
      <c r="C11" s="431" t="s">
        <v>788</v>
      </c>
      <c r="D11" s="431" t="s">
        <v>787</v>
      </c>
      <c r="E11" s="431" t="s">
        <v>786</v>
      </c>
      <c r="F11" s="431" t="s">
        <v>785</v>
      </c>
      <c r="G11" s="466" t="s">
        <v>855</v>
      </c>
      <c r="H11" s="264" t="s">
        <v>856</v>
      </c>
      <c r="K11" s="750" t="s">
        <v>6</v>
      </c>
      <c r="L11" s="750"/>
    </row>
    <row r="12" spans="1:69">
      <c r="A12" s="732"/>
      <c r="B12" s="425" t="s">
        <v>7</v>
      </c>
      <c r="C12" s="544">
        <f>NPV($C$7,$F73:$BN73)/1000</f>
        <v>19.541147470158034</v>
      </c>
      <c r="D12" s="394">
        <f>NPV($C$7,$F72:$BN72)/1000</f>
        <v>24.426434337697536</v>
      </c>
      <c r="E12" s="544">
        <f>NPV($C$7,$F74:$BN74)/1000</f>
        <v>29.311721205237063</v>
      </c>
      <c r="F12" s="467">
        <f>SUM(F72:BM72)/1000</f>
        <v>58.547311002795091</v>
      </c>
      <c r="G12" s="546">
        <f>$E120+$E127</f>
        <v>14773.356389011606</v>
      </c>
      <c r="H12" s="547">
        <f>$E134</f>
        <v>7745.8625231225287</v>
      </c>
      <c r="K12" s="542">
        <f>E72/1000</f>
        <v>24.426434337697543</v>
      </c>
      <c r="L12" s="543" t="b">
        <f>ROUND(K12,5)=ROUND(D12,5)</f>
        <v>1</v>
      </c>
    </row>
    <row r="13" spans="1:69">
      <c r="A13" s="732"/>
      <c r="B13" s="426" t="s">
        <v>8</v>
      </c>
      <c r="C13" s="419">
        <f>NPV($C$7,$F73:$O73)/1000</f>
        <v>10.257528606713642</v>
      </c>
      <c r="D13" s="397">
        <f>NPV($C$7,$F72:$O72)/1000</f>
        <v>12.82191075839205</v>
      </c>
      <c r="E13" s="419">
        <f>NPV($C$7,$F74:$O74)/1000</f>
        <v>15.386292910070461</v>
      </c>
      <c r="F13" s="468">
        <f>SUM(F72:O72)/1000</f>
        <v>13.53256227813042</v>
      </c>
      <c r="G13" s="548">
        <f>SUM($F120:$O120)+SUM($F127:$O127)</f>
        <v>3363.4306926793515</v>
      </c>
      <c r="H13" s="549">
        <f>SUM($F134:$O134)</f>
        <v>3121.0003295944257</v>
      </c>
      <c r="K13" s="749">
        <f>SUM(D13:D14)</f>
        <v>24.426434337697536</v>
      </c>
      <c r="L13" s="749" t="b">
        <f>ROUND(K13,5)=ROUND(SUM(D13:D14),5)</f>
        <v>1</v>
      </c>
    </row>
    <row r="14" spans="1:69">
      <c r="A14" s="732"/>
      <c r="B14" s="426" t="s">
        <v>9</v>
      </c>
      <c r="C14" s="419">
        <f>(NPV($C$7,$F73:$BN73)/1000-C13)</f>
        <v>9.2836188634443921</v>
      </c>
      <c r="D14" s="397">
        <f>(NPV($C$7,$F72:$BN72)/1000-D13)</f>
        <v>11.604523579305486</v>
      </c>
      <c r="E14" s="419">
        <f>(NPV($C$7,$F74:$BN74)/1000-E13)</f>
        <v>13.925428295166602</v>
      </c>
      <c r="F14" s="468">
        <f>SUM(Q72:BN72)/1000</f>
        <v>31.521396392697163</v>
      </c>
      <c r="G14" s="548">
        <f>$G12-$G13</f>
        <v>11409.925696332255</v>
      </c>
      <c r="H14" s="549">
        <f>$H12-$H13</f>
        <v>4624.8621935281026</v>
      </c>
      <c r="K14" s="749"/>
      <c r="L14" s="749"/>
    </row>
    <row r="15" spans="1:69">
      <c r="A15" s="732"/>
      <c r="B15" s="427" t="s">
        <v>10</v>
      </c>
      <c r="C15" s="545">
        <f>NPV($C$7,$F94:$BN94)/1000</f>
        <v>4.0495039736192835</v>
      </c>
      <c r="D15" s="398">
        <f>NPV($C$7,$F93:$BN93)/1000</f>
        <v>4.2626357617045079</v>
      </c>
      <c r="E15" s="545">
        <f>NPV($C$7,$F95:$BN95)/1000</f>
        <v>4.475767549789734</v>
      </c>
      <c r="F15" s="396">
        <f>SUM(F93:BM93)/1000</f>
        <v>10.280281231887498</v>
      </c>
      <c r="G15" s="548">
        <f>E142</f>
        <v>14616.763501068228</v>
      </c>
      <c r="H15" s="549">
        <f>$E163</f>
        <v>5324.5779902470222</v>
      </c>
      <c r="K15" s="542">
        <f>E93/1000</f>
        <v>4.2626357617045079</v>
      </c>
      <c r="L15" s="543" t="b">
        <f>ROUND(K15,5)=ROUND(D15,5)</f>
        <v>1</v>
      </c>
    </row>
    <row r="16" spans="1:69">
      <c r="A16" s="732"/>
      <c r="B16" s="131" t="s">
        <v>11</v>
      </c>
      <c r="C16" s="174">
        <f>SUM(C15,C12)</f>
        <v>23.590651443777318</v>
      </c>
      <c r="D16" s="178">
        <f>SUM(D15,D12)</f>
        <v>28.689070099402045</v>
      </c>
      <c r="E16" s="174">
        <f>SUM(E15,E12)</f>
        <v>33.7874887550268</v>
      </c>
      <c r="F16" s="396">
        <f>SUM(F12,F15)</f>
        <v>68.827592234682584</v>
      </c>
      <c r="G16" s="551">
        <f>+G15+G12</f>
        <v>29390.119890079834</v>
      </c>
      <c r="H16" s="550">
        <f>$E165</f>
        <v>13070.440513369555</v>
      </c>
      <c r="K16" s="542">
        <f>E97/1000</f>
        <v>28.689070099402063</v>
      </c>
      <c r="L16" s="543" t="b">
        <f>ROUND(K16,5)=ROUND(D16,5)</f>
        <v>1</v>
      </c>
    </row>
    <row r="18" spans="1:69" ht="13.5" thickBot="1">
      <c r="B18" s="163"/>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row>
    <row r="19" spans="1:69">
      <c r="B19" s="1" t="s">
        <v>12</v>
      </c>
      <c r="C19" s="1"/>
      <c r="D19" s="1"/>
      <c r="E19" s="1"/>
    </row>
    <row r="21" spans="1:69" ht="27.75" customHeight="1">
      <c r="A21" s="307"/>
      <c r="B21" s="432" t="s">
        <v>13</v>
      </c>
      <c r="C21" s="432" t="s">
        <v>14</v>
      </c>
      <c r="D21" s="510" t="s">
        <v>15</v>
      </c>
      <c r="E21" s="510" t="s">
        <v>16</v>
      </c>
      <c r="F21" s="433">
        <f>$C$8+F22-1</f>
        <v>2020</v>
      </c>
      <c r="G21" s="433">
        <f t="shared" ref="G21:BM21" si="0">$C$8+G22-1</f>
        <v>2021</v>
      </c>
      <c r="H21" s="433">
        <f t="shared" si="0"/>
        <v>2022</v>
      </c>
      <c r="I21" s="433">
        <f t="shared" si="0"/>
        <v>2023</v>
      </c>
      <c r="J21" s="433">
        <f t="shared" si="0"/>
        <v>2024</v>
      </c>
      <c r="K21" s="433">
        <f t="shared" si="0"/>
        <v>2025</v>
      </c>
      <c r="L21" s="433">
        <f t="shared" si="0"/>
        <v>2026</v>
      </c>
      <c r="M21" s="433">
        <f t="shared" si="0"/>
        <v>2027</v>
      </c>
      <c r="N21" s="433">
        <f t="shared" si="0"/>
        <v>2028</v>
      </c>
      <c r="O21" s="433">
        <f t="shared" si="0"/>
        <v>2029</v>
      </c>
      <c r="P21" s="433">
        <f t="shared" si="0"/>
        <v>2030</v>
      </c>
      <c r="Q21" s="433">
        <f t="shared" si="0"/>
        <v>2031</v>
      </c>
      <c r="R21" s="433">
        <f t="shared" si="0"/>
        <v>2032</v>
      </c>
      <c r="S21" s="433">
        <f t="shared" si="0"/>
        <v>2033</v>
      </c>
      <c r="T21" s="433">
        <f t="shared" si="0"/>
        <v>2034</v>
      </c>
      <c r="U21" s="433">
        <f t="shared" si="0"/>
        <v>2035</v>
      </c>
      <c r="V21" s="433">
        <f t="shared" si="0"/>
        <v>2036</v>
      </c>
      <c r="W21" s="433">
        <f t="shared" si="0"/>
        <v>2037</v>
      </c>
      <c r="X21" s="433">
        <f t="shared" si="0"/>
        <v>2038</v>
      </c>
      <c r="Y21" s="433">
        <f t="shared" si="0"/>
        <v>2039</v>
      </c>
      <c r="Z21" s="433">
        <f t="shared" si="0"/>
        <v>2040</v>
      </c>
      <c r="AA21" s="433">
        <f t="shared" si="0"/>
        <v>2041</v>
      </c>
      <c r="AB21" s="433">
        <f t="shared" si="0"/>
        <v>2042</v>
      </c>
      <c r="AC21" s="433">
        <f t="shared" si="0"/>
        <v>2043</v>
      </c>
      <c r="AD21" s="433">
        <f t="shared" si="0"/>
        <v>2044</v>
      </c>
      <c r="AE21" s="433">
        <f t="shared" si="0"/>
        <v>2045</v>
      </c>
      <c r="AF21" s="433">
        <f t="shared" si="0"/>
        <v>2046</v>
      </c>
      <c r="AG21" s="433">
        <f t="shared" si="0"/>
        <v>2047</v>
      </c>
      <c r="AH21" s="433">
        <f t="shared" si="0"/>
        <v>2048</v>
      </c>
      <c r="AI21" s="433">
        <f t="shared" si="0"/>
        <v>2049</v>
      </c>
      <c r="AJ21" s="433">
        <f t="shared" si="0"/>
        <v>2050</v>
      </c>
      <c r="AK21" s="433">
        <f t="shared" si="0"/>
        <v>2051</v>
      </c>
      <c r="AL21" s="433">
        <f t="shared" si="0"/>
        <v>2052</v>
      </c>
      <c r="AM21" s="433">
        <f t="shared" si="0"/>
        <v>2053</v>
      </c>
      <c r="AN21" s="433">
        <f t="shared" si="0"/>
        <v>2054</v>
      </c>
      <c r="AO21" s="433">
        <f t="shared" si="0"/>
        <v>2055</v>
      </c>
      <c r="AP21" s="433">
        <f t="shared" si="0"/>
        <v>2056</v>
      </c>
      <c r="AQ21" s="433">
        <f t="shared" si="0"/>
        <v>2057</v>
      </c>
      <c r="AR21" s="433">
        <f t="shared" si="0"/>
        <v>2058</v>
      </c>
      <c r="AS21" s="433">
        <f t="shared" si="0"/>
        <v>2059</v>
      </c>
      <c r="AT21" s="433">
        <f t="shared" si="0"/>
        <v>2060</v>
      </c>
      <c r="AU21" s="433">
        <f t="shared" si="0"/>
        <v>2061</v>
      </c>
      <c r="AV21" s="433">
        <f t="shared" si="0"/>
        <v>2062</v>
      </c>
      <c r="AW21" s="433">
        <f t="shared" si="0"/>
        <v>2063</v>
      </c>
      <c r="AX21" s="433">
        <f t="shared" si="0"/>
        <v>2064</v>
      </c>
      <c r="AY21" s="433">
        <f t="shared" si="0"/>
        <v>2065</v>
      </c>
      <c r="AZ21" s="433">
        <f t="shared" si="0"/>
        <v>2066</v>
      </c>
      <c r="BA21" s="433">
        <f t="shared" si="0"/>
        <v>2067</v>
      </c>
      <c r="BB21" s="433">
        <f t="shared" si="0"/>
        <v>2068</v>
      </c>
      <c r="BC21" s="433">
        <f t="shared" si="0"/>
        <v>2069</v>
      </c>
      <c r="BD21" s="433">
        <f t="shared" si="0"/>
        <v>2070</v>
      </c>
      <c r="BE21" s="433">
        <f t="shared" si="0"/>
        <v>2071</v>
      </c>
      <c r="BF21" s="433">
        <f t="shared" si="0"/>
        <v>2072</v>
      </c>
      <c r="BG21" s="433">
        <f t="shared" si="0"/>
        <v>2073</v>
      </c>
      <c r="BH21" s="433">
        <f t="shared" si="0"/>
        <v>2074</v>
      </c>
      <c r="BI21" s="433">
        <f t="shared" si="0"/>
        <v>2075</v>
      </c>
      <c r="BJ21" s="433">
        <f t="shared" si="0"/>
        <v>2076</v>
      </c>
      <c r="BK21" s="433">
        <f t="shared" si="0"/>
        <v>2077</v>
      </c>
      <c r="BL21" s="433">
        <f t="shared" si="0"/>
        <v>2078</v>
      </c>
      <c r="BM21" s="433">
        <f t="shared" si="0"/>
        <v>2079</v>
      </c>
      <c r="BN21" s="434" t="s">
        <v>791</v>
      </c>
      <c r="BO21" s="745" t="s">
        <v>17</v>
      </c>
      <c r="BP21" s="747" t="s">
        <v>18</v>
      </c>
      <c r="BQ21" s="744" t="s">
        <v>19</v>
      </c>
    </row>
    <row r="22" spans="1:69" ht="13.5" thickBot="1">
      <c r="A22" s="307"/>
      <c r="B22" s="435" t="s">
        <v>20</v>
      </c>
      <c r="C22" s="435"/>
      <c r="D22" s="435"/>
      <c r="E22" s="435"/>
      <c r="F22" s="436">
        <f>E22+1</f>
        <v>1</v>
      </c>
      <c r="G22" s="436">
        <f t="shared" ref="G22:BN22" si="1">F22+1</f>
        <v>2</v>
      </c>
      <c r="H22" s="436">
        <f t="shared" si="1"/>
        <v>3</v>
      </c>
      <c r="I22" s="436">
        <f t="shared" si="1"/>
        <v>4</v>
      </c>
      <c r="J22" s="436">
        <f t="shared" si="1"/>
        <v>5</v>
      </c>
      <c r="K22" s="436">
        <f t="shared" si="1"/>
        <v>6</v>
      </c>
      <c r="L22" s="436">
        <f t="shared" si="1"/>
        <v>7</v>
      </c>
      <c r="M22" s="436">
        <f t="shared" si="1"/>
        <v>8</v>
      </c>
      <c r="N22" s="436">
        <f t="shared" si="1"/>
        <v>9</v>
      </c>
      <c r="O22" s="436">
        <f t="shared" si="1"/>
        <v>10</v>
      </c>
      <c r="P22" s="436">
        <f t="shared" si="1"/>
        <v>11</v>
      </c>
      <c r="Q22" s="436">
        <f t="shared" si="1"/>
        <v>12</v>
      </c>
      <c r="R22" s="436">
        <f t="shared" si="1"/>
        <v>13</v>
      </c>
      <c r="S22" s="436">
        <f t="shared" si="1"/>
        <v>14</v>
      </c>
      <c r="T22" s="436">
        <f t="shared" si="1"/>
        <v>15</v>
      </c>
      <c r="U22" s="436">
        <f t="shared" si="1"/>
        <v>16</v>
      </c>
      <c r="V22" s="436">
        <f t="shared" si="1"/>
        <v>17</v>
      </c>
      <c r="W22" s="436">
        <f t="shared" si="1"/>
        <v>18</v>
      </c>
      <c r="X22" s="436">
        <f t="shared" si="1"/>
        <v>19</v>
      </c>
      <c r="Y22" s="436">
        <f t="shared" si="1"/>
        <v>20</v>
      </c>
      <c r="Z22" s="436">
        <f t="shared" si="1"/>
        <v>21</v>
      </c>
      <c r="AA22" s="436">
        <f t="shared" si="1"/>
        <v>22</v>
      </c>
      <c r="AB22" s="436">
        <f t="shared" si="1"/>
        <v>23</v>
      </c>
      <c r="AC22" s="436">
        <f t="shared" si="1"/>
        <v>24</v>
      </c>
      <c r="AD22" s="436">
        <f t="shared" si="1"/>
        <v>25</v>
      </c>
      <c r="AE22" s="436">
        <f t="shared" si="1"/>
        <v>26</v>
      </c>
      <c r="AF22" s="436">
        <f t="shared" si="1"/>
        <v>27</v>
      </c>
      <c r="AG22" s="436">
        <f t="shared" si="1"/>
        <v>28</v>
      </c>
      <c r="AH22" s="436">
        <f t="shared" si="1"/>
        <v>29</v>
      </c>
      <c r="AI22" s="436">
        <f t="shared" si="1"/>
        <v>30</v>
      </c>
      <c r="AJ22" s="436">
        <f t="shared" si="1"/>
        <v>31</v>
      </c>
      <c r="AK22" s="436">
        <f t="shared" si="1"/>
        <v>32</v>
      </c>
      <c r="AL22" s="436">
        <f t="shared" si="1"/>
        <v>33</v>
      </c>
      <c r="AM22" s="436">
        <f t="shared" si="1"/>
        <v>34</v>
      </c>
      <c r="AN22" s="436">
        <f t="shared" si="1"/>
        <v>35</v>
      </c>
      <c r="AO22" s="436">
        <f t="shared" si="1"/>
        <v>36</v>
      </c>
      <c r="AP22" s="436">
        <f t="shared" si="1"/>
        <v>37</v>
      </c>
      <c r="AQ22" s="436">
        <f t="shared" si="1"/>
        <v>38</v>
      </c>
      <c r="AR22" s="436">
        <f t="shared" si="1"/>
        <v>39</v>
      </c>
      <c r="AS22" s="436">
        <f t="shared" si="1"/>
        <v>40</v>
      </c>
      <c r="AT22" s="436">
        <f t="shared" si="1"/>
        <v>41</v>
      </c>
      <c r="AU22" s="436">
        <f t="shared" si="1"/>
        <v>42</v>
      </c>
      <c r="AV22" s="436">
        <f t="shared" si="1"/>
        <v>43</v>
      </c>
      <c r="AW22" s="436">
        <f t="shared" si="1"/>
        <v>44</v>
      </c>
      <c r="AX22" s="436">
        <f t="shared" si="1"/>
        <v>45</v>
      </c>
      <c r="AY22" s="436">
        <f t="shared" si="1"/>
        <v>46</v>
      </c>
      <c r="AZ22" s="436">
        <f t="shared" si="1"/>
        <v>47</v>
      </c>
      <c r="BA22" s="436">
        <f t="shared" si="1"/>
        <v>48</v>
      </c>
      <c r="BB22" s="436">
        <f t="shared" si="1"/>
        <v>49</v>
      </c>
      <c r="BC22" s="436">
        <f t="shared" si="1"/>
        <v>50</v>
      </c>
      <c r="BD22" s="436">
        <f t="shared" si="1"/>
        <v>51</v>
      </c>
      <c r="BE22" s="436">
        <f t="shared" si="1"/>
        <v>52</v>
      </c>
      <c r="BF22" s="436">
        <f t="shared" si="1"/>
        <v>53</v>
      </c>
      <c r="BG22" s="436">
        <f t="shared" si="1"/>
        <v>54</v>
      </c>
      <c r="BH22" s="436">
        <f t="shared" si="1"/>
        <v>55</v>
      </c>
      <c r="BI22" s="436">
        <f t="shared" si="1"/>
        <v>56</v>
      </c>
      <c r="BJ22" s="436">
        <f t="shared" si="1"/>
        <v>57</v>
      </c>
      <c r="BK22" s="436">
        <f t="shared" si="1"/>
        <v>58</v>
      </c>
      <c r="BL22" s="436">
        <f t="shared" si="1"/>
        <v>59</v>
      </c>
      <c r="BM22" s="436">
        <f t="shared" si="1"/>
        <v>60</v>
      </c>
      <c r="BN22" s="436">
        <f t="shared" si="1"/>
        <v>61</v>
      </c>
      <c r="BO22" s="746"/>
      <c r="BP22" s="748"/>
      <c r="BQ22" s="744"/>
    </row>
    <row r="23" spans="1:69" ht="13.5" outlineLevel="1" thickTop="1">
      <c r="A23" s="307"/>
      <c r="B23" s="437" t="s">
        <v>33</v>
      </c>
      <c r="C23" s="307"/>
      <c r="D23" s="511"/>
      <c r="E23" s="511"/>
      <c r="F23" s="512">
        <f>(1/(1+$C$7))^(F22)</f>
        <v>0.96618357487922713</v>
      </c>
      <c r="G23" s="512">
        <f t="shared" ref="G23:BN23" si="2">(1/(1+$C$7))^(G22)</f>
        <v>0.93351070036640305</v>
      </c>
      <c r="H23" s="512">
        <f t="shared" si="2"/>
        <v>0.90194270566802237</v>
      </c>
      <c r="I23" s="512">
        <f t="shared" si="2"/>
        <v>0.87144222769857238</v>
      </c>
      <c r="J23" s="512">
        <f t="shared" si="2"/>
        <v>0.84197316685852408</v>
      </c>
      <c r="K23" s="512">
        <f t="shared" si="2"/>
        <v>0.81350064430775282</v>
      </c>
      <c r="L23" s="512">
        <f t="shared" si="2"/>
        <v>0.78599096068381924</v>
      </c>
      <c r="M23" s="512">
        <f t="shared" si="2"/>
        <v>0.75941155621625045</v>
      </c>
      <c r="N23" s="512">
        <f t="shared" si="2"/>
        <v>0.73373097218961403</v>
      </c>
      <c r="O23" s="512">
        <f t="shared" si="2"/>
        <v>0.70891881370977206</v>
      </c>
      <c r="P23" s="512">
        <f t="shared" si="2"/>
        <v>0.6849457137292484</v>
      </c>
      <c r="Q23" s="512">
        <f t="shared" si="2"/>
        <v>0.66178329828912896</v>
      </c>
      <c r="R23" s="512">
        <f t="shared" si="2"/>
        <v>0.63940415293635644</v>
      </c>
      <c r="S23" s="512">
        <f t="shared" si="2"/>
        <v>0.61778179027667302</v>
      </c>
      <c r="T23" s="512">
        <f t="shared" si="2"/>
        <v>0.59689061862480486</v>
      </c>
      <c r="U23" s="512">
        <f t="shared" si="2"/>
        <v>0.57670591171478736</v>
      </c>
      <c r="V23" s="512">
        <f t="shared" si="2"/>
        <v>0.55720377943457722</v>
      </c>
      <c r="W23" s="512">
        <f t="shared" si="2"/>
        <v>0.53836113955031617</v>
      </c>
      <c r="X23" s="512">
        <f t="shared" si="2"/>
        <v>0.520155690386779</v>
      </c>
      <c r="Y23" s="512">
        <f t="shared" si="2"/>
        <v>0.5025658844316705</v>
      </c>
      <c r="Z23" s="512">
        <f t="shared" si="2"/>
        <v>0.4855709028325319</v>
      </c>
      <c r="AA23" s="512">
        <f t="shared" si="2"/>
        <v>0.46915063075606955</v>
      </c>
      <c r="AB23" s="512">
        <f t="shared" si="2"/>
        <v>0.45328563358074359</v>
      </c>
      <c r="AC23" s="512">
        <f t="shared" si="2"/>
        <v>0.43795713389443819</v>
      </c>
      <c r="AD23" s="512">
        <f t="shared" si="2"/>
        <v>0.42314698926998867</v>
      </c>
      <c r="AE23" s="512">
        <f t="shared" si="2"/>
        <v>0.40883767079225958</v>
      </c>
      <c r="AF23" s="512">
        <f t="shared" si="2"/>
        <v>0.39501224231136195</v>
      </c>
      <c r="AG23" s="512">
        <f t="shared" si="2"/>
        <v>0.38165434039745122</v>
      </c>
      <c r="AH23" s="512">
        <f t="shared" si="2"/>
        <v>0.36874815497338276</v>
      </c>
      <c r="AI23" s="512">
        <f t="shared" si="2"/>
        <v>0.35627841060230225</v>
      </c>
      <c r="AJ23" s="512">
        <f t="shared" si="2"/>
        <v>0.34423034840802152</v>
      </c>
      <c r="AK23" s="512">
        <f t="shared" si="2"/>
        <v>0.33258970860678411</v>
      </c>
      <c r="AL23" s="512">
        <f t="shared" si="2"/>
        <v>0.32134271362974315</v>
      </c>
      <c r="AM23" s="512">
        <f t="shared" si="2"/>
        <v>0.31047605181617693</v>
      </c>
      <c r="AN23" s="512">
        <f t="shared" si="2"/>
        <v>0.29997686165814202</v>
      </c>
      <c r="AO23" s="512">
        <f t="shared" si="2"/>
        <v>0.28983271657791498</v>
      </c>
      <c r="AP23" s="512">
        <f t="shared" si="2"/>
        <v>0.28003161022020773</v>
      </c>
      <c r="AQ23" s="512">
        <f t="shared" si="2"/>
        <v>0.27056194224174662</v>
      </c>
      <c r="AR23" s="512">
        <f t="shared" si="2"/>
        <v>0.26141250458139775</v>
      </c>
      <c r="AS23" s="512">
        <f t="shared" si="2"/>
        <v>0.25257246819458717</v>
      </c>
      <c r="AT23" s="512">
        <f t="shared" si="2"/>
        <v>0.24403137023631613</v>
      </c>
      <c r="AU23" s="512">
        <f t="shared" si="2"/>
        <v>0.23577910167760016</v>
      </c>
      <c r="AV23" s="512">
        <f t="shared" si="2"/>
        <v>0.2278058953406765</v>
      </c>
      <c r="AW23" s="512">
        <f t="shared" si="2"/>
        <v>0.22010231433881788</v>
      </c>
      <c r="AX23" s="512">
        <f t="shared" si="2"/>
        <v>0.21265924090707042</v>
      </c>
      <c r="AY23" s="512">
        <f t="shared" si="2"/>
        <v>0.20546786561069608</v>
      </c>
      <c r="AZ23" s="512">
        <f t="shared" si="2"/>
        <v>0.19851967691854694</v>
      </c>
      <c r="BA23" s="512">
        <f t="shared" si="2"/>
        <v>0.19180645112903089</v>
      </c>
      <c r="BB23" s="512">
        <f t="shared" si="2"/>
        <v>0.18532024263674485</v>
      </c>
      <c r="BC23" s="512">
        <f t="shared" si="2"/>
        <v>0.1790533745282559</v>
      </c>
      <c r="BD23" s="512">
        <f t="shared" si="2"/>
        <v>0.17299842949589944</v>
      </c>
      <c r="BE23" s="512">
        <f t="shared" si="2"/>
        <v>0.16714824105884002</v>
      </c>
      <c r="BF23" s="512">
        <f t="shared" si="2"/>
        <v>0.16149588508100488</v>
      </c>
      <c r="BG23" s="512">
        <f t="shared" si="2"/>
        <v>0.15603467157585013</v>
      </c>
      <c r="BH23" s="512">
        <f t="shared" si="2"/>
        <v>0.15075813678826103</v>
      </c>
      <c r="BI23" s="512">
        <f t="shared" si="2"/>
        <v>0.14566003554421353</v>
      </c>
      <c r="BJ23" s="512">
        <f t="shared" si="2"/>
        <v>0.14073433385914352</v>
      </c>
      <c r="BK23" s="512">
        <f t="shared" si="2"/>
        <v>0.13597520179627395</v>
      </c>
      <c r="BL23" s="512">
        <f>(1/(1+$C$7))^(BL22)</f>
        <v>0.13137700656644827</v>
      </c>
      <c r="BM23" s="512">
        <f>(1/(1+$C$7))^(BM22)</f>
        <v>0.12693430586130269</v>
      </c>
      <c r="BN23" s="512">
        <f t="shared" si="2"/>
        <v>0.12264184141188664</v>
      </c>
      <c r="BO23" s="513"/>
      <c r="BP23" s="514"/>
      <c r="BQ23" s="307"/>
    </row>
    <row r="24" spans="1:69">
      <c r="A24" s="385" t="s">
        <v>756</v>
      </c>
      <c r="B24" s="386"/>
      <c r="C24" s="387"/>
      <c r="D24" s="387"/>
      <c r="E24" s="387"/>
      <c r="F24" s="387"/>
      <c r="G24" s="387"/>
      <c r="H24" s="387"/>
      <c r="I24" s="387"/>
      <c r="J24" s="387"/>
      <c r="K24" s="387"/>
      <c r="L24" s="387"/>
      <c r="M24" s="387"/>
      <c r="N24" s="387"/>
      <c r="O24" s="387"/>
      <c r="P24" s="387"/>
      <c r="Q24" s="387"/>
      <c r="R24" s="387"/>
      <c r="S24" s="387"/>
      <c r="T24" s="387"/>
      <c r="U24" s="387"/>
      <c r="V24" s="387"/>
      <c r="W24" s="387"/>
      <c r="X24" s="387"/>
      <c r="Y24" s="387"/>
      <c r="Z24" s="387"/>
      <c r="AA24" s="387"/>
      <c r="AB24" s="387"/>
      <c r="AC24" s="387"/>
      <c r="AD24" s="387"/>
      <c r="AE24" s="387"/>
      <c r="AF24" s="387"/>
      <c r="AG24" s="387"/>
      <c r="AH24" s="387"/>
      <c r="AI24" s="387"/>
      <c r="AJ24" s="387"/>
      <c r="AK24" s="387"/>
      <c r="AL24" s="387"/>
      <c r="AM24" s="387"/>
      <c r="AN24" s="387"/>
      <c r="AO24" s="387"/>
      <c r="AP24" s="387"/>
      <c r="AQ24" s="387"/>
      <c r="AR24" s="387"/>
      <c r="AS24" s="387"/>
      <c r="AT24" s="387"/>
      <c r="AU24" s="387"/>
      <c r="AV24" s="387"/>
      <c r="AW24" s="387"/>
      <c r="AX24" s="387"/>
      <c r="AY24" s="387"/>
      <c r="AZ24" s="387"/>
      <c r="BA24" s="387"/>
      <c r="BB24" s="387"/>
      <c r="BC24" s="387"/>
      <c r="BD24" s="387"/>
      <c r="BE24" s="387"/>
      <c r="BF24" s="387"/>
      <c r="BG24" s="387"/>
      <c r="BH24" s="387"/>
      <c r="BI24" s="387"/>
      <c r="BJ24" s="387"/>
      <c r="BK24" s="387"/>
      <c r="BL24" s="387"/>
      <c r="BM24" s="387"/>
      <c r="BN24" s="387"/>
      <c r="BO24" s="387"/>
      <c r="BP24" s="387"/>
      <c r="BQ24" s="388"/>
    </row>
    <row r="25" spans="1:69" outlineLevel="2">
      <c r="A25" s="755" t="s">
        <v>755</v>
      </c>
      <c r="B25" s="315" t="s">
        <v>21</v>
      </c>
      <c r="C25" s="315"/>
      <c r="D25" s="308">
        <f t="shared" ref="D25:D62" si="3">SUM(F25:L25)</f>
        <v>0</v>
      </c>
      <c r="E25" s="308">
        <f t="shared" ref="E25:E71" si="4">NPV($C$7,F25:BN25)</f>
        <v>0</v>
      </c>
      <c r="F25" s="140">
        <f>Options!I15/2</f>
        <v>0</v>
      </c>
      <c r="G25" s="140">
        <f t="shared" ref="G25:G30" si="5">F25</f>
        <v>0</v>
      </c>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326"/>
      <c r="BP25" s="326"/>
      <c r="BQ25" s="5"/>
    </row>
    <row r="26" spans="1:69" outlineLevel="2">
      <c r="A26" s="756"/>
      <c r="B26" s="315" t="s">
        <v>22</v>
      </c>
      <c r="C26" s="315"/>
      <c r="D26" s="308">
        <f t="shared" si="3"/>
        <v>1941.8137234939809</v>
      </c>
      <c r="E26" s="308">
        <f t="shared" si="4"/>
        <v>1844.4262070574582</v>
      </c>
      <c r="F26" s="140">
        <f>Options!I16/2</f>
        <v>970.90686174699044</v>
      </c>
      <c r="G26" s="140">
        <f t="shared" si="5"/>
        <v>970.90686174699044</v>
      </c>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324"/>
      <c r="BP26" s="324"/>
      <c r="BQ26" s="5"/>
    </row>
    <row r="27" spans="1:69" outlineLevel="2">
      <c r="A27" s="756"/>
      <c r="B27" s="315" t="s">
        <v>23</v>
      </c>
      <c r="C27" s="315"/>
      <c r="D27" s="308">
        <f t="shared" si="3"/>
        <v>5503.9208772062584</v>
      </c>
      <c r="E27" s="308">
        <f t="shared" si="4"/>
        <v>5227.8834909168172</v>
      </c>
      <c r="F27" s="140">
        <f>Options!I17/2</f>
        <v>2751.9604386031292</v>
      </c>
      <c r="G27" s="140">
        <f t="shared" si="5"/>
        <v>2751.9604386031292</v>
      </c>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324"/>
      <c r="BP27" s="324"/>
      <c r="BQ27" s="5"/>
    </row>
    <row r="28" spans="1:69" outlineLevel="2">
      <c r="A28" s="756"/>
      <c r="B28" s="315" t="s">
        <v>24</v>
      </c>
      <c r="C28" s="315"/>
      <c r="D28" s="308">
        <f t="shared" si="3"/>
        <v>2979.4617459601977</v>
      </c>
      <c r="E28" s="308">
        <f t="shared" si="4"/>
        <v>2830.0332110569689</v>
      </c>
      <c r="F28" s="140">
        <f>Options!I18/2</f>
        <v>1489.7308729800989</v>
      </c>
      <c r="G28" s="140">
        <f t="shared" si="5"/>
        <v>1489.7308729800989</v>
      </c>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324"/>
      <c r="BP28" s="324"/>
      <c r="BQ28" s="5"/>
    </row>
    <row r="29" spans="1:69" outlineLevel="2">
      <c r="A29" s="756"/>
      <c r="B29" s="315" t="s">
        <v>25</v>
      </c>
      <c r="C29" s="315"/>
      <c r="D29" s="308">
        <f t="shared" si="3"/>
        <v>2855.0254533395623</v>
      </c>
      <c r="E29" s="308">
        <f t="shared" si="4"/>
        <v>2711.8377546948636</v>
      </c>
      <c r="F29" s="140">
        <f>Options!I19/2</f>
        <v>1427.5127266697812</v>
      </c>
      <c r="G29" s="140">
        <f t="shared" si="5"/>
        <v>1427.5127266697812</v>
      </c>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324"/>
      <c r="BP29" s="324"/>
      <c r="BQ29" s="5"/>
    </row>
    <row r="30" spans="1:69" outlineLevel="2">
      <c r="A30" s="756"/>
      <c r="B30" s="315" t="s">
        <v>26</v>
      </c>
      <c r="C30" s="315"/>
      <c r="D30" s="308">
        <f t="shared" si="3"/>
        <v>95.868499999999997</v>
      </c>
      <c r="E30" s="308">
        <f t="shared" si="4"/>
        <v>91.06042031319285</v>
      </c>
      <c r="F30" s="140">
        <f>Options!I20/2</f>
        <v>47.934249999999999</v>
      </c>
      <c r="G30" s="140">
        <f t="shared" si="5"/>
        <v>47.934249999999999</v>
      </c>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325"/>
      <c r="BP30" s="325"/>
      <c r="BQ30" s="129"/>
    </row>
    <row r="31" spans="1:69" outlineLevel="1">
      <c r="A31" s="757"/>
      <c r="B31" s="320" t="s">
        <v>748</v>
      </c>
      <c r="C31" s="320"/>
      <c r="D31" s="311">
        <f t="shared" si="3"/>
        <v>13376.0903</v>
      </c>
      <c r="E31" s="311">
        <f t="shared" si="4"/>
        <v>12705.241084039302</v>
      </c>
      <c r="F31" s="145">
        <f>SUM(F25:F30)</f>
        <v>6688.0451499999999</v>
      </c>
      <c r="G31" s="145">
        <f>SUM(G25:G30)</f>
        <v>6688.0451499999999</v>
      </c>
      <c r="H31" s="145">
        <f t="shared" ref="H31:BN31" si="6">SUM(H25:H30)</f>
        <v>0</v>
      </c>
      <c r="I31" s="145">
        <f t="shared" si="6"/>
        <v>0</v>
      </c>
      <c r="J31" s="145">
        <f t="shared" si="6"/>
        <v>0</v>
      </c>
      <c r="K31" s="145">
        <f t="shared" si="6"/>
        <v>0</v>
      </c>
      <c r="L31" s="145">
        <f t="shared" si="6"/>
        <v>0</v>
      </c>
      <c r="M31" s="145">
        <f t="shared" si="6"/>
        <v>0</v>
      </c>
      <c r="N31" s="145">
        <f t="shared" si="6"/>
        <v>0</v>
      </c>
      <c r="O31" s="145">
        <f t="shared" si="6"/>
        <v>0</v>
      </c>
      <c r="P31" s="145">
        <f t="shared" si="6"/>
        <v>0</v>
      </c>
      <c r="Q31" s="145">
        <f t="shared" si="6"/>
        <v>0</v>
      </c>
      <c r="R31" s="145">
        <f t="shared" si="6"/>
        <v>0</v>
      </c>
      <c r="S31" s="145">
        <f t="shared" si="6"/>
        <v>0</v>
      </c>
      <c r="T31" s="145">
        <f t="shared" si="6"/>
        <v>0</v>
      </c>
      <c r="U31" s="145">
        <f t="shared" si="6"/>
        <v>0</v>
      </c>
      <c r="V31" s="145">
        <f t="shared" si="6"/>
        <v>0</v>
      </c>
      <c r="W31" s="145">
        <f t="shared" si="6"/>
        <v>0</v>
      </c>
      <c r="X31" s="145">
        <f t="shared" si="6"/>
        <v>0</v>
      </c>
      <c r="Y31" s="145">
        <f t="shared" si="6"/>
        <v>0</v>
      </c>
      <c r="Z31" s="145">
        <f t="shared" si="6"/>
        <v>0</v>
      </c>
      <c r="AA31" s="145">
        <f t="shared" si="6"/>
        <v>0</v>
      </c>
      <c r="AB31" s="145">
        <f t="shared" si="6"/>
        <v>0</v>
      </c>
      <c r="AC31" s="145">
        <f t="shared" si="6"/>
        <v>0</v>
      </c>
      <c r="AD31" s="145">
        <f t="shared" si="6"/>
        <v>0</v>
      </c>
      <c r="AE31" s="145">
        <f t="shared" si="6"/>
        <v>0</v>
      </c>
      <c r="AF31" s="145">
        <f t="shared" si="6"/>
        <v>0</v>
      </c>
      <c r="AG31" s="145">
        <f t="shared" si="6"/>
        <v>0</v>
      </c>
      <c r="AH31" s="145">
        <f t="shared" si="6"/>
        <v>0</v>
      </c>
      <c r="AI31" s="145">
        <f t="shared" si="6"/>
        <v>0</v>
      </c>
      <c r="AJ31" s="145">
        <f t="shared" si="6"/>
        <v>0</v>
      </c>
      <c r="AK31" s="145">
        <f t="shared" si="6"/>
        <v>0</v>
      </c>
      <c r="AL31" s="145">
        <f t="shared" si="6"/>
        <v>0</v>
      </c>
      <c r="AM31" s="145">
        <f t="shared" si="6"/>
        <v>0</v>
      </c>
      <c r="AN31" s="145">
        <f t="shared" si="6"/>
        <v>0</v>
      </c>
      <c r="AO31" s="145">
        <f t="shared" si="6"/>
        <v>0</v>
      </c>
      <c r="AP31" s="145">
        <f t="shared" si="6"/>
        <v>0</v>
      </c>
      <c r="AQ31" s="145">
        <f t="shared" si="6"/>
        <v>0</v>
      </c>
      <c r="AR31" s="145">
        <f t="shared" si="6"/>
        <v>0</v>
      </c>
      <c r="AS31" s="145">
        <f t="shared" si="6"/>
        <v>0</v>
      </c>
      <c r="AT31" s="145">
        <f t="shared" si="6"/>
        <v>0</v>
      </c>
      <c r="AU31" s="145">
        <f t="shared" si="6"/>
        <v>0</v>
      </c>
      <c r="AV31" s="145">
        <f t="shared" si="6"/>
        <v>0</v>
      </c>
      <c r="AW31" s="145">
        <f t="shared" si="6"/>
        <v>0</v>
      </c>
      <c r="AX31" s="145">
        <f t="shared" si="6"/>
        <v>0</v>
      </c>
      <c r="AY31" s="145">
        <f t="shared" si="6"/>
        <v>0</v>
      </c>
      <c r="AZ31" s="145">
        <f t="shared" si="6"/>
        <v>0</v>
      </c>
      <c r="BA31" s="145">
        <f t="shared" si="6"/>
        <v>0</v>
      </c>
      <c r="BB31" s="145">
        <f t="shared" si="6"/>
        <v>0</v>
      </c>
      <c r="BC31" s="145">
        <f t="shared" si="6"/>
        <v>0</v>
      </c>
      <c r="BD31" s="145">
        <f t="shared" si="6"/>
        <v>0</v>
      </c>
      <c r="BE31" s="145">
        <f t="shared" si="6"/>
        <v>0</v>
      </c>
      <c r="BF31" s="145">
        <f t="shared" si="6"/>
        <v>0</v>
      </c>
      <c r="BG31" s="145">
        <f t="shared" si="6"/>
        <v>0</v>
      </c>
      <c r="BH31" s="145">
        <f t="shared" si="6"/>
        <v>0</v>
      </c>
      <c r="BI31" s="145">
        <f t="shared" si="6"/>
        <v>0</v>
      </c>
      <c r="BJ31" s="145">
        <f t="shared" si="6"/>
        <v>0</v>
      </c>
      <c r="BK31" s="145">
        <f t="shared" si="6"/>
        <v>0</v>
      </c>
      <c r="BL31" s="145">
        <f>SUM(BL25:BL30)</f>
        <v>0</v>
      </c>
      <c r="BM31" s="145">
        <f>SUM(BM25:BM30)</f>
        <v>0</v>
      </c>
      <c r="BN31" s="145">
        <f t="shared" si="6"/>
        <v>0</v>
      </c>
      <c r="BO31" s="341"/>
      <c r="BP31" s="341"/>
      <c r="BQ31" s="155"/>
    </row>
    <row r="32" spans="1:69" outlineLevel="2">
      <c r="A32" s="755" t="s">
        <v>755</v>
      </c>
      <c r="B32" s="165" t="s">
        <v>21</v>
      </c>
      <c r="C32" s="165"/>
      <c r="D32" s="336">
        <f t="shared" si="3"/>
        <v>0</v>
      </c>
      <c r="E32" s="336">
        <f t="shared" si="4"/>
        <v>0</v>
      </c>
      <c r="F32" s="127">
        <f>+IF(OR(F$22=Options!$H$13,F$22=Options!$H$13+1),Options!$K15/2,0)</f>
        <v>0</v>
      </c>
      <c r="G32" s="127">
        <f>+IF(OR(G$22=Options!$H$13,G$22=Options!$H$13+1),Options!$K15/2,0)</f>
        <v>0</v>
      </c>
      <c r="H32" s="127">
        <f>+IF(OR(H$22=Options!$H$13,H$22=Options!$H$13+1),Options!$K15/2,0)</f>
        <v>0</v>
      </c>
      <c r="I32" s="127">
        <f>+IF(OR(I$22=Options!$H$13,I$22=Options!$H$13+1),Options!$K15/2,0)</f>
        <v>0</v>
      </c>
      <c r="J32" s="127">
        <f>+IF(OR(J$22=Options!$H$13,J$22=Options!$H$13+1),Options!$K15/2,0)</f>
        <v>0</v>
      </c>
      <c r="K32" s="127">
        <f>+IF(OR(K$22=Options!$H$13,K$22=Options!$H$13+1),Options!$K15/2,0)</f>
        <v>0</v>
      </c>
      <c r="L32" s="127">
        <f>+IF(OR(L$22=Options!$H$13,L$22=Options!$H$13+1),Options!$K15/2,0)</f>
        <v>0</v>
      </c>
      <c r="M32" s="127">
        <f>+IF(OR(M$22=Options!$H$13,M$22=Options!$H$13+1),Options!$K15/2,0)</f>
        <v>0</v>
      </c>
      <c r="N32" s="127">
        <f>+IF(OR(N$22=Options!$H$13,N$22=Options!$H$13+1),Options!$K15/2,0)</f>
        <v>0</v>
      </c>
      <c r="O32" s="127">
        <f>+IF(OR(O$22=Options!$H$13,O$22=Options!$H$13+1),Options!$K15/2,0)</f>
        <v>0</v>
      </c>
      <c r="P32" s="127">
        <f>+IF(OR(P$22=Options!$H$13,P$22=Options!$H$13+1),Options!$K15/2,0)</f>
        <v>0</v>
      </c>
      <c r="Q32" s="127">
        <f>+IF(OR(Q$22=Options!$H$13,Q$22=Options!$H$13+1),Options!$K15/2,0)</f>
        <v>0</v>
      </c>
      <c r="R32" s="127">
        <f>+IF(OR(R$22=Options!$H$13,R$22=Options!$H$13+1),Options!$K15/2,0)</f>
        <v>0</v>
      </c>
      <c r="S32" s="127">
        <f>+IF(OR(S$22=Options!$H$13,S$22=Options!$H$13+1),Options!$K15/2,0)</f>
        <v>0</v>
      </c>
      <c r="T32" s="127">
        <f>+IF(OR(T$22=Options!$H$13,T$22=Options!$H$13+1),Options!$K15/2,0)</f>
        <v>0</v>
      </c>
      <c r="U32" s="127">
        <f>+IF(OR(U$22=Options!$H$13,U$22=Options!$H$13+1),Options!$K15/2,0)</f>
        <v>0</v>
      </c>
      <c r="V32" s="127">
        <f>+IF(OR(V$22=Options!$H$13,V$22=Options!$H$13+1),Options!$K15/2,0)</f>
        <v>0</v>
      </c>
      <c r="W32" s="127">
        <f>+IF(OR(W$22=Options!$H$13,W$22=Options!$H$13+1),Options!$K15/2,0)</f>
        <v>0</v>
      </c>
      <c r="X32" s="127">
        <f>+IF(OR(X$22=Options!$H$13,X$22=Options!$H$13+1),Options!$K15/2,0)</f>
        <v>0</v>
      </c>
      <c r="Y32" s="127">
        <f>+IF(OR(Y$22=Options!$H$13,Y$22=Options!$H$13+1),Options!$K15/2,0)</f>
        <v>0</v>
      </c>
      <c r="Z32" s="127">
        <f>+IF(OR(Z$22=Options!$H$13,Z$22=Options!$H$13+1),Options!$K15/2,0)</f>
        <v>0</v>
      </c>
      <c r="AA32" s="127">
        <f>+IF(OR(AA$22=Options!$H$13,AA$22=Options!$H$13+1),Options!$K15/2,0)</f>
        <v>0</v>
      </c>
      <c r="AB32" s="127">
        <f>+IF(OR(AB$22=Options!$H$13,AB$22=Options!$H$13+1),Options!$K15/2,0)</f>
        <v>0</v>
      </c>
      <c r="AC32" s="127">
        <f>+IF(OR(AC$22=Options!$H$13,AC$22=Options!$H$13+1),Options!$K15/2,0)</f>
        <v>0</v>
      </c>
      <c r="AD32" s="127">
        <f>+IF(OR(AD$22=Options!$H$13,AD$22=Options!$H$13+1),Options!$K15/2,0)</f>
        <v>0</v>
      </c>
      <c r="AE32" s="127">
        <f>+IF(OR(AE$22=Options!$H$13,AE$22=Options!$H$13+1),Options!$K15/2,0)</f>
        <v>0</v>
      </c>
      <c r="AF32" s="127">
        <f>+IF(OR(AF$22=Options!$H$13,AF$22=Options!$H$13+1),Options!$K15/2,0)</f>
        <v>0</v>
      </c>
      <c r="AG32" s="127">
        <f>+IF(OR(AG$22=Options!$H$13,AG$22=Options!$H$13+1),Options!$K15/2,0)</f>
        <v>0</v>
      </c>
      <c r="AH32" s="127">
        <f>+IF(OR(AH$22=Options!$H$13,AH$22=Options!$H$13+1),Options!$K15/2,0)</f>
        <v>0</v>
      </c>
      <c r="AI32" s="127">
        <f>+IF(OR(AI$22=Options!$H$13,AI$22=Options!$H$13+1),Options!$K15/2,0)</f>
        <v>0</v>
      </c>
      <c r="AJ32" s="127">
        <f>+IF(OR(AJ$22=Options!$H$13,AJ$22=Options!$H$13+1),Options!$K15/2,0)</f>
        <v>0</v>
      </c>
      <c r="AK32" s="127">
        <f>+IF(OR(AK$22=Options!$H$13,AK$22=Options!$H$13+1),Options!$K15/2,0)</f>
        <v>0</v>
      </c>
      <c r="AL32" s="127">
        <f>+IF(OR(AL$22=Options!$H$13,AL$22=Options!$H$13+1),Options!$K15/2,0)</f>
        <v>0</v>
      </c>
      <c r="AM32" s="127">
        <f>+IF(OR(AM$22=Options!$H$13,AM$22=Options!$H$13+1),Options!$K15/2,0)</f>
        <v>0</v>
      </c>
      <c r="AN32" s="127">
        <f>+IF(OR(AN$22=Options!$H$13,AN$22=Options!$H$13+1),Options!$K15/2,0)</f>
        <v>0</v>
      </c>
      <c r="AO32" s="127">
        <f>+IF(OR(AO$22=Options!$H$13,AO$22=Options!$H$13+1),Options!$K15/2,0)</f>
        <v>0</v>
      </c>
      <c r="AP32" s="127">
        <f>+IF(OR(AP$22=Options!$H$13,AP$22=Options!$H$13+1),Options!$K15/2,0)</f>
        <v>0</v>
      </c>
      <c r="AQ32" s="127">
        <f>+IF(OR(AQ$22=Options!$H$13,AQ$22=Options!$H$13+1),Options!$K15/2,0)</f>
        <v>0</v>
      </c>
      <c r="AR32" s="127">
        <f>+IF(OR(AR$22=Options!$H$13,AR$22=Options!$H$13+1),Options!$K15/2,0)</f>
        <v>0</v>
      </c>
      <c r="AS32" s="127">
        <f>+IF(OR(AS$22=Options!$H$13,AS$22=Options!$H$13+1),Options!$K15/2,0)</f>
        <v>0</v>
      </c>
      <c r="AT32" s="127">
        <f>+IF(OR(AT$22=Options!$H$13,AT$22=Options!$H$13+1),Options!$K15/2,0)</f>
        <v>0</v>
      </c>
      <c r="AU32" s="127">
        <f>+IF(OR(AU$22=Options!$H$13,AU$22=Options!$H$13+1),Options!$K15/2,0)</f>
        <v>0</v>
      </c>
      <c r="AV32" s="127">
        <f>+IF(OR(AV$22=Options!$H$13,AV$22=Options!$H$13+1),Options!$K15/2,0)</f>
        <v>0</v>
      </c>
      <c r="AW32" s="127">
        <f>+IF(OR(AW$22=Options!$H$13,AW$22=Options!$H$13+1),Options!$K15/2,0)</f>
        <v>0</v>
      </c>
      <c r="AX32" s="127">
        <f>+IF(OR(AX$22=Options!$H$13,AX$22=Options!$H$13+1),Options!$K15/2,0)</f>
        <v>0</v>
      </c>
      <c r="AY32" s="127">
        <f>+IF(OR(AY$22=Options!$H$13,AY$22=Options!$H$13+1),Options!$K15/2,0)</f>
        <v>0</v>
      </c>
      <c r="AZ32" s="127">
        <f>+IF(OR(AZ$22=Options!$H$13,AZ$22=Options!$H$13+1),Options!$K15/2,0)</f>
        <v>0</v>
      </c>
      <c r="BA32" s="127">
        <f>+IF(OR(BA$22=Options!$H$13,BA$22=Options!$H$13+1),Options!$K15/2,0)</f>
        <v>0</v>
      </c>
      <c r="BB32" s="127">
        <f>+IF(OR(BB$22=Options!$H$13,BB$22=Options!$H$13+1),Options!$K15/2,0)</f>
        <v>0</v>
      </c>
      <c r="BC32" s="127">
        <f>+IF(OR(BC$22=Options!$H$13,BC$22=Options!$H$13+1),Options!$K15/2,0)</f>
        <v>0</v>
      </c>
      <c r="BD32" s="127">
        <f>+IF(OR(BD$22=Options!$H$13,BD$22=Options!$H$13+1),Options!$K15/2,0)</f>
        <v>0</v>
      </c>
      <c r="BE32" s="127">
        <f>+IF(OR(BE$22=Options!$H$13,BE$22=Options!$H$13+1),Options!$K15/2,0)</f>
        <v>0</v>
      </c>
      <c r="BF32" s="127">
        <f>+IF(OR(BF$22=Options!$H$13,BF$22=Options!$H$13+1),Options!$K15/2,0)</f>
        <v>0</v>
      </c>
      <c r="BG32" s="127">
        <f>+IF(OR(BG$22=Options!$H$13,BG$22=Options!$H$13+1),Options!$K15/2,0)</f>
        <v>0</v>
      </c>
      <c r="BH32" s="127">
        <f>+IF(OR(BH$22=Options!$H$13,BH$22=Options!$H$13+1),Options!$K15/2,0)</f>
        <v>0</v>
      </c>
      <c r="BI32" s="127">
        <f>+IF(OR(BI$22=Options!$H$13,BI$22=Options!$H$13+1),Options!$K15/2,0)</f>
        <v>0</v>
      </c>
      <c r="BJ32" s="127">
        <f>+IF(OR(BJ$22=Options!$H$13,BJ$22=Options!$H$13+1),Options!$K15/2,0)</f>
        <v>0</v>
      </c>
      <c r="BK32" s="127">
        <f>+IF(OR(BK$22=Options!$H$13,BK$22=Options!$H$13+1),Options!$K15/2,0)</f>
        <v>0</v>
      </c>
      <c r="BL32" s="127">
        <f>+IF(OR(BL$22=Options!$H$13,BL$22=Options!$H$13+1),Options!$K15/2,0)</f>
        <v>0</v>
      </c>
      <c r="BM32" s="127">
        <f>+IF(OR(BM$22=Options!$H$13,BM$22=Options!$H$13+1),Options!$K15/2,0)</f>
        <v>0</v>
      </c>
      <c r="BN32" s="127">
        <f>+IF(OR(BN$22=Options!$H$13,BN$22=Options!$H$13+1),Options!$K15/2,0)</f>
        <v>0</v>
      </c>
      <c r="BO32" s="326"/>
      <c r="BP32" s="326"/>
      <c r="BQ32" s="130"/>
    </row>
    <row r="33" spans="1:69" outlineLevel="2">
      <c r="A33" s="756"/>
      <c r="B33" s="315" t="s">
        <v>22</v>
      </c>
      <c r="C33" s="315"/>
      <c r="D33" s="308">
        <f t="shared" si="3"/>
        <v>0</v>
      </c>
      <c r="E33" s="308">
        <f t="shared" si="4"/>
        <v>390.94526249239078</v>
      </c>
      <c r="F33" s="127">
        <f>+IF(OR(F$22=Options!$H$13,F$22=Options!$H$13+1),Options!$K16/2,0)</f>
        <v>0</v>
      </c>
      <c r="G33" s="127">
        <f>+IF(OR(G$22=Options!$H$13,G$22=Options!$H$13+1),Options!$K16/2,0)</f>
        <v>0</v>
      </c>
      <c r="H33" s="127">
        <f>+IF(OR(H$22=Options!$H$13,H$22=Options!$H$13+1),Options!$K16/2,0)</f>
        <v>0</v>
      </c>
      <c r="I33" s="127">
        <f>+IF(OR(I$22=Options!$H$13,I$22=Options!$H$13+1),Options!$K16/2,0)</f>
        <v>0</v>
      </c>
      <c r="J33" s="127">
        <f>+IF(OR(J$22=Options!$H$13,J$22=Options!$H$13+1),Options!$K16/2,0)</f>
        <v>0</v>
      </c>
      <c r="K33" s="127">
        <f>+IF(OR(K$22=Options!$H$13,K$22=Options!$H$13+1),Options!$K16/2,0)</f>
        <v>0</v>
      </c>
      <c r="L33" s="127">
        <f>+IF(OR(L$22=Options!$H$13,L$22=Options!$H$13+1),Options!$K16/2,0)</f>
        <v>0</v>
      </c>
      <c r="M33" s="127">
        <f>+IF(OR(M$22=Options!$H$13,M$22=Options!$H$13+1),Options!$K16/2,0)</f>
        <v>0</v>
      </c>
      <c r="N33" s="127">
        <f>+IF(OR(N$22=Options!$H$13,N$22=Options!$H$13+1),Options!$K16/2,0)</f>
        <v>0</v>
      </c>
      <c r="O33" s="127">
        <f>+IF(OR(O$22=Options!$H$13,O$22=Options!$H$13+1),Options!$K16/2,0)</f>
        <v>0</v>
      </c>
      <c r="P33" s="127">
        <f>+IF(OR(P$22=Options!$H$13,P$22=Options!$H$13+1),Options!$K16/2,0)</f>
        <v>0</v>
      </c>
      <c r="Q33" s="127">
        <f>+IF(OR(Q$22=Options!$H$13,Q$22=Options!$H$13+1),Options!$K16/2,0)</f>
        <v>0</v>
      </c>
      <c r="R33" s="127">
        <f>+IF(OR(R$22=Options!$H$13,R$22=Options!$H$13+1),Options!$K16/2,0)</f>
        <v>0</v>
      </c>
      <c r="S33" s="127">
        <f>+IF(OR(S$22=Options!$H$13,S$22=Options!$H$13+1),Options!$K16/2,0)</f>
        <v>0</v>
      </c>
      <c r="T33" s="127">
        <f>+IF(OR(T$22=Options!$H$13,T$22=Options!$H$13+1),Options!$K16/2,0)</f>
        <v>0</v>
      </c>
      <c r="U33" s="127">
        <f>+IF(OR(U$22=Options!$H$13,U$22=Options!$H$13+1),Options!$K16/2,0)</f>
        <v>0</v>
      </c>
      <c r="V33" s="127">
        <f>+IF(OR(V$22=Options!$H$13,V$22=Options!$H$13+1),Options!$K16/2,0)</f>
        <v>0</v>
      </c>
      <c r="W33" s="127">
        <f>+IF(OR(W$22=Options!$H$13,W$22=Options!$H$13+1),Options!$K16/2,0)</f>
        <v>0</v>
      </c>
      <c r="X33" s="127">
        <f>+IF(OR(X$22=Options!$H$13,X$22=Options!$H$13+1),Options!$K16/2,0)</f>
        <v>0</v>
      </c>
      <c r="Y33" s="127">
        <f>+IF(OR(Y$22=Options!$H$13,Y$22=Options!$H$13+1),Options!$K16/2,0)</f>
        <v>0</v>
      </c>
      <c r="Z33" s="127">
        <f>+IF(OR(Z$22=Options!$H$13,Z$22=Options!$H$13+1),Options!$K16/2,0)</f>
        <v>0</v>
      </c>
      <c r="AA33" s="127">
        <f>+IF(OR(AA$22=Options!$H$13,AA$22=Options!$H$13+1),Options!$K16/2,0)</f>
        <v>0</v>
      </c>
      <c r="AB33" s="127">
        <f>+IF(OR(AB$22=Options!$H$13,AB$22=Options!$H$13+1),Options!$K16/2,0)</f>
        <v>0</v>
      </c>
      <c r="AC33" s="127">
        <f>+IF(OR(AC$22=Options!$H$13,AC$22=Options!$H$13+1),Options!$K16/2,0)</f>
        <v>0</v>
      </c>
      <c r="AD33" s="127">
        <f>+IF(OR(AD$22=Options!$H$13,AD$22=Options!$H$13+1),Options!$K16/2,0)</f>
        <v>0</v>
      </c>
      <c r="AE33" s="127">
        <f>+IF(OR(AE$22=Options!$H$13,AE$22=Options!$H$13+1),Options!$K16/2,0)</f>
        <v>0</v>
      </c>
      <c r="AF33" s="127">
        <f>+IF(OR(AF$22=Options!$H$13,AF$22=Options!$H$13+1),Options!$K16/2,0)</f>
        <v>0</v>
      </c>
      <c r="AG33" s="127">
        <f>+IF(OR(AG$22=Options!$H$13,AG$22=Options!$H$13+1),Options!$K16/2,0)</f>
        <v>0</v>
      </c>
      <c r="AH33" s="127">
        <f>+IF(OR(AH$22=Options!$H$13,AH$22=Options!$H$13+1),Options!$K16/2,0)</f>
        <v>0</v>
      </c>
      <c r="AI33" s="127">
        <f>+IF(OR(AI$22=Options!$H$13,AI$22=Options!$H$13+1),Options!$K16/2,0)</f>
        <v>0</v>
      </c>
      <c r="AJ33" s="127">
        <f>+IF(OR(AJ$22=Options!$H$13,AJ$22=Options!$H$13+1),Options!$K16/2,0)</f>
        <v>0</v>
      </c>
      <c r="AK33" s="127">
        <f>+IF(OR(AK$22=Options!$H$13,AK$22=Options!$H$13+1),Options!$K16/2,0)</f>
        <v>0</v>
      </c>
      <c r="AL33" s="127">
        <f>+IF(OR(AL$22=Options!$H$13,AL$22=Options!$H$13+1),Options!$K16/2,0)</f>
        <v>0</v>
      </c>
      <c r="AM33" s="127">
        <f>+IF(OR(AM$22=Options!$H$13,AM$22=Options!$H$13+1),Options!$K16/2,0)</f>
        <v>0</v>
      </c>
      <c r="AN33" s="127">
        <f>+IF(OR(AN$22=Options!$H$13,AN$22=Options!$H$13+1),Options!$K16/2,0)</f>
        <v>0</v>
      </c>
      <c r="AO33" s="127">
        <f>+IF(OR(AO$22=Options!$H$13,AO$22=Options!$H$13+1),Options!$K16/2,0)</f>
        <v>0</v>
      </c>
      <c r="AP33" s="127">
        <f>+IF(OR(AP$22=Options!$H$13,AP$22=Options!$H$13+1),Options!$K16/2,0)</f>
        <v>0</v>
      </c>
      <c r="AQ33" s="127">
        <f>+IF(OR(AQ$22=Options!$H$13,AQ$22=Options!$H$13+1),Options!$K16/2,0)</f>
        <v>0</v>
      </c>
      <c r="AR33" s="127">
        <f>+IF(OR(AR$22=Options!$H$13,AR$22=Options!$H$13+1),Options!$K16/2,0)</f>
        <v>0</v>
      </c>
      <c r="AS33" s="127">
        <f>+IF(OR(AS$22=Options!$H$13,AS$22=Options!$H$13+1),Options!$K16/2,0)</f>
        <v>0</v>
      </c>
      <c r="AT33" s="127">
        <f>+IF(OR(AT$22=Options!$H$13,AT$22=Options!$H$13+1),Options!$K16/2,0)</f>
        <v>0</v>
      </c>
      <c r="AU33" s="127">
        <f>+IF(OR(AU$22=Options!$H$13,AU$22=Options!$H$13+1),Options!$K16/2,0)</f>
        <v>0</v>
      </c>
      <c r="AV33" s="127">
        <f>+IF(OR(AV$22=Options!$H$13,AV$22=Options!$H$13+1),Options!$K16/2,0)</f>
        <v>0</v>
      </c>
      <c r="AW33" s="127">
        <f>+IF(OR(AW$22=Options!$H$13,AW$22=Options!$H$13+1),Options!$K16/2,0)</f>
        <v>0</v>
      </c>
      <c r="AX33" s="127">
        <f>+IF(OR(AX$22=Options!$H$13,AX$22=Options!$H$13+1),Options!$K16/2,0)</f>
        <v>0</v>
      </c>
      <c r="AY33" s="127">
        <f>+IF(OR(AY$22=Options!$H$13,AY$22=Options!$H$13+1),Options!$K16/2,0)</f>
        <v>0</v>
      </c>
      <c r="AZ33" s="127">
        <f>+IF(OR(AZ$22=Options!$H$13,AZ$22=Options!$H$13+1),Options!$K16/2,0)</f>
        <v>0</v>
      </c>
      <c r="BA33" s="127">
        <f>+IF(OR(BA$22=Options!$H$13,BA$22=Options!$H$13+1),Options!$K16/2,0)</f>
        <v>1036.6417147209345</v>
      </c>
      <c r="BB33" s="127">
        <f>+IF(OR(BB$22=Options!$H$13,BB$22=Options!$H$13+1),Options!$K16/2,0)</f>
        <v>1036.6417147209345</v>
      </c>
      <c r="BC33" s="127">
        <f>+IF(OR(BC$22=Options!$H$13,BC$22=Options!$H$13+1),Options!$K16/2,0)</f>
        <v>0</v>
      </c>
      <c r="BD33" s="127">
        <f>+IF(OR(BD$22=Options!$H$13,BD$22=Options!$H$13+1),Options!$K16/2,0)</f>
        <v>0</v>
      </c>
      <c r="BE33" s="127">
        <f>+IF(OR(BE$22=Options!$H$13,BE$22=Options!$H$13+1),Options!$K16/2,0)</f>
        <v>0</v>
      </c>
      <c r="BF33" s="127">
        <f>+IF(OR(BF$22=Options!$H$13,BF$22=Options!$H$13+1),Options!$K16/2,0)</f>
        <v>0</v>
      </c>
      <c r="BG33" s="127">
        <f>+IF(OR(BG$22=Options!$H$13,BG$22=Options!$H$13+1),Options!$K16/2,0)</f>
        <v>0</v>
      </c>
      <c r="BH33" s="127">
        <f>+IF(OR(BH$22=Options!$H$13,BH$22=Options!$H$13+1),Options!$K16/2,0)</f>
        <v>0</v>
      </c>
      <c r="BI33" s="127">
        <f>+IF(OR(BI$22=Options!$H$13,BI$22=Options!$H$13+1),Options!$K16/2,0)</f>
        <v>0</v>
      </c>
      <c r="BJ33" s="127">
        <f>+IF(OR(BJ$22=Options!$H$13,BJ$22=Options!$H$13+1),Options!$K16/2,0)</f>
        <v>0</v>
      </c>
      <c r="BK33" s="127">
        <f>+IF(OR(BK$22=Options!$H$13,BK$22=Options!$H$13+1),Options!$K16/2,0)</f>
        <v>0</v>
      </c>
      <c r="BL33" s="127">
        <f>+IF(OR(BL$22=Options!$H$13,BL$22=Options!$H$13+1),Options!$K16/2,0)</f>
        <v>0</v>
      </c>
      <c r="BM33" s="127">
        <f>+IF(OR(BM$22=Options!$H$13,BM$22=Options!$H$13+1),Options!$K16/2,0)</f>
        <v>0</v>
      </c>
      <c r="BN33" s="127">
        <f>+IF(OR(BN$22=Options!$H$13,BN$22=Options!$H$13+1),Options!$K16/2,0)</f>
        <v>0</v>
      </c>
      <c r="BO33" s="324"/>
      <c r="BP33" s="324"/>
      <c r="BQ33" s="5"/>
    </row>
    <row r="34" spans="1:69" outlineLevel="2">
      <c r="A34" s="756"/>
      <c r="B34" s="315" t="s">
        <v>23</v>
      </c>
      <c r="C34" s="315"/>
      <c r="D34" s="308">
        <f t="shared" si="3"/>
        <v>0</v>
      </c>
      <c r="E34" s="308">
        <f t="shared" si="4"/>
        <v>1629.6904210557539</v>
      </c>
      <c r="F34" s="127">
        <f>+IF(OR(F$22=Options!$H$13,F$22=Options!$H$13+1),Options!$K17/2,0)</f>
        <v>0</v>
      </c>
      <c r="G34" s="127">
        <f>+IF(OR(G$22=Options!$H$13,G$22=Options!$H$13+1),Options!$K17/2,0)</f>
        <v>0</v>
      </c>
      <c r="H34" s="127">
        <f>+IF(OR(H$22=Options!$H$13,H$22=Options!$H$13+1),Options!$K17/2,0)</f>
        <v>0</v>
      </c>
      <c r="I34" s="127">
        <f>+IF(OR(I$22=Options!$H$13,I$22=Options!$H$13+1),Options!$K17/2,0)</f>
        <v>0</v>
      </c>
      <c r="J34" s="127">
        <f>+IF(OR(J$22=Options!$H$13,J$22=Options!$H$13+1),Options!$K17/2,0)</f>
        <v>0</v>
      </c>
      <c r="K34" s="127">
        <f>+IF(OR(K$22=Options!$H$13,K$22=Options!$H$13+1),Options!$K17/2,0)</f>
        <v>0</v>
      </c>
      <c r="L34" s="127">
        <f>+IF(OR(L$22=Options!$H$13,L$22=Options!$H$13+1),Options!$K17/2,0)</f>
        <v>0</v>
      </c>
      <c r="M34" s="127">
        <f>+IF(OR(M$22=Options!$H$13,M$22=Options!$H$13+1),Options!$K17/2,0)</f>
        <v>0</v>
      </c>
      <c r="N34" s="127">
        <f>+IF(OR(N$22=Options!$H$13,N$22=Options!$H$13+1),Options!$K17/2,0)</f>
        <v>0</v>
      </c>
      <c r="O34" s="127">
        <f>+IF(OR(O$22=Options!$H$13,O$22=Options!$H$13+1),Options!$K17/2,0)</f>
        <v>0</v>
      </c>
      <c r="P34" s="127">
        <f>+IF(OR(P$22=Options!$H$13,P$22=Options!$H$13+1),Options!$K17/2,0)</f>
        <v>0</v>
      </c>
      <c r="Q34" s="127">
        <f>+IF(OR(Q$22=Options!$H$13,Q$22=Options!$H$13+1),Options!$K17/2,0)</f>
        <v>0</v>
      </c>
      <c r="R34" s="127">
        <f>+IF(OR(R$22=Options!$H$13,R$22=Options!$H$13+1),Options!$K17/2,0)</f>
        <v>0</v>
      </c>
      <c r="S34" s="127">
        <f>+IF(OR(S$22=Options!$H$13,S$22=Options!$H$13+1),Options!$K17/2,0)</f>
        <v>0</v>
      </c>
      <c r="T34" s="127">
        <f>+IF(OR(T$22=Options!$H$13,T$22=Options!$H$13+1),Options!$K17/2,0)</f>
        <v>0</v>
      </c>
      <c r="U34" s="127">
        <f>+IF(OR(U$22=Options!$H$13,U$22=Options!$H$13+1),Options!$K17/2,0)</f>
        <v>0</v>
      </c>
      <c r="V34" s="127">
        <f>+IF(OR(V$22=Options!$H$13,V$22=Options!$H$13+1),Options!$K17/2,0)</f>
        <v>0</v>
      </c>
      <c r="W34" s="127">
        <f>+IF(OR(W$22=Options!$H$13,W$22=Options!$H$13+1),Options!$K17/2,0)</f>
        <v>0</v>
      </c>
      <c r="X34" s="127">
        <f>+IF(OR(X$22=Options!$H$13,X$22=Options!$H$13+1),Options!$K17/2,0)</f>
        <v>0</v>
      </c>
      <c r="Y34" s="127">
        <f>+IF(OR(Y$22=Options!$H$13,Y$22=Options!$H$13+1),Options!$K17/2,0)</f>
        <v>0</v>
      </c>
      <c r="Z34" s="127">
        <f>+IF(OR(Z$22=Options!$H$13,Z$22=Options!$H$13+1),Options!$K17/2,0)</f>
        <v>0</v>
      </c>
      <c r="AA34" s="127">
        <f>+IF(OR(AA$22=Options!$H$13,AA$22=Options!$H$13+1),Options!$K17/2,0)</f>
        <v>0</v>
      </c>
      <c r="AB34" s="127">
        <f>+IF(OR(AB$22=Options!$H$13,AB$22=Options!$H$13+1),Options!$K17/2,0)</f>
        <v>0</v>
      </c>
      <c r="AC34" s="127">
        <f>+IF(OR(AC$22=Options!$H$13,AC$22=Options!$H$13+1),Options!$K17/2,0)</f>
        <v>0</v>
      </c>
      <c r="AD34" s="127">
        <f>+IF(OR(AD$22=Options!$H$13,AD$22=Options!$H$13+1),Options!$K17/2,0)</f>
        <v>0</v>
      </c>
      <c r="AE34" s="127">
        <f>+IF(OR(AE$22=Options!$H$13,AE$22=Options!$H$13+1),Options!$K17/2,0)</f>
        <v>0</v>
      </c>
      <c r="AF34" s="127">
        <f>+IF(OR(AF$22=Options!$H$13,AF$22=Options!$H$13+1),Options!$K17/2,0)</f>
        <v>0</v>
      </c>
      <c r="AG34" s="127">
        <f>+IF(OR(AG$22=Options!$H$13,AG$22=Options!$H$13+1),Options!$K17/2,0)</f>
        <v>0</v>
      </c>
      <c r="AH34" s="127">
        <f>+IF(OR(AH$22=Options!$H$13,AH$22=Options!$H$13+1),Options!$K17/2,0)</f>
        <v>0</v>
      </c>
      <c r="AI34" s="127">
        <f>+IF(OR(AI$22=Options!$H$13,AI$22=Options!$H$13+1),Options!$K17/2,0)</f>
        <v>0</v>
      </c>
      <c r="AJ34" s="127">
        <f>+IF(OR(AJ$22=Options!$H$13,AJ$22=Options!$H$13+1),Options!$K17/2,0)</f>
        <v>0</v>
      </c>
      <c r="AK34" s="127">
        <f>+IF(OR(AK$22=Options!$H$13,AK$22=Options!$H$13+1),Options!$K17/2,0)</f>
        <v>0</v>
      </c>
      <c r="AL34" s="127">
        <f>+IF(OR(AL$22=Options!$H$13,AL$22=Options!$H$13+1),Options!$K17/2,0)</f>
        <v>0</v>
      </c>
      <c r="AM34" s="127">
        <f>+IF(OR(AM$22=Options!$H$13,AM$22=Options!$H$13+1),Options!$K17/2,0)</f>
        <v>0</v>
      </c>
      <c r="AN34" s="127">
        <f>+IF(OR(AN$22=Options!$H$13,AN$22=Options!$H$13+1),Options!$K17/2,0)</f>
        <v>0</v>
      </c>
      <c r="AO34" s="127">
        <f>+IF(OR(AO$22=Options!$H$13,AO$22=Options!$H$13+1),Options!$K17/2,0)</f>
        <v>0</v>
      </c>
      <c r="AP34" s="127">
        <f>+IF(OR(AP$22=Options!$H$13,AP$22=Options!$H$13+1),Options!$K17/2,0)</f>
        <v>0</v>
      </c>
      <c r="AQ34" s="127">
        <f>+IF(OR(AQ$22=Options!$H$13,AQ$22=Options!$H$13+1),Options!$K17/2,0)</f>
        <v>0</v>
      </c>
      <c r="AR34" s="127">
        <f>+IF(OR(AR$22=Options!$H$13,AR$22=Options!$H$13+1),Options!$K17/2,0)</f>
        <v>0</v>
      </c>
      <c r="AS34" s="127">
        <f>+IF(OR(AS$22=Options!$H$13,AS$22=Options!$H$13+1),Options!$K17/2,0)</f>
        <v>0</v>
      </c>
      <c r="AT34" s="127">
        <f>+IF(OR(AT$22=Options!$H$13,AT$22=Options!$H$13+1),Options!$K17/2,0)</f>
        <v>0</v>
      </c>
      <c r="AU34" s="127">
        <f>+IF(OR(AU$22=Options!$H$13,AU$22=Options!$H$13+1),Options!$K17/2,0)</f>
        <v>0</v>
      </c>
      <c r="AV34" s="127">
        <f>+IF(OR(AV$22=Options!$H$13,AV$22=Options!$H$13+1),Options!$K17/2,0)</f>
        <v>0</v>
      </c>
      <c r="AW34" s="127">
        <f>+IF(OR(AW$22=Options!$H$13,AW$22=Options!$H$13+1),Options!$K17/2,0)</f>
        <v>0</v>
      </c>
      <c r="AX34" s="127">
        <f>+IF(OR(AX$22=Options!$H$13,AX$22=Options!$H$13+1),Options!$K17/2,0)</f>
        <v>0</v>
      </c>
      <c r="AY34" s="127">
        <f>+IF(OR(AY$22=Options!$H$13,AY$22=Options!$H$13+1),Options!$K17/2,0)</f>
        <v>0</v>
      </c>
      <c r="AZ34" s="127">
        <f>+IF(OR(AZ$22=Options!$H$13,AZ$22=Options!$H$13+1),Options!$K17/2,0)</f>
        <v>0</v>
      </c>
      <c r="BA34" s="127">
        <f>+IF(OR(BA$22=Options!$H$13,BA$22=Options!$H$13+1),Options!$K17/2,0)</f>
        <v>4321.3340450196665</v>
      </c>
      <c r="BB34" s="127">
        <f>+IF(OR(BB$22=Options!$H$13,BB$22=Options!$H$13+1),Options!$K17/2,0)</f>
        <v>4321.3340450196665</v>
      </c>
      <c r="BC34" s="127">
        <f>+IF(OR(BC$22=Options!$H$13,BC$22=Options!$H$13+1),Options!$K17/2,0)</f>
        <v>0</v>
      </c>
      <c r="BD34" s="127">
        <f>+IF(OR(BD$22=Options!$H$13,BD$22=Options!$H$13+1),Options!$K17/2,0)</f>
        <v>0</v>
      </c>
      <c r="BE34" s="127">
        <f>+IF(OR(BE$22=Options!$H$13,BE$22=Options!$H$13+1),Options!$K17/2,0)</f>
        <v>0</v>
      </c>
      <c r="BF34" s="127">
        <f>+IF(OR(BF$22=Options!$H$13,BF$22=Options!$H$13+1),Options!$K17/2,0)</f>
        <v>0</v>
      </c>
      <c r="BG34" s="127">
        <f>+IF(OR(BG$22=Options!$H$13,BG$22=Options!$H$13+1),Options!$K17/2,0)</f>
        <v>0</v>
      </c>
      <c r="BH34" s="127">
        <f>+IF(OR(BH$22=Options!$H$13,BH$22=Options!$H$13+1),Options!$K17/2,0)</f>
        <v>0</v>
      </c>
      <c r="BI34" s="127">
        <f>+IF(OR(BI$22=Options!$H$13,BI$22=Options!$H$13+1),Options!$K17/2,0)</f>
        <v>0</v>
      </c>
      <c r="BJ34" s="127">
        <f>+IF(OR(BJ$22=Options!$H$13,BJ$22=Options!$H$13+1),Options!$K17/2,0)</f>
        <v>0</v>
      </c>
      <c r="BK34" s="127">
        <f>+IF(OR(BK$22=Options!$H$13,BK$22=Options!$H$13+1),Options!$K17/2,0)</f>
        <v>0</v>
      </c>
      <c r="BL34" s="127">
        <f>+IF(OR(BL$22=Options!$H$13,BL$22=Options!$H$13+1),Options!$K17/2,0)</f>
        <v>0</v>
      </c>
      <c r="BM34" s="127">
        <f>+IF(OR(BM$22=Options!$H$13,BM$22=Options!$H$13+1),Options!$K17/2,0)</f>
        <v>0</v>
      </c>
      <c r="BN34" s="127">
        <f>+IF(OR(BN$22=Options!$H$13,BN$22=Options!$H$13+1),Options!$K17/2,0)</f>
        <v>0</v>
      </c>
      <c r="BO34" s="324"/>
      <c r="BP34" s="324"/>
      <c r="BQ34" s="5"/>
    </row>
    <row r="35" spans="1:69" outlineLevel="2">
      <c r="A35" s="756"/>
      <c r="B35" s="315" t="s">
        <v>24</v>
      </c>
      <c r="C35" s="315"/>
      <c r="D35" s="308">
        <f t="shared" si="3"/>
        <v>0</v>
      </c>
      <c r="E35" s="308">
        <f t="shared" si="4"/>
        <v>651.63687862568611</v>
      </c>
      <c r="F35" s="127">
        <f>+IF(OR(F$22=Options!$H$13,F$22=Options!$H$13+1),Options!$K18/2,0)</f>
        <v>0</v>
      </c>
      <c r="G35" s="127">
        <f>+IF(OR(G$22=Options!$H$13,G$22=Options!$H$13+1),Options!$K18/2,0)</f>
        <v>0</v>
      </c>
      <c r="H35" s="127">
        <f>+IF(OR(H$22=Options!$H$13,H$22=Options!$H$13+1),Options!$K18/2,0)</f>
        <v>0</v>
      </c>
      <c r="I35" s="127">
        <f>+IF(OR(I$22=Options!$H$13,I$22=Options!$H$13+1),Options!$K18/2,0)</f>
        <v>0</v>
      </c>
      <c r="J35" s="127">
        <f>+IF(OR(J$22=Options!$H$13,J$22=Options!$H$13+1),Options!$K18/2,0)</f>
        <v>0</v>
      </c>
      <c r="K35" s="127">
        <f>+IF(OR(K$22=Options!$H$13,K$22=Options!$H$13+1),Options!$K18/2,0)</f>
        <v>0</v>
      </c>
      <c r="L35" s="127">
        <f>+IF(OR(L$22=Options!$H$13,L$22=Options!$H$13+1),Options!$K18/2,0)</f>
        <v>0</v>
      </c>
      <c r="M35" s="127">
        <f>+IF(OR(M$22=Options!$H$13,M$22=Options!$H$13+1),Options!$K18/2,0)</f>
        <v>0</v>
      </c>
      <c r="N35" s="127">
        <f>+IF(OR(N$22=Options!$H$13,N$22=Options!$H$13+1),Options!$K18/2,0)</f>
        <v>0</v>
      </c>
      <c r="O35" s="127">
        <f>+IF(OR(O$22=Options!$H$13,O$22=Options!$H$13+1),Options!$K18/2,0)</f>
        <v>0</v>
      </c>
      <c r="P35" s="127">
        <f>+IF(OR(P$22=Options!$H$13,P$22=Options!$H$13+1),Options!$K18/2,0)</f>
        <v>0</v>
      </c>
      <c r="Q35" s="127">
        <f>+IF(OR(Q$22=Options!$H$13,Q$22=Options!$H$13+1),Options!$K18/2,0)</f>
        <v>0</v>
      </c>
      <c r="R35" s="127">
        <f>+IF(OR(R$22=Options!$H$13,R$22=Options!$H$13+1),Options!$K18/2,0)</f>
        <v>0</v>
      </c>
      <c r="S35" s="127">
        <f>+IF(OR(S$22=Options!$H$13,S$22=Options!$H$13+1),Options!$K18/2,0)</f>
        <v>0</v>
      </c>
      <c r="T35" s="127">
        <f>+IF(OR(T$22=Options!$H$13,T$22=Options!$H$13+1),Options!$K18/2,0)</f>
        <v>0</v>
      </c>
      <c r="U35" s="127">
        <f>+IF(OR(U$22=Options!$H$13,U$22=Options!$H$13+1),Options!$K18/2,0)</f>
        <v>0</v>
      </c>
      <c r="V35" s="127">
        <f>+IF(OR(V$22=Options!$H$13,V$22=Options!$H$13+1),Options!$K18/2,0)</f>
        <v>0</v>
      </c>
      <c r="W35" s="127">
        <f>+IF(OR(W$22=Options!$H$13,W$22=Options!$H$13+1),Options!$K18/2,0)</f>
        <v>0</v>
      </c>
      <c r="X35" s="127">
        <f>+IF(OR(X$22=Options!$H$13,X$22=Options!$H$13+1),Options!$K18/2,0)</f>
        <v>0</v>
      </c>
      <c r="Y35" s="127">
        <f>+IF(OR(Y$22=Options!$H$13,Y$22=Options!$H$13+1),Options!$K18/2,0)</f>
        <v>0</v>
      </c>
      <c r="Z35" s="127">
        <f>+IF(OR(Z$22=Options!$H$13,Z$22=Options!$H$13+1),Options!$K18/2,0)</f>
        <v>0</v>
      </c>
      <c r="AA35" s="127">
        <f>+IF(OR(AA$22=Options!$H$13,AA$22=Options!$H$13+1),Options!$K18/2,0)</f>
        <v>0</v>
      </c>
      <c r="AB35" s="127">
        <f>+IF(OR(AB$22=Options!$H$13,AB$22=Options!$H$13+1),Options!$K18/2,0)</f>
        <v>0</v>
      </c>
      <c r="AC35" s="127">
        <f>+IF(OR(AC$22=Options!$H$13,AC$22=Options!$H$13+1),Options!$K18/2,0)</f>
        <v>0</v>
      </c>
      <c r="AD35" s="127">
        <f>+IF(OR(AD$22=Options!$H$13,AD$22=Options!$H$13+1),Options!$K18/2,0)</f>
        <v>0</v>
      </c>
      <c r="AE35" s="127">
        <f>+IF(OR(AE$22=Options!$H$13,AE$22=Options!$H$13+1),Options!$K18/2,0)</f>
        <v>0</v>
      </c>
      <c r="AF35" s="127">
        <f>+IF(OR(AF$22=Options!$H$13,AF$22=Options!$H$13+1),Options!$K18/2,0)</f>
        <v>0</v>
      </c>
      <c r="AG35" s="127">
        <f>+IF(OR(AG$22=Options!$H$13,AG$22=Options!$H$13+1),Options!$K18/2,0)</f>
        <v>0</v>
      </c>
      <c r="AH35" s="127">
        <f>+IF(OR(AH$22=Options!$H$13,AH$22=Options!$H$13+1),Options!$K18/2,0)</f>
        <v>0</v>
      </c>
      <c r="AI35" s="127">
        <f>+IF(OR(AI$22=Options!$H$13,AI$22=Options!$H$13+1),Options!$K18/2,0)</f>
        <v>0</v>
      </c>
      <c r="AJ35" s="127">
        <f>+IF(OR(AJ$22=Options!$H$13,AJ$22=Options!$H$13+1),Options!$K18/2,0)</f>
        <v>0</v>
      </c>
      <c r="AK35" s="127">
        <f>+IF(OR(AK$22=Options!$H$13,AK$22=Options!$H$13+1),Options!$K18/2,0)</f>
        <v>0</v>
      </c>
      <c r="AL35" s="127">
        <f>+IF(OR(AL$22=Options!$H$13,AL$22=Options!$H$13+1),Options!$K18/2,0)</f>
        <v>0</v>
      </c>
      <c r="AM35" s="127">
        <f>+IF(OR(AM$22=Options!$H$13,AM$22=Options!$H$13+1),Options!$K18/2,0)</f>
        <v>0</v>
      </c>
      <c r="AN35" s="127">
        <f>+IF(OR(AN$22=Options!$H$13,AN$22=Options!$H$13+1),Options!$K18/2,0)</f>
        <v>0</v>
      </c>
      <c r="AO35" s="127">
        <f>+IF(OR(AO$22=Options!$H$13,AO$22=Options!$H$13+1),Options!$K18/2,0)</f>
        <v>0</v>
      </c>
      <c r="AP35" s="127">
        <f>+IF(OR(AP$22=Options!$H$13,AP$22=Options!$H$13+1),Options!$K18/2,0)</f>
        <v>0</v>
      </c>
      <c r="AQ35" s="127">
        <f>+IF(OR(AQ$22=Options!$H$13,AQ$22=Options!$H$13+1),Options!$K18/2,0)</f>
        <v>0</v>
      </c>
      <c r="AR35" s="127">
        <f>+IF(OR(AR$22=Options!$H$13,AR$22=Options!$H$13+1),Options!$K18/2,0)</f>
        <v>0</v>
      </c>
      <c r="AS35" s="127">
        <f>+IF(OR(AS$22=Options!$H$13,AS$22=Options!$H$13+1),Options!$K18/2,0)</f>
        <v>0</v>
      </c>
      <c r="AT35" s="127">
        <f>+IF(OR(AT$22=Options!$H$13,AT$22=Options!$H$13+1),Options!$K18/2,0)</f>
        <v>0</v>
      </c>
      <c r="AU35" s="127">
        <f>+IF(OR(AU$22=Options!$H$13,AU$22=Options!$H$13+1),Options!$K18/2,0)</f>
        <v>0</v>
      </c>
      <c r="AV35" s="127">
        <f>+IF(OR(AV$22=Options!$H$13,AV$22=Options!$H$13+1),Options!$K18/2,0)</f>
        <v>0</v>
      </c>
      <c r="AW35" s="127">
        <f>+IF(OR(AW$22=Options!$H$13,AW$22=Options!$H$13+1),Options!$K18/2,0)</f>
        <v>0</v>
      </c>
      <c r="AX35" s="127">
        <f>+IF(OR(AX$22=Options!$H$13,AX$22=Options!$H$13+1),Options!$K18/2,0)</f>
        <v>0</v>
      </c>
      <c r="AY35" s="127">
        <f>+IF(OR(AY$22=Options!$H$13,AY$22=Options!$H$13+1),Options!$K18/2,0)</f>
        <v>0</v>
      </c>
      <c r="AZ35" s="127">
        <f>+IF(OR(AZ$22=Options!$H$13,AZ$22=Options!$H$13+1),Options!$K18/2,0)</f>
        <v>0</v>
      </c>
      <c r="BA35" s="127">
        <f>+IF(OR(BA$22=Options!$H$13,BA$22=Options!$H$13+1),Options!$K18/2,0)</f>
        <v>1727.8991102931616</v>
      </c>
      <c r="BB35" s="127">
        <f>+IF(OR(BB$22=Options!$H$13,BB$22=Options!$H$13+1),Options!$K18/2,0)</f>
        <v>1727.8991102931616</v>
      </c>
      <c r="BC35" s="127">
        <f>+IF(OR(BC$22=Options!$H$13,BC$22=Options!$H$13+1),Options!$K18/2,0)</f>
        <v>0</v>
      </c>
      <c r="BD35" s="127">
        <f>+IF(OR(BD$22=Options!$H$13,BD$22=Options!$H$13+1),Options!$K18/2,0)</f>
        <v>0</v>
      </c>
      <c r="BE35" s="127">
        <f>+IF(OR(BE$22=Options!$H$13,BE$22=Options!$H$13+1),Options!$K18/2,0)</f>
        <v>0</v>
      </c>
      <c r="BF35" s="127">
        <f>+IF(OR(BF$22=Options!$H$13,BF$22=Options!$H$13+1),Options!$K18/2,0)</f>
        <v>0</v>
      </c>
      <c r="BG35" s="127">
        <f>+IF(OR(BG$22=Options!$H$13,BG$22=Options!$H$13+1),Options!$K18/2,0)</f>
        <v>0</v>
      </c>
      <c r="BH35" s="127">
        <f>+IF(OR(BH$22=Options!$H$13,BH$22=Options!$H$13+1),Options!$K18/2,0)</f>
        <v>0</v>
      </c>
      <c r="BI35" s="127">
        <f>+IF(OR(BI$22=Options!$H$13,BI$22=Options!$H$13+1),Options!$K18/2,0)</f>
        <v>0</v>
      </c>
      <c r="BJ35" s="127">
        <f>+IF(OR(BJ$22=Options!$H$13,BJ$22=Options!$H$13+1),Options!$K18/2,0)</f>
        <v>0</v>
      </c>
      <c r="BK35" s="127">
        <f>+IF(OR(BK$22=Options!$H$13,BK$22=Options!$H$13+1),Options!$K18/2,0)</f>
        <v>0</v>
      </c>
      <c r="BL35" s="127">
        <f>+IF(OR(BL$22=Options!$H$13,BL$22=Options!$H$13+1),Options!$K18/2,0)</f>
        <v>0</v>
      </c>
      <c r="BM35" s="127">
        <f>+IF(OR(BM$22=Options!$H$13,BM$22=Options!$H$13+1),Options!$K18/2,0)</f>
        <v>0</v>
      </c>
      <c r="BN35" s="127">
        <f>+IF(OR(BN$22=Options!$H$13,BN$22=Options!$H$13+1),Options!$K18/2,0)</f>
        <v>0</v>
      </c>
      <c r="BO35" s="324"/>
      <c r="BP35" s="324"/>
      <c r="BQ35" s="5"/>
    </row>
    <row r="36" spans="1:69" outlineLevel="2">
      <c r="A36" s="756"/>
      <c r="B36" s="315" t="s">
        <v>25</v>
      </c>
      <c r="C36" s="315"/>
      <c r="D36" s="308">
        <f t="shared" si="3"/>
        <v>0</v>
      </c>
      <c r="E36" s="308">
        <f t="shared" si="4"/>
        <v>996.64774190860408</v>
      </c>
      <c r="F36" s="127">
        <f>+IF(OR(F$22=Options!$H$13,F$22=Options!$H$13+1),Options!$K19/2,0)</f>
        <v>0</v>
      </c>
      <c r="G36" s="127">
        <f>+IF(OR(G$22=Options!$H$13,G$22=Options!$H$13+1),Options!$K19/2,0)</f>
        <v>0</v>
      </c>
      <c r="H36" s="127">
        <f>+IF(OR(H$22=Options!$H$13,H$22=Options!$H$13+1),Options!$K19/2,0)</f>
        <v>0</v>
      </c>
      <c r="I36" s="127">
        <f>+IF(OR(I$22=Options!$H$13,I$22=Options!$H$13+1),Options!$K19/2,0)</f>
        <v>0</v>
      </c>
      <c r="J36" s="127">
        <f>+IF(OR(J$22=Options!$H$13,J$22=Options!$H$13+1),Options!$K19/2,0)</f>
        <v>0</v>
      </c>
      <c r="K36" s="127">
        <f>+IF(OR(K$22=Options!$H$13,K$22=Options!$H$13+1),Options!$K19/2,0)</f>
        <v>0</v>
      </c>
      <c r="L36" s="127">
        <f>+IF(OR(L$22=Options!$H$13,L$22=Options!$H$13+1),Options!$K19/2,0)</f>
        <v>0</v>
      </c>
      <c r="M36" s="127">
        <f>+IF(OR(M$22=Options!$H$13,M$22=Options!$H$13+1),Options!$K19/2,0)</f>
        <v>0</v>
      </c>
      <c r="N36" s="127">
        <f>+IF(OR(N$22=Options!$H$13,N$22=Options!$H$13+1),Options!$K19/2,0)</f>
        <v>0</v>
      </c>
      <c r="O36" s="127">
        <f>+IF(OR(O$22=Options!$H$13,O$22=Options!$H$13+1),Options!$K19/2,0)</f>
        <v>0</v>
      </c>
      <c r="P36" s="127">
        <f>+IF(OR(P$22=Options!$H$13,P$22=Options!$H$13+1),Options!$K19/2,0)</f>
        <v>0</v>
      </c>
      <c r="Q36" s="127">
        <f>+IF(OR(Q$22=Options!$H$13,Q$22=Options!$H$13+1),Options!$K19/2,0)</f>
        <v>0</v>
      </c>
      <c r="R36" s="127">
        <f>+IF(OR(R$22=Options!$H$13,R$22=Options!$H$13+1),Options!$K19/2,0)</f>
        <v>0</v>
      </c>
      <c r="S36" s="127">
        <f>+IF(OR(S$22=Options!$H$13,S$22=Options!$H$13+1),Options!$K19/2,0)</f>
        <v>0</v>
      </c>
      <c r="T36" s="127">
        <f>+IF(OR(T$22=Options!$H$13,T$22=Options!$H$13+1),Options!$K19/2,0)</f>
        <v>0</v>
      </c>
      <c r="U36" s="127">
        <f>+IF(OR(U$22=Options!$H$13,U$22=Options!$H$13+1),Options!$K19/2,0)</f>
        <v>0</v>
      </c>
      <c r="V36" s="127">
        <f>+IF(OR(V$22=Options!$H$13,V$22=Options!$H$13+1),Options!$K19/2,0)</f>
        <v>0</v>
      </c>
      <c r="W36" s="127">
        <f>+IF(OR(W$22=Options!$H$13,W$22=Options!$H$13+1),Options!$K19/2,0)</f>
        <v>0</v>
      </c>
      <c r="X36" s="127">
        <f>+IF(OR(X$22=Options!$H$13,X$22=Options!$H$13+1),Options!$K19/2,0)</f>
        <v>0</v>
      </c>
      <c r="Y36" s="127">
        <f>+IF(OR(Y$22=Options!$H$13,Y$22=Options!$H$13+1),Options!$K19/2,0)</f>
        <v>0</v>
      </c>
      <c r="Z36" s="127">
        <f>+IF(OR(Z$22=Options!$H$13,Z$22=Options!$H$13+1),Options!$K19/2,0)</f>
        <v>0</v>
      </c>
      <c r="AA36" s="127">
        <f>+IF(OR(AA$22=Options!$H$13,AA$22=Options!$H$13+1),Options!$K19/2,0)</f>
        <v>0</v>
      </c>
      <c r="AB36" s="127">
        <f>+IF(OR(AB$22=Options!$H$13,AB$22=Options!$H$13+1),Options!$K19/2,0)</f>
        <v>0</v>
      </c>
      <c r="AC36" s="127">
        <f>+IF(OR(AC$22=Options!$H$13,AC$22=Options!$H$13+1),Options!$K19/2,0)</f>
        <v>0</v>
      </c>
      <c r="AD36" s="127">
        <f>+IF(OR(AD$22=Options!$H$13,AD$22=Options!$H$13+1),Options!$K19/2,0)</f>
        <v>0</v>
      </c>
      <c r="AE36" s="127">
        <f>+IF(OR(AE$22=Options!$H$13,AE$22=Options!$H$13+1),Options!$K19/2,0)</f>
        <v>0</v>
      </c>
      <c r="AF36" s="127">
        <f>+IF(OR(AF$22=Options!$H$13,AF$22=Options!$H$13+1),Options!$K19/2,0)</f>
        <v>0</v>
      </c>
      <c r="AG36" s="127">
        <f>+IF(OR(AG$22=Options!$H$13,AG$22=Options!$H$13+1),Options!$K19/2,0)</f>
        <v>0</v>
      </c>
      <c r="AH36" s="127">
        <f>+IF(OR(AH$22=Options!$H$13,AH$22=Options!$H$13+1),Options!$K19/2,0)</f>
        <v>0</v>
      </c>
      <c r="AI36" s="127">
        <f>+IF(OR(AI$22=Options!$H$13,AI$22=Options!$H$13+1),Options!$K19/2,0)</f>
        <v>0</v>
      </c>
      <c r="AJ36" s="127">
        <f>+IF(OR(AJ$22=Options!$H$13,AJ$22=Options!$H$13+1),Options!$K19/2,0)</f>
        <v>0</v>
      </c>
      <c r="AK36" s="127">
        <f>+IF(OR(AK$22=Options!$H$13,AK$22=Options!$H$13+1),Options!$K19/2,0)</f>
        <v>0</v>
      </c>
      <c r="AL36" s="127">
        <f>+IF(OR(AL$22=Options!$H$13,AL$22=Options!$H$13+1),Options!$K19/2,0)</f>
        <v>0</v>
      </c>
      <c r="AM36" s="127">
        <f>+IF(OR(AM$22=Options!$H$13,AM$22=Options!$H$13+1),Options!$K19/2,0)</f>
        <v>0</v>
      </c>
      <c r="AN36" s="127">
        <f>+IF(OR(AN$22=Options!$H$13,AN$22=Options!$H$13+1),Options!$K19/2,0)</f>
        <v>0</v>
      </c>
      <c r="AO36" s="127">
        <f>+IF(OR(AO$22=Options!$H$13,AO$22=Options!$H$13+1),Options!$K19/2,0)</f>
        <v>0</v>
      </c>
      <c r="AP36" s="127">
        <f>+IF(OR(AP$22=Options!$H$13,AP$22=Options!$H$13+1),Options!$K19/2,0)</f>
        <v>0</v>
      </c>
      <c r="AQ36" s="127">
        <f>+IF(OR(AQ$22=Options!$H$13,AQ$22=Options!$H$13+1),Options!$K19/2,0)</f>
        <v>0</v>
      </c>
      <c r="AR36" s="127">
        <f>+IF(OR(AR$22=Options!$H$13,AR$22=Options!$H$13+1),Options!$K19/2,0)</f>
        <v>0</v>
      </c>
      <c r="AS36" s="127">
        <f>+IF(OR(AS$22=Options!$H$13,AS$22=Options!$H$13+1),Options!$K19/2,0)</f>
        <v>0</v>
      </c>
      <c r="AT36" s="127">
        <f>+IF(OR(AT$22=Options!$H$13,AT$22=Options!$H$13+1),Options!$K19/2,0)</f>
        <v>0</v>
      </c>
      <c r="AU36" s="127">
        <f>+IF(OR(AU$22=Options!$H$13,AU$22=Options!$H$13+1),Options!$K19/2,0)</f>
        <v>0</v>
      </c>
      <c r="AV36" s="127">
        <f>+IF(OR(AV$22=Options!$H$13,AV$22=Options!$H$13+1),Options!$K19/2,0)</f>
        <v>0</v>
      </c>
      <c r="AW36" s="127">
        <f>+IF(OR(AW$22=Options!$H$13,AW$22=Options!$H$13+1),Options!$K19/2,0)</f>
        <v>0</v>
      </c>
      <c r="AX36" s="127">
        <f>+IF(OR(AX$22=Options!$H$13,AX$22=Options!$H$13+1),Options!$K19/2,0)</f>
        <v>0</v>
      </c>
      <c r="AY36" s="127">
        <f>+IF(OR(AY$22=Options!$H$13,AY$22=Options!$H$13+1),Options!$K19/2,0)</f>
        <v>0</v>
      </c>
      <c r="AZ36" s="127">
        <f>+IF(OR(AZ$22=Options!$H$13,AZ$22=Options!$H$13+1),Options!$K19/2,0)</f>
        <v>0</v>
      </c>
      <c r="BA36" s="127">
        <f>+IF(OR(BA$22=Options!$H$13,BA$22=Options!$H$13+1),Options!$K19/2,0)</f>
        <v>2642.739849456525</v>
      </c>
      <c r="BB36" s="127">
        <f>+IF(OR(BB$22=Options!$H$13,BB$22=Options!$H$13+1),Options!$K19/2,0)</f>
        <v>2642.739849456525</v>
      </c>
      <c r="BC36" s="127">
        <f>+IF(OR(BC$22=Options!$H$13,BC$22=Options!$H$13+1),Options!$K19/2,0)</f>
        <v>0</v>
      </c>
      <c r="BD36" s="127">
        <f>+IF(OR(BD$22=Options!$H$13,BD$22=Options!$H$13+1),Options!$K19/2,0)</f>
        <v>0</v>
      </c>
      <c r="BE36" s="127">
        <f>+IF(OR(BE$22=Options!$H$13,BE$22=Options!$H$13+1),Options!$K19/2,0)</f>
        <v>0</v>
      </c>
      <c r="BF36" s="127">
        <f>+IF(OR(BF$22=Options!$H$13,BF$22=Options!$H$13+1),Options!$K19/2,0)</f>
        <v>0</v>
      </c>
      <c r="BG36" s="127">
        <f>+IF(OR(BG$22=Options!$H$13,BG$22=Options!$H$13+1),Options!$K19/2,0)</f>
        <v>0</v>
      </c>
      <c r="BH36" s="127">
        <f>+IF(OR(BH$22=Options!$H$13,BH$22=Options!$H$13+1),Options!$K19/2,0)</f>
        <v>0</v>
      </c>
      <c r="BI36" s="127">
        <f>+IF(OR(BI$22=Options!$H$13,BI$22=Options!$H$13+1),Options!$K19/2,0)</f>
        <v>0</v>
      </c>
      <c r="BJ36" s="127">
        <f>+IF(OR(BJ$22=Options!$H$13,BJ$22=Options!$H$13+1),Options!$K19/2,0)</f>
        <v>0</v>
      </c>
      <c r="BK36" s="127">
        <f>+IF(OR(BK$22=Options!$H$13,BK$22=Options!$H$13+1),Options!$K19/2,0)</f>
        <v>0</v>
      </c>
      <c r="BL36" s="127">
        <f>+IF(OR(BL$22=Options!$H$13,BL$22=Options!$H$13+1),Options!$K19/2,0)</f>
        <v>0</v>
      </c>
      <c r="BM36" s="127">
        <f>+IF(OR(BM$22=Options!$H$13,BM$22=Options!$H$13+1),Options!$K19/2,0)</f>
        <v>0</v>
      </c>
      <c r="BN36" s="127">
        <f>+IF(OR(BN$22=Options!$H$13,BN$22=Options!$H$13+1),Options!$K19/2,0)</f>
        <v>0</v>
      </c>
      <c r="BO36" s="324"/>
      <c r="BP36" s="324"/>
      <c r="BQ36" s="5"/>
    </row>
    <row r="37" spans="1:69" outlineLevel="2">
      <c r="A37" s="756"/>
      <c r="B37" s="315" t="s">
        <v>26</v>
      </c>
      <c r="C37" s="315"/>
      <c r="D37" s="308">
        <f t="shared" si="3"/>
        <v>0</v>
      </c>
      <c r="E37" s="308">
        <f t="shared" si="4"/>
        <v>54.231855661926453</v>
      </c>
      <c r="F37" s="127">
        <f>+IF(OR(F$22=Options!$H$13,F$22=Options!$H$13+1),Options!$K20/2,0)</f>
        <v>0</v>
      </c>
      <c r="G37" s="127">
        <f>+IF(OR(G$22=Options!$H$13,G$22=Options!$H$13+1),Options!$K20/2,0)</f>
        <v>0</v>
      </c>
      <c r="H37" s="127">
        <f>+IF(OR(H$22=Options!$H$13,H$22=Options!$H$13+1),Options!$K20/2,0)</f>
        <v>0</v>
      </c>
      <c r="I37" s="127">
        <f>+IF(OR(I$22=Options!$H$13,I$22=Options!$H$13+1),Options!$K20/2,0)</f>
        <v>0</v>
      </c>
      <c r="J37" s="127">
        <f>+IF(OR(J$22=Options!$H$13,J$22=Options!$H$13+1),Options!$K20/2,0)</f>
        <v>0</v>
      </c>
      <c r="K37" s="127">
        <f>+IF(OR(K$22=Options!$H$13,K$22=Options!$H$13+1),Options!$K20/2,0)</f>
        <v>0</v>
      </c>
      <c r="L37" s="127">
        <f>+IF(OR(L$22=Options!$H$13,L$22=Options!$H$13+1),Options!$K20/2,0)</f>
        <v>0</v>
      </c>
      <c r="M37" s="127">
        <f>+IF(OR(M$22=Options!$H$13,M$22=Options!$H$13+1),Options!$K20/2,0)</f>
        <v>0</v>
      </c>
      <c r="N37" s="127">
        <f>+IF(OR(N$22=Options!$H$13,N$22=Options!$H$13+1),Options!$K20/2,0)</f>
        <v>0</v>
      </c>
      <c r="O37" s="127">
        <f>+IF(OR(O$22=Options!$H$13,O$22=Options!$H$13+1),Options!$K20/2,0)</f>
        <v>0</v>
      </c>
      <c r="P37" s="127">
        <f>+IF(OR(P$22=Options!$H$13,P$22=Options!$H$13+1),Options!$K20/2,0)</f>
        <v>0</v>
      </c>
      <c r="Q37" s="127">
        <f>+IF(OR(Q$22=Options!$H$13,Q$22=Options!$H$13+1),Options!$K20/2,0)</f>
        <v>0</v>
      </c>
      <c r="R37" s="127">
        <f>+IF(OR(R$22=Options!$H$13,R$22=Options!$H$13+1),Options!$K20/2,0)</f>
        <v>0</v>
      </c>
      <c r="S37" s="127">
        <f>+IF(OR(S$22=Options!$H$13,S$22=Options!$H$13+1),Options!$K20/2,0)</f>
        <v>0</v>
      </c>
      <c r="T37" s="127">
        <f>+IF(OR(T$22=Options!$H$13,T$22=Options!$H$13+1),Options!$K20/2,0)</f>
        <v>0</v>
      </c>
      <c r="U37" s="127">
        <f>+IF(OR(U$22=Options!$H$13,U$22=Options!$H$13+1),Options!$K20/2,0)</f>
        <v>0</v>
      </c>
      <c r="V37" s="127">
        <f>+IF(OR(V$22=Options!$H$13,V$22=Options!$H$13+1),Options!$K20/2,0)</f>
        <v>0</v>
      </c>
      <c r="W37" s="127">
        <f>+IF(OR(W$22=Options!$H$13,W$22=Options!$H$13+1),Options!$K20/2,0)</f>
        <v>0</v>
      </c>
      <c r="X37" s="127">
        <f>+IF(OR(X$22=Options!$H$13,X$22=Options!$H$13+1),Options!$K20/2,0)</f>
        <v>0</v>
      </c>
      <c r="Y37" s="127">
        <f>+IF(OR(Y$22=Options!$H$13,Y$22=Options!$H$13+1),Options!$K20/2,0)</f>
        <v>0</v>
      </c>
      <c r="Z37" s="127">
        <f>+IF(OR(Z$22=Options!$H$13,Z$22=Options!$H$13+1),Options!$K20/2,0)</f>
        <v>0</v>
      </c>
      <c r="AA37" s="127">
        <f>+IF(OR(AA$22=Options!$H$13,AA$22=Options!$H$13+1),Options!$K20/2,0)</f>
        <v>0</v>
      </c>
      <c r="AB37" s="127">
        <f>+IF(OR(AB$22=Options!$H$13,AB$22=Options!$H$13+1),Options!$K20/2,0)</f>
        <v>0</v>
      </c>
      <c r="AC37" s="127">
        <f>+IF(OR(AC$22=Options!$H$13,AC$22=Options!$H$13+1),Options!$K20/2,0)</f>
        <v>0</v>
      </c>
      <c r="AD37" s="127">
        <f>+IF(OR(AD$22=Options!$H$13,AD$22=Options!$H$13+1),Options!$K20/2,0)</f>
        <v>0</v>
      </c>
      <c r="AE37" s="127">
        <f>+IF(OR(AE$22=Options!$H$13,AE$22=Options!$H$13+1),Options!$K20/2,0)</f>
        <v>0</v>
      </c>
      <c r="AF37" s="127">
        <f>+IF(OR(AF$22=Options!$H$13,AF$22=Options!$H$13+1),Options!$K20/2,0)</f>
        <v>0</v>
      </c>
      <c r="AG37" s="127">
        <f>+IF(OR(AG$22=Options!$H$13,AG$22=Options!$H$13+1),Options!$K20/2,0)</f>
        <v>0</v>
      </c>
      <c r="AH37" s="127">
        <f>+IF(OR(AH$22=Options!$H$13,AH$22=Options!$H$13+1),Options!$K20/2,0)</f>
        <v>0</v>
      </c>
      <c r="AI37" s="127">
        <f>+IF(OR(AI$22=Options!$H$13,AI$22=Options!$H$13+1),Options!$K20/2,0)</f>
        <v>0</v>
      </c>
      <c r="AJ37" s="127">
        <f>+IF(OR(AJ$22=Options!$H$13,AJ$22=Options!$H$13+1),Options!$K20/2,0)</f>
        <v>0</v>
      </c>
      <c r="AK37" s="127">
        <f>+IF(OR(AK$22=Options!$H$13,AK$22=Options!$H$13+1),Options!$K20/2,0)</f>
        <v>0</v>
      </c>
      <c r="AL37" s="127">
        <f>+IF(OR(AL$22=Options!$H$13,AL$22=Options!$H$13+1),Options!$K20/2,0)</f>
        <v>0</v>
      </c>
      <c r="AM37" s="127">
        <f>+IF(OR(AM$22=Options!$H$13,AM$22=Options!$H$13+1),Options!$K20/2,0)</f>
        <v>0</v>
      </c>
      <c r="AN37" s="127">
        <f>+IF(OR(AN$22=Options!$H$13,AN$22=Options!$H$13+1),Options!$K20/2,0)</f>
        <v>0</v>
      </c>
      <c r="AO37" s="127">
        <f>+IF(OR(AO$22=Options!$H$13,AO$22=Options!$H$13+1),Options!$K20/2,0)</f>
        <v>0</v>
      </c>
      <c r="AP37" s="127">
        <f>+IF(OR(AP$22=Options!$H$13,AP$22=Options!$H$13+1),Options!$K20/2,0)</f>
        <v>0</v>
      </c>
      <c r="AQ37" s="127">
        <f>+IF(OR(AQ$22=Options!$H$13,AQ$22=Options!$H$13+1),Options!$K20/2,0)</f>
        <v>0</v>
      </c>
      <c r="AR37" s="127">
        <f>+IF(OR(AR$22=Options!$H$13,AR$22=Options!$H$13+1),Options!$K20/2,0)</f>
        <v>0</v>
      </c>
      <c r="AS37" s="127">
        <f>+IF(OR(AS$22=Options!$H$13,AS$22=Options!$H$13+1),Options!$K20/2,0)</f>
        <v>0</v>
      </c>
      <c r="AT37" s="127">
        <f>+IF(OR(AT$22=Options!$H$13,AT$22=Options!$H$13+1),Options!$K20/2,0)</f>
        <v>0</v>
      </c>
      <c r="AU37" s="127">
        <f>+IF(OR(AU$22=Options!$H$13,AU$22=Options!$H$13+1),Options!$K20/2,0)</f>
        <v>0</v>
      </c>
      <c r="AV37" s="127">
        <f>+IF(OR(AV$22=Options!$H$13,AV$22=Options!$H$13+1),Options!$K20/2,0)</f>
        <v>0</v>
      </c>
      <c r="AW37" s="127">
        <f>+IF(OR(AW$22=Options!$H$13,AW$22=Options!$H$13+1),Options!$K20/2,0)</f>
        <v>0</v>
      </c>
      <c r="AX37" s="127">
        <f>+IF(OR(AX$22=Options!$H$13,AX$22=Options!$H$13+1),Options!$K20/2,0)</f>
        <v>0</v>
      </c>
      <c r="AY37" s="127">
        <f>+IF(OR(AY$22=Options!$H$13,AY$22=Options!$H$13+1),Options!$K20/2,0)</f>
        <v>0</v>
      </c>
      <c r="AZ37" s="127">
        <f>+IF(OR(AZ$22=Options!$H$13,AZ$22=Options!$H$13+1),Options!$K20/2,0)</f>
        <v>0</v>
      </c>
      <c r="BA37" s="127">
        <f>+IF(OR(BA$22=Options!$H$13,BA$22=Options!$H$13+1),Options!$K20/2,0)</f>
        <v>143.80275</v>
      </c>
      <c r="BB37" s="127">
        <f>+IF(OR(BB$22=Options!$H$13,BB$22=Options!$H$13+1),Options!$K20/2,0)</f>
        <v>143.80275</v>
      </c>
      <c r="BC37" s="127">
        <f>+IF(OR(BC$22=Options!$H$13,BC$22=Options!$H$13+1),Options!$K20/2,0)</f>
        <v>0</v>
      </c>
      <c r="BD37" s="127">
        <f>+IF(OR(BD$22=Options!$H$13,BD$22=Options!$H$13+1),Options!$K20/2,0)</f>
        <v>0</v>
      </c>
      <c r="BE37" s="127">
        <f>+IF(OR(BE$22=Options!$H$13,BE$22=Options!$H$13+1),Options!$K20/2,0)</f>
        <v>0</v>
      </c>
      <c r="BF37" s="127">
        <f>+IF(OR(BF$22=Options!$H$13,BF$22=Options!$H$13+1),Options!$K20/2,0)</f>
        <v>0</v>
      </c>
      <c r="BG37" s="127">
        <f>+IF(OR(BG$22=Options!$H$13,BG$22=Options!$H$13+1),Options!$K20/2,0)</f>
        <v>0</v>
      </c>
      <c r="BH37" s="127">
        <f>+IF(OR(BH$22=Options!$H$13,BH$22=Options!$H$13+1),Options!$K20/2,0)</f>
        <v>0</v>
      </c>
      <c r="BI37" s="127">
        <f>+IF(OR(BI$22=Options!$H$13,BI$22=Options!$H$13+1),Options!$K20/2,0)</f>
        <v>0</v>
      </c>
      <c r="BJ37" s="127">
        <f>+IF(OR(BJ$22=Options!$H$13,BJ$22=Options!$H$13+1),Options!$K20/2,0)</f>
        <v>0</v>
      </c>
      <c r="BK37" s="127">
        <f>+IF(OR(BK$22=Options!$H$13,BK$22=Options!$H$13+1),Options!$K20/2,0)</f>
        <v>0</v>
      </c>
      <c r="BL37" s="127">
        <f>+IF(OR(BL$22=Options!$H$13,BL$22=Options!$H$13+1),Options!$K20/2,0)</f>
        <v>0</v>
      </c>
      <c r="BM37" s="127">
        <f>+IF(OR(BM$22=Options!$H$13,BM$22=Options!$H$13+1),Options!$K20/2,0)</f>
        <v>0</v>
      </c>
      <c r="BN37" s="127">
        <f>+IF(OR(BN$22=Options!$H$13,BN$22=Options!$H$13+1),Options!$K20/2,0)</f>
        <v>0</v>
      </c>
      <c r="BO37" s="325"/>
      <c r="BP37" s="325"/>
      <c r="BQ37" s="129"/>
    </row>
    <row r="38" spans="1:69" outlineLevel="1">
      <c r="A38" s="756"/>
      <c r="B38" s="320" t="s">
        <v>748</v>
      </c>
      <c r="C38" s="320"/>
      <c r="D38" s="311">
        <f t="shared" si="3"/>
        <v>0</v>
      </c>
      <c r="E38" s="311">
        <f t="shared" si="4"/>
        <v>3723.1521597443616</v>
      </c>
      <c r="F38" s="145">
        <f>+IF(OR(F$22=Options!$H$13,F$22=Options!$H$13+1),Options!$K21/2,0)</f>
        <v>0</v>
      </c>
      <c r="G38" s="145">
        <f>+IF(OR(G$22=Options!$H$13,G$22=Options!$H$13+1),Options!$K21/2,0)</f>
        <v>0</v>
      </c>
      <c r="H38" s="145">
        <f>+IF(OR(H$22=Options!$H$13,H$22=Options!$H$13+1),Options!$K21/2,0)</f>
        <v>0</v>
      </c>
      <c r="I38" s="145">
        <f>+IF(OR(I$22=Options!$H$13,I$22=Options!$H$13+1),Options!$K21/2,0)</f>
        <v>0</v>
      </c>
      <c r="J38" s="145">
        <f>+IF(OR(J$22=Options!$H$13,J$22=Options!$H$13+1),Options!$K21/2,0)</f>
        <v>0</v>
      </c>
      <c r="K38" s="145">
        <f>+IF(OR(K$22=Options!$H$13,K$22=Options!$H$13+1),Options!$K21/2,0)</f>
        <v>0</v>
      </c>
      <c r="L38" s="145">
        <f>+IF(OR(L$22=Options!$H$13,L$22=Options!$H$13+1),Options!$K21/2,0)</f>
        <v>0</v>
      </c>
      <c r="M38" s="145">
        <f>+IF(OR(M$22=Options!$H$13,M$22=Options!$H$13+1),Options!$K21/2,0)</f>
        <v>0</v>
      </c>
      <c r="N38" s="145">
        <f>+IF(OR(N$22=Options!$H$13,N$22=Options!$H$13+1),Options!$K21/2,0)</f>
        <v>0</v>
      </c>
      <c r="O38" s="145">
        <f>+IF(OR(O$22=Options!$H$13,O$22=Options!$H$13+1),Options!$K21/2,0)</f>
        <v>0</v>
      </c>
      <c r="P38" s="145">
        <f>+IF(OR(P$22=Options!$H$13,P$22=Options!$H$13+1),Options!$K21/2,0)</f>
        <v>0</v>
      </c>
      <c r="Q38" s="145">
        <f>+IF(OR(Q$22=Options!$H$13,Q$22=Options!$H$13+1),Options!$K21/2,0)</f>
        <v>0</v>
      </c>
      <c r="R38" s="145">
        <f>+IF(OR(R$22=Options!$H$13,R$22=Options!$H$13+1),Options!$K21/2,0)</f>
        <v>0</v>
      </c>
      <c r="S38" s="145">
        <f>+IF(OR(S$22=Options!$H$13,S$22=Options!$H$13+1),Options!$K21/2,0)</f>
        <v>0</v>
      </c>
      <c r="T38" s="145">
        <f>+IF(OR(T$22=Options!$H$13,T$22=Options!$H$13+1),Options!$K21/2,0)</f>
        <v>0</v>
      </c>
      <c r="U38" s="145">
        <f>+IF(OR(U$22=Options!$H$13,U$22=Options!$H$13+1),Options!$K21/2,0)</f>
        <v>0</v>
      </c>
      <c r="V38" s="145">
        <f>+IF(OR(V$22=Options!$H$13,V$22=Options!$H$13+1),Options!$K21/2,0)</f>
        <v>0</v>
      </c>
      <c r="W38" s="145">
        <f>+IF(OR(W$22=Options!$H$13,W$22=Options!$H$13+1),Options!$K21/2,0)</f>
        <v>0</v>
      </c>
      <c r="X38" s="145">
        <f>+IF(OR(X$22=Options!$H$13,X$22=Options!$H$13+1),Options!$K21/2,0)</f>
        <v>0</v>
      </c>
      <c r="Y38" s="145">
        <f>+IF(OR(Y$22=Options!$H$13,Y$22=Options!$H$13+1),Options!$K21/2,0)</f>
        <v>0</v>
      </c>
      <c r="Z38" s="145">
        <f>+IF(OR(Z$22=Options!$H$13,Z$22=Options!$H$13+1),Options!$K21/2,0)</f>
        <v>0</v>
      </c>
      <c r="AA38" s="145">
        <f>+IF(OR(AA$22=Options!$H$13,AA$22=Options!$H$13+1),Options!$K21/2,0)</f>
        <v>0</v>
      </c>
      <c r="AB38" s="145">
        <f>+IF(OR(AB$22=Options!$H$13,AB$22=Options!$H$13+1),Options!$K21/2,0)</f>
        <v>0</v>
      </c>
      <c r="AC38" s="145">
        <f>+IF(OR(AC$22=Options!$H$13,AC$22=Options!$H$13+1),Options!$K21/2,0)</f>
        <v>0</v>
      </c>
      <c r="AD38" s="145">
        <f>+IF(OR(AD$22=Options!$H$13,AD$22=Options!$H$13+1),Options!$K21/2,0)</f>
        <v>0</v>
      </c>
      <c r="AE38" s="145">
        <f>+IF(OR(AE$22=Options!$H$13,AE$22=Options!$H$13+1),Options!$K21/2,0)</f>
        <v>0</v>
      </c>
      <c r="AF38" s="145">
        <f>+IF(OR(AF$22=Options!$H$13,AF$22=Options!$H$13+1),Options!$K21/2,0)</f>
        <v>0</v>
      </c>
      <c r="AG38" s="145">
        <f>+IF(OR(AG$22=Options!$H$13,AG$22=Options!$H$13+1),Options!$K21/2,0)</f>
        <v>0</v>
      </c>
      <c r="AH38" s="145">
        <f>+IF(OR(AH$22=Options!$H$13,AH$22=Options!$H$13+1),Options!$K21/2,0)</f>
        <v>0</v>
      </c>
      <c r="AI38" s="145">
        <f>+IF(OR(AI$22=Options!$H$13,AI$22=Options!$H$13+1),Options!$K21/2,0)</f>
        <v>0</v>
      </c>
      <c r="AJ38" s="145">
        <f>+IF(OR(AJ$22=Options!$H$13,AJ$22=Options!$H$13+1),Options!$K21/2,0)</f>
        <v>0</v>
      </c>
      <c r="AK38" s="145">
        <f>+IF(OR(AK$22=Options!$H$13,AK$22=Options!$H$13+1),Options!$K21/2,0)</f>
        <v>0</v>
      </c>
      <c r="AL38" s="145">
        <f>+IF(OR(AL$22=Options!$H$13,AL$22=Options!$H$13+1),Options!$K21/2,0)</f>
        <v>0</v>
      </c>
      <c r="AM38" s="145">
        <f>+IF(OR(AM$22=Options!$H$13,AM$22=Options!$H$13+1),Options!$K21/2,0)</f>
        <v>0</v>
      </c>
      <c r="AN38" s="145">
        <f>+IF(OR(AN$22=Options!$H$13,AN$22=Options!$H$13+1),Options!$K21/2,0)</f>
        <v>0</v>
      </c>
      <c r="AO38" s="145">
        <f>+IF(OR(AO$22=Options!$H$13,AO$22=Options!$H$13+1),Options!$K21/2,0)</f>
        <v>0</v>
      </c>
      <c r="AP38" s="145">
        <f>+IF(OR(AP$22=Options!$H$13,AP$22=Options!$H$13+1),Options!$K21/2,0)</f>
        <v>0</v>
      </c>
      <c r="AQ38" s="145">
        <f>+IF(OR(AQ$22=Options!$H$13,AQ$22=Options!$H$13+1),Options!$K21/2,0)</f>
        <v>0</v>
      </c>
      <c r="AR38" s="145">
        <f>+IF(OR(AR$22=Options!$H$13,AR$22=Options!$H$13+1),Options!$K21/2,0)</f>
        <v>0</v>
      </c>
      <c r="AS38" s="145">
        <f>+IF(OR(AS$22=Options!$H$13,AS$22=Options!$H$13+1),Options!$K21/2,0)</f>
        <v>0</v>
      </c>
      <c r="AT38" s="145">
        <f>+IF(OR(AT$22=Options!$H$13,AT$22=Options!$H$13+1),Options!$K21/2,0)</f>
        <v>0</v>
      </c>
      <c r="AU38" s="145">
        <f>+IF(OR(AU$22=Options!$H$13,AU$22=Options!$H$13+1),Options!$K21/2,0)</f>
        <v>0</v>
      </c>
      <c r="AV38" s="145">
        <f>+IF(OR(AV$22=Options!$H$13,AV$22=Options!$H$13+1),Options!$K21/2,0)</f>
        <v>0</v>
      </c>
      <c r="AW38" s="145">
        <f>+IF(OR(AW$22=Options!$H$13,AW$22=Options!$H$13+1),Options!$K21/2,0)</f>
        <v>0</v>
      </c>
      <c r="AX38" s="145">
        <f>+IF(OR(AX$22=Options!$H$13,AX$22=Options!$H$13+1),Options!$K21/2,0)</f>
        <v>0</v>
      </c>
      <c r="AY38" s="145">
        <f>+IF(OR(AY$22=Options!$H$13,AY$22=Options!$H$13+1),Options!$K21/2,0)</f>
        <v>0</v>
      </c>
      <c r="AZ38" s="145">
        <f>+IF(OR(AZ$22=Options!$H$13,AZ$22=Options!$H$13+1),Options!$K21/2,0)</f>
        <v>0</v>
      </c>
      <c r="BA38" s="145">
        <f>+IF(OR(BA$22=Options!$H$13,BA$22=Options!$H$13+1),Options!$K21/2,0)</f>
        <v>9872.4174694902886</v>
      </c>
      <c r="BB38" s="145">
        <f>+IF(OR(BB$22=Options!$H$13,BB$22=Options!$H$13+1),Options!$K21/2,0)</f>
        <v>9872.4174694902886</v>
      </c>
      <c r="BC38" s="145">
        <f>+IF(OR(BC$22=Options!$H$13,BC$22=Options!$H$13+1),Options!$K21/2,0)</f>
        <v>0</v>
      </c>
      <c r="BD38" s="145">
        <f>+IF(OR(BD$22=Options!$H$13,BD$22=Options!$H$13+1),Options!$K21/2,0)</f>
        <v>0</v>
      </c>
      <c r="BE38" s="145">
        <f>+IF(OR(BE$22=Options!$H$13,BE$22=Options!$H$13+1),Options!$K21/2,0)</f>
        <v>0</v>
      </c>
      <c r="BF38" s="145">
        <f>+IF(OR(BF$22=Options!$H$13,BF$22=Options!$H$13+1),Options!$K21/2,0)</f>
        <v>0</v>
      </c>
      <c r="BG38" s="145">
        <f>+IF(OR(BG$22=Options!$H$13,BG$22=Options!$H$13+1),Options!$K21/2,0)</f>
        <v>0</v>
      </c>
      <c r="BH38" s="145">
        <f>+IF(OR(BH$22=Options!$H$13,BH$22=Options!$H$13+1),Options!$K21/2,0)</f>
        <v>0</v>
      </c>
      <c r="BI38" s="145">
        <f>+IF(OR(BI$22=Options!$H$13,BI$22=Options!$H$13+1),Options!$K21/2,0)</f>
        <v>0</v>
      </c>
      <c r="BJ38" s="145">
        <f>+IF(OR(BJ$22=Options!$H$13,BJ$22=Options!$H$13+1),Options!$K21/2,0)</f>
        <v>0</v>
      </c>
      <c r="BK38" s="145">
        <f>+IF(OR(BK$22=Options!$H$13,BK$22=Options!$H$13+1),Options!$K21/2,0)</f>
        <v>0</v>
      </c>
      <c r="BL38" s="145">
        <f>+IF(OR(BL$22=Options!$H$13,BL$22=Options!$H$13+1),Options!$K21/2,0)</f>
        <v>0</v>
      </c>
      <c r="BM38" s="145">
        <f>+IF(OR(BM$22=Options!$H$13,BM$22=Options!$H$13+1),Options!$K21/2,0)</f>
        <v>0</v>
      </c>
      <c r="BN38" s="145">
        <f>+IF(OR(BN$22=Options!$H$13,BN$22=Options!$H$13+1),Options!$K21/2,0)</f>
        <v>0</v>
      </c>
      <c r="BO38" s="341"/>
      <c r="BP38" s="341"/>
      <c r="BQ38" s="155"/>
    </row>
    <row r="39" spans="1:69">
      <c r="A39" s="355" t="s">
        <v>751</v>
      </c>
      <c r="B39" s="306" t="s">
        <v>763</v>
      </c>
      <c r="C39" s="139"/>
      <c r="D39" s="337">
        <f>SUM(F39:L39)</f>
        <v>13376.0903</v>
      </c>
      <c r="E39" s="337">
        <f t="shared" si="4"/>
        <v>16428.393243783663</v>
      </c>
      <c r="F39" s="144">
        <f t="shared" ref="F39:AK39" si="7">F38+F31</f>
        <v>6688.0451499999999</v>
      </c>
      <c r="G39" s="144">
        <f t="shared" si="7"/>
        <v>6688.0451499999999</v>
      </c>
      <c r="H39" s="144">
        <f t="shared" si="7"/>
        <v>0</v>
      </c>
      <c r="I39" s="144">
        <f t="shared" si="7"/>
        <v>0</v>
      </c>
      <c r="J39" s="144">
        <f t="shared" si="7"/>
        <v>0</v>
      </c>
      <c r="K39" s="144">
        <f t="shared" si="7"/>
        <v>0</v>
      </c>
      <c r="L39" s="144">
        <f t="shared" si="7"/>
        <v>0</v>
      </c>
      <c r="M39" s="144">
        <f t="shared" si="7"/>
        <v>0</v>
      </c>
      <c r="N39" s="144">
        <f t="shared" si="7"/>
        <v>0</v>
      </c>
      <c r="O39" s="144">
        <f t="shared" si="7"/>
        <v>0</v>
      </c>
      <c r="P39" s="144">
        <f t="shared" si="7"/>
        <v>0</v>
      </c>
      <c r="Q39" s="144">
        <f t="shared" si="7"/>
        <v>0</v>
      </c>
      <c r="R39" s="144">
        <f t="shared" si="7"/>
        <v>0</v>
      </c>
      <c r="S39" s="144">
        <f t="shared" si="7"/>
        <v>0</v>
      </c>
      <c r="T39" s="144">
        <f t="shared" si="7"/>
        <v>0</v>
      </c>
      <c r="U39" s="144">
        <f t="shared" si="7"/>
        <v>0</v>
      </c>
      <c r="V39" s="144">
        <f t="shared" si="7"/>
        <v>0</v>
      </c>
      <c r="W39" s="144">
        <f t="shared" si="7"/>
        <v>0</v>
      </c>
      <c r="X39" s="144">
        <f t="shared" si="7"/>
        <v>0</v>
      </c>
      <c r="Y39" s="144">
        <f t="shared" si="7"/>
        <v>0</v>
      </c>
      <c r="Z39" s="144">
        <f t="shared" si="7"/>
        <v>0</v>
      </c>
      <c r="AA39" s="144">
        <f t="shared" si="7"/>
        <v>0</v>
      </c>
      <c r="AB39" s="144">
        <f t="shared" si="7"/>
        <v>0</v>
      </c>
      <c r="AC39" s="144">
        <f t="shared" si="7"/>
        <v>0</v>
      </c>
      <c r="AD39" s="144">
        <f t="shared" si="7"/>
        <v>0</v>
      </c>
      <c r="AE39" s="144">
        <f t="shared" si="7"/>
        <v>0</v>
      </c>
      <c r="AF39" s="144">
        <f t="shared" si="7"/>
        <v>0</v>
      </c>
      <c r="AG39" s="144">
        <f t="shared" si="7"/>
        <v>0</v>
      </c>
      <c r="AH39" s="144">
        <f t="shared" si="7"/>
        <v>0</v>
      </c>
      <c r="AI39" s="144">
        <f t="shared" si="7"/>
        <v>0</v>
      </c>
      <c r="AJ39" s="459">
        <f t="shared" si="7"/>
        <v>0</v>
      </c>
      <c r="AK39" s="144">
        <f t="shared" si="7"/>
        <v>0</v>
      </c>
      <c r="AL39" s="144">
        <f t="shared" ref="AL39:BN39" si="8">AL38+AL31</f>
        <v>0</v>
      </c>
      <c r="AM39" s="144">
        <f t="shared" si="8"/>
        <v>0</v>
      </c>
      <c r="AN39" s="144">
        <f t="shared" si="8"/>
        <v>0</v>
      </c>
      <c r="AO39" s="144">
        <f t="shared" si="8"/>
        <v>0</v>
      </c>
      <c r="AP39" s="144">
        <f t="shared" si="8"/>
        <v>0</v>
      </c>
      <c r="AQ39" s="144">
        <f t="shared" si="8"/>
        <v>0</v>
      </c>
      <c r="AR39" s="144">
        <f t="shared" si="8"/>
        <v>0</v>
      </c>
      <c r="AS39" s="144">
        <f t="shared" si="8"/>
        <v>0</v>
      </c>
      <c r="AT39" s="144">
        <f t="shared" si="8"/>
        <v>0</v>
      </c>
      <c r="AU39" s="144">
        <f t="shared" si="8"/>
        <v>0</v>
      </c>
      <c r="AV39" s="144">
        <f t="shared" si="8"/>
        <v>0</v>
      </c>
      <c r="AW39" s="144">
        <f t="shared" si="8"/>
        <v>0</v>
      </c>
      <c r="AX39" s="144">
        <f t="shared" si="8"/>
        <v>0</v>
      </c>
      <c r="AY39" s="144">
        <f t="shared" si="8"/>
        <v>0</v>
      </c>
      <c r="AZ39" s="144">
        <f t="shared" si="8"/>
        <v>0</v>
      </c>
      <c r="BA39" s="144">
        <f t="shared" si="8"/>
        <v>9872.4174694902886</v>
      </c>
      <c r="BB39" s="144">
        <f t="shared" si="8"/>
        <v>9872.4174694902886</v>
      </c>
      <c r="BC39" s="144">
        <f t="shared" si="8"/>
        <v>0</v>
      </c>
      <c r="BD39" s="144">
        <f t="shared" si="8"/>
        <v>0</v>
      </c>
      <c r="BE39" s="144">
        <f t="shared" si="8"/>
        <v>0</v>
      </c>
      <c r="BF39" s="144">
        <f t="shared" si="8"/>
        <v>0</v>
      </c>
      <c r="BG39" s="144">
        <f t="shared" si="8"/>
        <v>0</v>
      </c>
      <c r="BH39" s="144">
        <f t="shared" si="8"/>
        <v>0</v>
      </c>
      <c r="BI39" s="144">
        <f t="shared" si="8"/>
        <v>0</v>
      </c>
      <c r="BJ39" s="144">
        <f t="shared" si="8"/>
        <v>0</v>
      </c>
      <c r="BK39" s="144">
        <f t="shared" si="8"/>
        <v>0</v>
      </c>
      <c r="BL39" s="144">
        <f>BL38+BL31</f>
        <v>0</v>
      </c>
      <c r="BM39" s="144">
        <f>BM38+BM31</f>
        <v>0</v>
      </c>
      <c r="BN39" s="144">
        <f t="shared" si="8"/>
        <v>0</v>
      </c>
      <c r="BO39" s="341"/>
      <c r="BP39" s="341"/>
      <c r="BQ39" s="153" t="s">
        <v>27</v>
      </c>
    </row>
    <row r="40" spans="1:69" outlineLevel="1">
      <c r="A40" s="343" t="s">
        <v>90</v>
      </c>
      <c r="B40" s="338" t="s">
        <v>747</v>
      </c>
      <c r="C40" s="318">
        <f>+Assumes!E27</f>
        <v>-0.2</v>
      </c>
      <c r="D40" s="310">
        <f>SUM(F40:L40)</f>
        <v>10700.872240000001</v>
      </c>
      <c r="E40" s="310">
        <f t="shared" si="4"/>
        <v>13142.714595026931</v>
      </c>
      <c r="F40" s="349">
        <f t="shared" ref="F40:AK40" si="9">$C40*F39+F39</f>
        <v>5350.4361200000003</v>
      </c>
      <c r="G40" s="349">
        <f t="shared" si="9"/>
        <v>5350.4361200000003</v>
      </c>
      <c r="H40" s="349">
        <f t="shared" si="9"/>
        <v>0</v>
      </c>
      <c r="I40" s="349">
        <f t="shared" si="9"/>
        <v>0</v>
      </c>
      <c r="J40" s="349">
        <f t="shared" si="9"/>
        <v>0</v>
      </c>
      <c r="K40" s="349">
        <f t="shared" si="9"/>
        <v>0</v>
      </c>
      <c r="L40" s="349">
        <f t="shared" si="9"/>
        <v>0</v>
      </c>
      <c r="M40" s="349">
        <f t="shared" si="9"/>
        <v>0</v>
      </c>
      <c r="N40" s="349">
        <f t="shared" si="9"/>
        <v>0</v>
      </c>
      <c r="O40" s="349">
        <f t="shared" si="9"/>
        <v>0</v>
      </c>
      <c r="P40" s="349">
        <f t="shared" si="9"/>
        <v>0</v>
      </c>
      <c r="Q40" s="349">
        <f t="shared" si="9"/>
        <v>0</v>
      </c>
      <c r="R40" s="349">
        <f t="shared" si="9"/>
        <v>0</v>
      </c>
      <c r="S40" s="349">
        <f t="shared" si="9"/>
        <v>0</v>
      </c>
      <c r="T40" s="349">
        <f t="shared" si="9"/>
        <v>0</v>
      </c>
      <c r="U40" s="349">
        <f t="shared" si="9"/>
        <v>0</v>
      </c>
      <c r="V40" s="349">
        <f t="shared" si="9"/>
        <v>0</v>
      </c>
      <c r="W40" s="349">
        <f t="shared" si="9"/>
        <v>0</v>
      </c>
      <c r="X40" s="349">
        <f t="shared" si="9"/>
        <v>0</v>
      </c>
      <c r="Y40" s="349">
        <f t="shared" si="9"/>
        <v>0</v>
      </c>
      <c r="Z40" s="349">
        <f t="shared" si="9"/>
        <v>0</v>
      </c>
      <c r="AA40" s="349">
        <f t="shared" si="9"/>
        <v>0</v>
      </c>
      <c r="AB40" s="349">
        <f t="shared" si="9"/>
        <v>0</v>
      </c>
      <c r="AC40" s="349">
        <f t="shared" si="9"/>
        <v>0</v>
      </c>
      <c r="AD40" s="349">
        <f t="shared" si="9"/>
        <v>0</v>
      </c>
      <c r="AE40" s="349">
        <f t="shared" si="9"/>
        <v>0</v>
      </c>
      <c r="AF40" s="349">
        <f t="shared" si="9"/>
        <v>0</v>
      </c>
      <c r="AG40" s="349">
        <f t="shared" si="9"/>
        <v>0</v>
      </c>
      <c r="AH40" s="349">
        <f t="shared" si="9"/>
        <v>0</v>
      </c>
      <c r="AI40" s="349">
        <f t="shared" si="9"/>
        <v>0</v>
      </c>
      <c r="AJ40" s="349">
        <f t="shared" si="9"/>
        <v>0</v>
      </c>
      <c r="AK40" s="349">
        <f t="shared" si="9"/>
        <v>0</v>
      </c>
      <c r="AL40" s="349">
        <f t="shared" ref="AL40:BN40" si="10">$C40*AL39+AL39</f>
        <v>0</v>
      </c>
      <c r="AM40" s="349">
        <f t="shared" si="10"/>
        <v>0</v>
      </c>
      <c r="AN40" s="349">
        <f t="shared" si="10"/>
        <v>0</v>
      </c>
      <c r="AO40" s="349">
        <f t="shared" si="10"/>
        <v>0</v>
      </c>
      <c r="AP40" s="349">
        <f t="shared" si="10"/>
        <v>0</v>
      </c>
      <c r="AQ40" s="349">
        <f t="shared" si="10"/>
        <v>0</v>
      </c>
      <c r="AR40" s="349">
        <f t="shared" si="10"/>
        <v>0</v>
      </c>
      <c r="AS40" s="349">
        <f t="shared" si="10"/>
        <v>0</v>
      </c>
      <c r="AT40" s="349">
        <f t="shared" si="10"/>
        <v>0</v>
      </c>
      <c r="AU40" s="349">
        <f t="shared" si="10"/>
        <v>0</v>
      </c>
      <c r="AV40" s="349">
        <f t="shared" si="10"/>
        <v>0</v>
      </c>
      <c r="AW40" s="349">
        <f t="shared" si="10"/>
        <v>0</v>
      </c>
      <c r="AX40" s="349">
        <f t="shared" si="10"/>
        <v>0</v>
      </c>
      <c r="AY40" s="349">
        <f t="shared" si="10"/>
        <v>0</v>
      </c>
      <c r="AZ40" s="349">
        <f t="shared" si="10"/>
        <v>0</v>
      </c>
      <c r="BA40" s="349">
        <f t="shared" si="10"/>
        <v>7897.933975592231</v>
      </c>
      <c r="BB40" s="349">
        <f t="shared" si="10"/>
        <v>7897.933975592231</v>
      </c>
      <c r="BC40" s="349">
        <f t="shared" si="10"/>
        <v>0</v>
      </c>
      <c r="BD40" s="349">
        <f t="shared" si="10"/>
        <v>0</v>
      </c>
      <c r="BE40" s="349">
        <f t="shared" si="10"/>
        <v>0</v>
      </c>
      <c r="BF40" s="349">
        <f t="shared" si="10"/>
        <v>0</v>
      </c>
      <c r="BG40" s="349">
        <f t="shared" si="10"/>
        <v>0</v>
      </c>
      <c r="BH40" s="349">
        <f t="shared" si="10"/>
        <v>0</v>
      </c>
      <c r="BI40" s="349">
        <f t="shared" si="10"/>
        <v>0</v>
      </c>
      <c r="BJ40" s="349">
        <f t="shared" si="10"/>
        <v>0</v>
      </c>
      <c r="BK40" s="349">
        <f t="shared" si="10"/>
        <v>0</v>
      </c>
      <c r="BL40" s="349">
        <f>$C40*BL39+BL39</f>
        <v>0</v>
      </c>
      <c r="BM40" s="349">
        <f>$C40*BM39+BM39</f>
        <v>0</v>
      </c>
      <c r="BN40" s="349">
        <f t="shared" si="10"/>
        <v>0</v>
      </c>
      <c r="BO40" s="152"/>
      <c r="BP40" s="152"/>
      <c r="BQ40" s="4"/>
    </row>
    <row r="41" spans="1:69" outlineLevel="1">
      <c r="A41" s="344" t="s">
        <v>92</v>
      </c>
      <c r="B41" s="339" t="s">
        <v>747</v>
      </c>
      <c r="C41" s="321">
        <f>+Assumes!D27</f>
        <v>0.2</v>
      </c>
      <c r="D41" s="308">
        <f>SUM(F41:L41)</f>
        <v>16051.308359999999</v>
      </c>
      <c r="E41" s="308">
        <f t="shared" si="4"/>
        <v>19714.071892540393</v>
      </c>
      <c r="F41" s="410">
        <f t="shared" ref="F41:AK41" si="11">$C41*F39+F39</f>
        <v>8025.6541799999995</v>
      </c>
      <c r="G41" s="410">
        <f t="shared" si="11"/>
        <v>8025.6541799999995</v>
      </c>
      <c r="H41" s="410">
        <f t="shared" si="11"/>
        <v>0</v>
      </c>
      <c r="I41" s="410">
        <f t="shared" si="11"/>
        <v>0</v>
      </c>
      <c r="J41" s="410">
        <f t="shared" si="11"/>
        <v>0</v>
      </c>
      <c r="K41" s="410">
        <f t="shared" si="11"/>
        <v>0</v>
      </c>
      <c r="L41" s="410">
        <f t="shared" si="11"/>
        <v>0</v>
      </c>
      <c r="M41" s="410">
        <f t="shared" si="11"/>
        <v>0</v>
      </c>
      <c r="N41" s="410">
        <f t="shared" si="11"/>
        <v>0</v>
      </c>
      <c r="O41" s="410">
        <f t="shared" si="11"/>
        <v>0</v>
      </c>
      <c r="P41" s="410">
        <f t="shared" si="11"/>
        <v>0</v>
      </c>
      <c r="Q41" s="410">
        <f t="shared" si="11"/>
        <v>0</v>
      </c>
      <c r="R41" s="410">
        <f t="shared" si="11"/>
        <v>0</v>
      </c>
      <c r="S41" s="410">
        <f t="shared" si="11"/>
        <v>0</v>
      </c>
      <c r="T41" s="410">
        <f t="shared" si="11"/>
        <v>0</v>
      </c>
      <c r="U41" s="410">
        <f t="shared" si="11"/>
        <v>0</v>
      </c>
      <c r="V41" s="410">
        <f t="shared" si="11"/>
        <v>0</v>
      </c>
      <c r="W41" s="410">
        <f t="shared" si="11"/>
        <v>0</v>
      </c>
      <c r="X41" s="410">
        <f t="shared" si="11"/>
        <v>0</v>
      </c>
      <c r="Y41" s="410">
        <f t="shared" si="11"/>
        <v>0</v>
      </c>
      <c r="Z41" s="410">
        <f t="shared" si="11"/>
        <v>0</v>
      </c>
      <c r="AA41" s="410">
        <f t="shared" si="11"/>
        <v>0</v>
      </c>
      <c r="AB41" s="410">
        <f t="shared" si="11"/>
        <v>0</v>
      </c>
      <c r="AC41" s="410">
        <f t="shared" si="11"/>
        <v>0</v>
      </c>
      <c r="AD41" s="410">
        <f t="shared" si="11"/>
        <v>0</v>
      </c>
      <c r="AE41" s="410">
        <f t="shared" si="11"/>
        <v>0</v>
      </c>
      <c r="AF41" s="410">
        <f t="shared" si="11"/>
        <v>0</v>
      </c>
      <c r="AG41" s="410">
        <f t="shared" si="11"/>
        <v>0</v>
      </c>
      <c r="AH41" s="410">
        <f t="shared" si="11"/>
        <v>0</v>
      </c>
      <c r="AI41" s="410">
        <f t="shared" si="11"/>
        <v>0</v>
      </c>
      <c r="AJ41" s="410">
        <f t="shared" si="11"/>
        <v>0</v>
      </c>
      <c r="AK41" s="410">
        <f t="shared" si="11"/>
        <v>0</v>
      </c>
      <c r="AL41" s="410">
        <f t="shared" ref="AL41:BN41" si="12">$C41*AL39+AL39</f>
        <v>0</v>
      </c>
      <c r="AM41" s="410">
        <f t="shared" si="12"/>
        <v>0</v>
      </c>
      <c r="AN41" s="410">
        <f t="shared" si="12"/>
        <v>0</v>
      </c>
      <c r="AO41" s="410">
        <f t="shared" si="12"/>
        <v>0</v>
      </c>
      <c r="AP41" s="410">
        <f t="shared" si="12"/>
        <v>0</v>
      </c>
      <c r="AQ41" s="410">
        <f t="shared" si="12"/>
        <v>0</v>
      </c>
      <c r="AR41" s="410">
        <f t="shared" si="12"/>
        <v>0</v>
      </c>
      <c r="AS41" s="410">
        <f t="shared" si="12"/>
        <v>0</v>
      </c>
      <c r="AT41" s="410">
        <f t="shared" si="12"/>
        <v>0</v>
      </c>
      <c r="AU41" s="410">
        <f t="shared" si="12"/>
        <v>0</v>
      </c>
      <c r="AV41" s="410">
        <f t="shared" si="12"/>
        <v>0</v>
      </c>
      <c r="AW41" s="410">
        <f t="shared" si="12"/>
        <v>0</v>
      </c>
      <c r="AX41" s="410">
        <f t="shared" si="12"/>
        <v>0</v>
      </c>
      <c r="AY41" s="410">
        <f t="shared" si="12"/>
        <v>0</v>
      </c>
      <c r="AZ41" s="410">
        <f t="shared" si="12"/>
        <v>0</v>
      </c>
      <c r="BA41" s="410">
        <f t="shared" si="12"/>
        <v>11846.900963388347</v>
      </c>
      <c r="BB41" s="410">
        <f t="shared" si="12"/>
        <v>11846.900963388347</v>
      </c>
      <c r="BC41" s="410">
        <f t="shared" si="12"/>
        <v>0</v>
      </c>
      <c r="BD41" s="410">
        <f t="shared" si="12"/>
        <v>0</v>
      </c>
      <c r="BE41" s="410">
        <f t="shared" si="12"/>
        <v>0</v>
      </c>
      <c r="BF41" s="410">
        <f t="shared" si="12"/>
        <v>0</v>
      </c>
      <c r="BG41" s="410">
        <f t="shared" si="12"/>
        <v>0</v>
      </c>
      <c r="BH41" s="410">
        <f t="shared" si="12"/>
        <v>0</v>
      </c>
      <c r="BI41" s="410">
        <f t="shared" si="12"/>
        <v>0</v>
      </c>
      <c r="BJ41" s="410">
        <f t="shared" si="12"/>
        <v>0</v>
      </c>
      <c r="BK41" s="410">
        <f t="shared" si="12"/>
        <v>0</v>
      </c>
      <c r="BL41" s="410">
        <f>$C41*BL39+BL39</f>
        <v>0</v>
      </c>
      <c r="BM41" s="410">
        <f>$C41*BM39+BM39</f>
        <v>0</v>
      </c>
      <c r="BN41" s="410">
        <f t="shared" si="12"/>
        <v>0</v>
      </c>
      <c r="BO41" s="147"/>
      <c r="BP41" s="147"/>
      <c r="BQ41" s="5"/>
    </row>
    <row r="42" spans="1:69" outlineLevel="1">
      <c r="A42" s="728" t="s">
        <v>754</v>
      </c>
      <c r="B42" s="165" t="s">
        <v>21</v>
      </c>
      <c r="C42" s="166"/>
      <c r="D42" s="310">
        <f t="shared" ref="D42:D48" si="13">SUM(F42:L42)</f>
        <v>0</v>
      </c>
      <c r="E42" s="310">
        <f t="shared" si="4"/>
        <v>0</v>
      </c>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359"/>
      <c r="BP42" s="359"/>
      <c r="BQ42" s="4"/>
    </row>
    <row r="43" spans="1:69" outlineLevel="1">
      <c r="A43" s="735"/>
      <c r="B43" s="315" t="s">
        <v>22</v>
      </c>
      <c r="C43" s="317"/>
      <c r="D43" s="308">
        <f t="shared" si="13"/>
        <v>0</v>
      </c>
      <c r="E43" s="308">
        <f t="shared" si="4"/>
        <v>0</v>
      </c>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360"/>
      <c r="BP43" s="360"/>
      <c r="BQ43" s="25"/>
    </row>
    <row r="44" spans="1:69" outlineLevel="1">
      <c r="A44" s="735"/>
      <c r="B44" s="315" t="s">
        <v>23</v>
      </c>
      <c r="C44" s="317"/>
      <c r="D44" s="308">
        <f t="shared" si="13"/>
        <v>27.870990723750694</v>
      </c>
      <c r="E44" s="308">
        <f t="shared" si="4"/>
        <v>2392.4866400874726</v>
      </c>
      <c r="F44" s="127">
        <f>IF(F$22&lt;Options!$H$13,'Cost Input Base'!D19/1000,)</f>
        <v>0</v>
      </c>
      <c r="G44" s="127">
        <f>IF(G$22&lt;Options!$H$13,'Cost Input Base'!E19/1000,)</f>
        <v>0</v>
      </c>
      <c r="H44" s="127">
        <f>IF(H$22&lt;Options!$H$13,'Cost Input Base'!F19/1000,)</f>
        <v>0</v>
      </c>
      <c r="I44" s="127">
        <f>IF(I$22&lt;Options!$H$13,'Cost Input Base'!G19/1000,)</f>
        <v>1.4990661140888999</v>
      </c>
      <c r="J44" s="127">
        <f>IF(J$22&lt;Options!$H$13,'Cost Input Base'!H19/1000,)</f>
        <v>3.0566521856329398</v>
      </c>
      <c r="K44" s="127">
        <f>IF(K$22&lt;Options!$H$13,'Cost Input Base'!I19/1000,)</f>
        <v>7.7586715774951509</v>
      </c>
      <c r="L44" s="127">
        <f>IF(L$22&lt;Options!$H$13,'Cost Input Base'!J19/1000,)</f>
        <v>15.556600846533701</v>
      </c>
      <c r="M44" s="127">
        <f>IF(M$22&lt;Options!$H$13,'Cost Input Base'!K19/1000,)</f>
        <v>26.408094372982649</v>
      </c>
      <c r="N44" s="127">
        <f>IF(N$22&lt;Options!$H$13,'Cost Input Base'!L19/1000,)</f>
        <v>35.828546441341601</v>
      </c>
      <c r="O44" s="127">
        <f>IF(O$22&lt;Options!$H$13,'Cost Input Base'!M19/1000,)</f>
        <v>48.6325382587926</v>
      </c>
      <c r="P44" s="127">
        <f>IF(P$22&lt;Options!$H$13,'Cost Input Base'!N19/1000,)</f>
        <v>73.808025521340014</v>
      </c>
      <c r="Q44" s="127">
        <f>IF(Q$22&lt;Options!$H$13,'Cost Input Base'!O19/1000,)</f>
        <v>81.95709271199749</v>
      </c>
      <c r="R44" s="127">
        <f>IF(R$22&lt;Options!$H$13,'Cost Input Base'!P19/1000,)</f>
        <v>112.9665568121714</v>
      </c>
      <c r="S44" s="127">
        <f>IF(S$22&lt;Options!$H$13,'Cost Input Base'!Q19/1000,)</f>
        <v>139.635099372756</v>
      </c>
      <c r="T44" s="127">
        <f>IF(T$22&lt;Options!$H$13,'Cost Input Base'!R19/1000,)</f>
        <v>187.639936135765</v>
      </c>
      <c r="U44" s="127">
        <f>IF(U$22&lt;Options!$H$13,'Cost Input Base'!S19/1000,)</f>
        <v>181.775417612231</v>
      </c>
      <c r="V44" s="127">
        <f>IF(V$22&lt;Options!$H$13,'Cost Input Base'!T19/1000,)</f>
        <v>187.70370185554199</v>
      </c>
      <c r="W44" s="127">
        <f>IF(W$22&lt;Options!$H$13,'Cost Input Base'!U19/1000,)</f>
        <v>223.419529604026</v>
      </c>
      <c r="X44" s="127">
        <f>IF(X$22&lt;Options!$H$13,'Cost Input Base'!V19/1000,)</f>
        <v>1.69231570112653</v>
      </c>
      <c r="Y44" s="127">
        <f>IF(Y$22&lt;Options!$H$13,'Cost Input Base'!W19/1000,)</f>
        <v>164.51002023298798</v>
      </c>
      <c r="Z44" s="127">
        <f>IF(Z$22&lt;Options!$H$13,'Cost Input Base'!X19/1000,)</f>
        <v>165.28833654723999</v>
      </c>
      <c r="AA44" s="127">
        <f>IF(AA$22&lt;Options!$H$13,'Cost Input Base'!Y19/1000,)</f>
        <v>185.449881597981</v>
      </c>
      <c r="AB44" s="127">
        <f>IF(AB$22&lt;Options!$H$13,'Cost Input Base'!Z19/1000,)</f>
        <v>183.74776564726901</v>
      </c>
      <c r="AC44" s="127">
        <f>IF(AC$22&lt;Options!$H$13,'Cost Input Base'!AA19/1000,)</f>
        <v>170.51353175890202</v>
      </c>
      <c r="AD44" s="127">
        <f>IF(AD$22&lt;Options!$H$13,'Cost Input Base'!AB19/1000,)</f>
        <v>171.82558827614969</v>
      </c>
      <c r="AE44" s="127">
        <f>IF(AE$22&lt;Options!$H$13,'Cost Input Base'!AC19/1000,)</f>
        <v>171.82558827614969</v>
      </c>
      <c r="AF44" s="127">
        <f>IF(AF$22&lt;Options!$H$13,'Cost Input Base'!AD19/1000,)</f>
        <v>171.82558827614969</v>
      </c>
      <c r="AG44" s="127">
        <f>IF(AG$22&lt;Options!$H$13,'Cost Input Base'!AE19/1000,)</f>
        <v>171.82558827614969</v>
      </c>
      <c r="AH44" s="127">
        <f>IF(AH$22&lt;Options!$H$13,'Cost Input Base'!AF19/1000,)</f>
        <v>171.82558827614969</v>
      </c>
      <c r="AI44" s="127">
        <f>IF(AI$22&lt;Options!$H$13,'Cost Input Base'!AG19/1000,)</f>
        <v>171.82558827614969</v>
      </c>
      <c r="AJ44" s="127">
        <f>IF(AJ$22&lt;Options!$H$13,'Cost Input Base'!AH19/1000,)</f>
        <v>171.82558827614969</v>
      </c>
      <c r="AK44" s="127">
        <f>IF(AK$22&lt;Options!$H$13,'Cost Input Base'!AI19/1000,)</f>
        <v>171.82558827614969</v>
      </c>
      <c r="AL44" s="127">
        <f>IF(AL$22&lt;Options!$H$13,'Cost Input Base'!AJ19/1000,)</f>
        <v>171.82558827614969</v>
      </c>
      <c r="AM44" s="127">
        <f>IF(AM$22&lt;Options!$H$13,'Cost Input Base'!AK19/1000,)</f>
        <v>171.82558827614969</v>
      </c>
      <c r="AN44" s="127">
        <f>IF(AN$22&lt;Options!$H$13,'Cost Input Base'!AL19/1000,)</f>
        <v>171.82558827614969</v>
      </c>
      <c r="AO44" s="127">
        <f>IF(AO$22&lt;Options!$H$13,'Cost Input Base'!AM19/1000,)</f>
        <v>171.82558827614969</v>
      </c>
      <c r="AP44" s="127">
        <f>IF(AP$22&lt;Options!$H$13,'Cost Input Base'!AN19/1000,)</f>
        <v>171.82558827614969</v>
      </c>
      <c r="AQ44" s="127">
        <f>IF(AQ$22&lt;Options!$H$13,'Cost Input Base'!AO19/1000,)</f>
        <v>171.82558827614969</v>
      </c>
      <c r="AR44" s="127">
        <f>IF(AR$22&lt;Options!$H$13,'Cost Input Base'!AP19/1000,)</f>
        <v>171.82558827614969</v>
      </c>
      <c r="AS44" s="127">
        <f>IF(AS$22&lt;Options!$H$13,'Cost Input Base'!AQ19/1000,)</f>
        <v>171.82558827614969</v>
      </c>
      <c r="AT44" s="127">
        <f>IF(AT$22&lt;Options!$H$13,'Cost Input Base'!AR19/1000,)</f>
        <v>171.82558827614969</v>
      </c>
      <c r="AU44" s="127">
        <f>IF(AU$22&lt;Options!$H$13,'Cost Input Base'!AS19/1000,)</f>
        <v>171.82558827614969</v>
      </c>
      <c r="AV44" s="127">
        <f>IF(AV$22&lt;Options!$H$13,'Cost Input Base'!AT19/1000,)</f>
        <v>171.82558827614969</v>
      </c>
      <c r="AW44" s="127">
        <f>IF(AW$22&lt;Options!$H$13,'Cost Input Base'!AU19/1000,)</f>
        <v>171.82558827614969</v>
      </c>
      <c r="AX44" s="127">
        <f>IF(AX$22&lt;Options!$H$13,'Cost Input Base'!AV19/1000,)</f>
        <v>171.82558827614969</v>
      </c>
      <c r="AY44" s="127">
        <f>IF(AY$22&lt;Options!$H$13,'Cost Input Base'!AW19/1000,)</f>
        <v>171.82558827614969</v>
      </c>
      <c r="AZ44" s="127">
        <f>IF(AZ$22&lt;Options!$H$13,'Cost Input Base'!AX19/1000,)</f>
        <v>171.82558827614969</v>
      </c>
      <c r="BA44" s="127">
        <f>IF(BA$22&lt;Options!$H$13,'Cost Input Base'!AY19/1000,)</f>
        <v>0</v>
      </c>
      <c r="BB44" s="127">
        <f>IF(BB$22&lt;Options!$H$13,'Cost Input Base'!AZ19/1000,)</f>
        <v>0</v>
      </c>
      <c r="BC44" s="127">
        <f>IF(BC$22&lt;Options!$H$13,'Cost Input Base'!BA19/1000,)</f>
        <v>0</v>
      </c>
      <c r="BD44" s="127">
        <f>IF(BD$22&lt;Options!$H$13,'Cost Input Base'!BB19/1000,)</f>
        <v>0</v>
      </c>
      <c r="BE44" s="127">
        <f>IF(BE$22&lt;Options!$H$13,'Cost Input Base'!BC19/1000,)</f>
        <v>0</v>
      </c>
      <c r="BF44" s="127">
        <f>IF(BF$22&lt;Options!$H$13,'Cost Input Base'!BD19/1000,)</f>
        <v>0</v>
      </c>
      <c r="BG44" s="127">
        <f>IF(BG$22&lt;Options!$H$13,'Cost Input Base'!BE19/1000,)</f>
        <v>0</v>
      </c>
      <c r="BH44" s="127">
        <f>IF(BH$22&lt;Options!$H$13,'Cost Input Base'!BF19/1000,)</f>
        <v>0</v>
      </c>
      <c r="BI44" s="127">
        <f>IF(BI$22&lt;Options!$H$13,'Cost Input Base'!BG19/1000,)</f>
        <v>0</v>
      </c>
      <c r="BJ44" s="127">
        <f>IF(BJ$22&lt;Options!$H$13,'Cost Input Base'!BH19/1000,)</f>
        <v>0</v>
      </c>
      <c r="BK44" s="127">
        <f>IF(BK$22&lt;Options!$H$13,'Cost Input Base'!BI19/1000,)</f>
        <v>0</v>
      </c>
      <c r="BL44" s="127">
        <f>IF(BL$22&lt;Options!$H$13,'Cost Input Base'!BJ19/1000,)</f>
        <v>0</v>
      </c>
      <c r="BM44" s="127">
        <f>IF(BM$22&lt;Options!$H$13,'Cost Input Base'!BK19/1000,)</f>
        <v>0</v>
      </c>
      <c r="BN44" s="127"/>
      <c r="BO44" s="360"/>
      <c r="BP44" s="360"/>
      <c r="BQ44" s="25"/>
    </row>
    <row r="45" spans="1:69" outlineLevel="1">
      <c r="A45" s="735"/>
      <c r="B45" s="315" t="s">
        <v>24</v>
      </c>
      <c r="C45" s="317"/>
      <c r="D45" s="308">
        <f t="shared" si="13"/>
        <v>0</v>
      </c>
      <c r="E45" s="308">
        <f t="shared" si="4"/>
        <v>0</v>
      </c>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360"/>
      <c r="BP45" s="360"/>
      <c r="BQ45" s="25"/>
    </row>
    <row r="46" spans="1:69" outlineLevel="1">
      <c r="A46" s="735"/>
      <c r="B46" s="315" t="s">
        <v>25</v>
      </c>
      <c r="C46" s="317"/>
      <c r="D46" s="308">
        <f t="shared" si="13"/>
        <v>6.207706446041735</v>
      </c>
      <c r="E46" s="308">
        <f t="shared" si="4"/>
        <v>327.16363075500789</v>
      </c>
      <c r="F46" s="127">
        <f>IF(F$22&lt;Options!$H$13,'Cost Input Base'!D20/1000,)</f>
        <v>0</v>
      </c>
      <c r="G46" s="127">
        <f>IF(G$22&lt;Options!$H$13,'Cost Input Base'!E20/1000,)</f>
        <v>0</v>
      </c>
      <c r="H46" s="127">
        <f>IF(H$22&lt;Options!$H$13,'Cost Input Base'!F20/1000,)</f>
        <v>0</v>
      </c>
      <c r="I46" s="127">
        <f>IF(I$22&lt;Options!$H$13,'Cost Input Base'!G20/1000,)</f>
        <v>1.8936483007897201E-2</v>
      </c>
      <c r="J46" s="127">
        <f>IF(J$22&lt;Options!$H$13,'Cost Input Base'!H20/1000,)</f>
        <v>3.19775826375048</v>
      </c>
      <c r="K46" s="127">
        <f>IF(K$22&lt;Options!$H$13,'Cost Input Base'!I20/1000,)</f>
        <v>5.6455148087818E-2</v>
      </c>
      <c r="L46" s="127">
        <f>IF(L$22&lt;Options!$H$13,'Cost Input Base'!J20/1000,)</f>
        <v>2.93455655119554</v>
      </c>
      <c r="M46" s="127">
        <f>IF(M$22&lt;Options!$H$13,'Cost Input Base'!K20/1000,)</f>
        <v>2.0833823273614049</v>
      </c>
      <c r="N46" s="127">
        <f>IF(N$22&lt;Options!$H$13,'Cost Input Base'!L20/1000,)</f>
        <v>3.8202201365687398</v>
      </c>
      <c r="O46" s="127">
        <f>IF(O$22&lt;Options!$H$13,'Cost Input Base'!M20/1000,)</f>
        <v>5.6204994235823698</v>
      </c>
      <c r="P46" s="127">
        <f>IF(P$22&lt;Options!$H$13,'Cost Input Base'!N20/1000,)</f>
        <v>8.4580027761563592</v>
      </c>
      <c r="Q46" s="127">
        <f>IF(Q$22&lt;Options!$H$13,'Cost Input Base'!O20/1000,)</f>
        <v>0.80249140347956993</v>
      </c>
      <c r="R46" s="127">
        <f>IF(R$22&lt;Options!$H$13,'Cost Input Base'!P20/1000,)</f>
        <v>24.569301289938405</v>
      </c>
      <c r="S46" s="127">
        <f>IF(S$22&lt;Options!$H$13,'Cost Input Base'!Q20/1000,)</f>
        <v>0.21795632054168002</v>
      </c>
      <c r="T46" s="127">
        <f>IF(T$22&lt;Options!$H$13,'Cost Input Base'!R20/1000,)</f>
        <v>0.41448780762729598</v>
      </c>
      <c r="U46" s="127">
        <f>IF(U$22&lt;Options!$H$13,'Cost Input Base'!S20/1000,)</f>
        <v>0.42420497562473503</v>
      </c>
      <c r="V46" s="127">
        <f>IF(V$22&lt;Options!$H$13,'Cost Input Base'!T20/1000,)</f>
        <v>9.3485265631073116</v>
      </c>
      <c r="W46" s="127">
        <f>IF(W$22&lt;Options!$H$13,'Cost Input Base'!U20/1000,)</f>
        <v>4.2857781810185296</v>
      </c>
      <c r="X46" s="127">
        <f>IF(X$22&lt;Options!$H$13,'Cost Input Base'!V20/1000,)</f>
        <v>3.2265324541103602</v>
      </c>
      <c r="Y46" s="127">
        <f>IF(Y$22&lt;Options!$H$13,'Cost Input Base'!W20/1000,)</f>
        <v>1.4373776670454399</v>
      </c>
      <c r="Z46" s="127">
        <f>IF(Z$22&lt;Options!$H$13,'Cost Input Base'!X20/1000,)</f>
        <v>27.694211573485902</v>
      </c>
      <c r="AA46" s="127">
        <f>IF(AA$22&lt;Options!$H$13,'Cost Input Base'!Y20/1000,)</f>
        <v>0.998059760285118</v>
      </c>
      <c r="AB46" s="127">
        <f>IF(AB$22&lt;Options!$H$13,'Cost Input Base'!Z20/1000,)</f>
        <v>1.1852094511926601</v>
      </c>
      <c r="AC46" s="127">
        <f>IF(AC$22&lt;Options!$H$13,'Cost Input Base'!AA20/1000,)</f>
        <v>97.006972551640402</v>
      </c>
      <c r="AD46" s="127">
        <f>IF(AD$22&lt;Options!$H$13,'Cost Input Base'!AB20/1000,)</f>
        <v>32.775129776599933</v>
      </c>
      <c r="AE46" s="127">
        <f>IF(AE$22&lt;Options!$H$13,'Cost Input Base'!AC20/1000,)</f>
        <v>32.775129776599933</v>
      </c>
      <c r="AF46" s="127">
        <f>IF(AF$22&lt;Options!$H$13,'Cost Input Base'!AD20/1000,)</f>
        <v>32.775129776599933</v>
      </c>
      <c r="AG46" s="127">
        <f>IF(AG$22&lt;Options!$H$13,'Cost Input Base'!AE20/1000,)</f>
        <v>32.775129776599933</v>
      </c>
      <c r="AH46" s="127">
        <f>IF(AH$22&lt;Options!$H$13,'Cost Input Base'!AF20/1000,)</f>
        <v>32.775129776599933</v>
      </c>
      <c r="AI46" s="127">
        <f>IF(AI$22&lt;Options!$H$13,'Cost Input Base'!AG20/1000,)</f>
        <v>32.775129776599933</v>
      </c>
      <c r="AJ46" s="127">
        <f>IF(AJ$22&lt;Options!$H$13,'Cost Input Base'!AH20/1000,)</f>
        <v>32.775129776599933</v>
      </c>
      <c r="AK46" s="127">
        <f>IF(AK$22&lt;Options!$H$13,'Cost Input Base'!AI20/1000,)</f>
        <v>32.775129776599933</v>
      </c>
      <c r="AL46" s="127">
        <f>IF(AL$22&lt;Options!$H$13,'Cost Input Base'!AJ20/1000,)</f>
        <v>32.775129776599933</v>
      </c>
      <c r="AM46" s="127">
        <f>IF(AM$22&lt;Options!$H$13,'Cost Input Base'!AK20/1000,)</f>
        <v>32.775129776599933</v>
      </c>
      <c r="AN46" s="127">
        <f>IF(AN$22&lt;Options!$H$13,'Cost Input Base'!AL20/1000,)</f>
        <v>32.775129776599933</v>
      </c>
      <c r="AO46" s="127">
        <f>IF(AO$22&lt;Options!$H$13,'Cost Input Base'!AM20/1000,)</f>
        <v>32.775129776599933</v>
      </c>
      <c r="AP46" s="127">
        <f>IF(AP$22&lt;Options!$H$13,'Cost Input Base'!AN20/1000,)</f>
        <v>32.775129776599933</v>
      </c>
      <c r="AQ46" s="127">
        <f>IF(AQ$22&lt;Options!$H$13,'Cost Input Base'!AO20/1000,)</f>
        <v>32.775129776599933</v>
      </c>
      <c r="AR46" s="127">
        <f>IF(AR$22&lt;Options!$H$13,'Cost Input Base'!AP20/1000,)</f>
        <v>32.775129776599933</v>
      </c>
      <c r="AS46" s="127">
        <f>IF(AS$22&lt;Options!$H$13,'Cost Input Base'!AQ20/1000,)</f>
        <v>32.775129776599933</v>
      </c>
      <c r="AT46" s="127">
        <f>IF(AT$22&lt;Options!$H$13,'Cost Input Base'!AR20/1000,)</f>
        <v>32.775129776599933</v>
      </c>
      <c r="AU46" s="127">
        <f>IF(AU$22&lt;Options!$H$13,'Cost Input Base'!AS20/1000,)</f>
        <v>32.775129776599933</v>
      </c>
      <c r="AV46" s="127">
        <f>IF(AV$22&lt;Options!$H$13,'Cost Input Base'!AT20/1000,)</f>
        <v>32.775129776599933</v>
      </c>
      <c r="AW46" s="127">
        <f>IF(AW$22&lt;Options!$H$13,'Cost Input Base'!AU20/1000,)</f>
        <v>32.775129776599933</v>
      </c>
      <c r="AX46" s="127">
        <f>IF(AX$22&lt;Options!$H$13,'Cost Input Base'!AV20/1000,)</f>
        <v>32.775129776599933</v>
      </c>
      <c r="AY46" s="127">
        <f>IF(AY$22&lt;Options!$H$13,'Cost Input Base'!AW20/1000,)</f>
        <v>32.775129776599933</v>
      </c>
      <c r="AZ46" s="127">
        <f>IF(AZ$22&lt;Options!$H$13,'Cost Input Base'!AX20/1000,)</f>
        <v>32.775129776599933</v>
      </c>
      <c r="BA46" s="127">
        <f>IF(BA$22&lt;Options!$H$13,'Cost Input Base'!AY20/1000,)</f>
        <v>0</v>
      </c>
      <c r="BB46" s="127">
        <f>IF(BB$22&lt;Options!$H$13,'Cost Input Base'!AZ20/1000,)</f>
        <v>0</v>
      </c>
      <c r="BC46" s="127">
        <f>IF(BC$22&lt;Options!$H$13,'Cost Input Base'!BA20/1000,)</f>
        <v>0</v>
      </c>
      <c r="BD46" s="127">
        <f>IF(BD$22&lt;Options!$H$13,'Cost Input Base'!BB20/1000,)</f>
        <v>0</v>
      </c>
      <c r="BE46" s="127">
        <f>IF(BE$22&lt;Options!$H$13,'Cost Input Base'!BC20/1000,)</f>
        <v>0</v>
      </c>
      <c r="BF46" s="127">
        <f>IF(BF$22&lt;Options!$H$13,'Cost Input Base'!BD20/1000,)</f>
        <v>0</v>
      </c>
      <c r="BG46" s="127">
        <f>IF(BG$22&lt;Options!$H$13,'Cost Input Base'!BE20/1000,)</f>
        <v>0</v>
      </c>
      <c r="BH46" s="127">
        <f>IF(BH$22&lt;Options!$H$13,'Cost Input Base'!BF20/1000,)</f>
        <v>0</v>
      </c>
      <c r="BI46" s="127">
        <f>IF(BI$22&lt;Options!$H$13,'Cost Input Base'!BG20/1000,)</f>
        <v>0</v>
      </c>
      <c r="BJ46" s="127">
        <f>IF(BJ$22&lt;Options!$H$13,'Cost Input Base'!BH20/1000,)</f>
        <v>0</v>
      </c>
      <c r="BK46" s="127">
        <f>IF(BK$22&lt;Options!$H$13,'Cost Input Base'!BI20/1000,)</f>
        <v>0</v>
      </c>
      <c r="BL46" s="127">
        <f>IF(BL$22&lt;Options!$H$13,'Cost Input Base'!BJ20/1000,)</f>
        <v>0</v>
      </c>
      <c r="BM46" s="127">
        <f>IF(BM$22&lt;Options!$H$13,'Cost Input Base'!BK20/1000,)</f>
        <v>0</v>
      </c>
      <c r="BN46" s="127"/>
      <c r="BO46" s="360"/>
      <c r="BP46" s="360"/>
      <c r="BQ46" s="25"/>
    </row>
    <row r="47" spans="1:69" outlineLevel="1">
      <c r="A47" s="735"/>
      <c r="B47" s="315" t="s">
        <v>26</v>
      </c>
      <c r="C47" s="317"/>
      <c r="D47" s="334">
        <f t="shared" si="13"/>
        <v>0</v>
      </c>
      <c r="E47" s="334">
        <f t="shared" si="4"/>
        <v>0</v>
      </c>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361"/>
      <c r="BP47" s="362"/>
      <c r="BQ47" s="136"/>
    </row>
    <row r="48" spans="1:69">
      <c r="A48" s="736"/>
      <c r="B48" s="320" t="s">
        <v>750</v>
      </c>
      <c r="C48" s="139"/>
      <c r="D48" s="342">
        <f t="shared" si="13"/>
        <v>34.078697169792427</v>
      </c>
      <c r="E48" s="342">
        <f t="shared" si="4"/>
        <v>2719.65027084248</v>
      </c>
      <c r="F48" s="328">
        <f>SUM(F42:F47)</f>
        <v>0</v>
      </c>
      <c r="G48" s="328">
        <f t="shared" ref="G48:BN48" si="14">SUM(G42:G47)</f>
        <v>0</v>
      </c>
      <c r="H48" s="328">
        <f t="shared" si="14"/>
        <v>0</v>
      </c>
      <c r="I48" s="328">
        <f t="shared" si="14"/>
        <v>1.5180025970967972</v>
      </c>
      <c r="J48" s="328">
        <f t="shared" si="14"/>
        <v>6.2544104493834194</v>
      </c>
      <c r="K48" s="328">
        <f t="shared" si="14"/>
        <v>7.8151267255829691</v>
      </c>
      <c r="L48" s="328">
        <f t="shared" si="14"/>
        <v>18.491157397729243</v>
      </c>
      <c r="M48" s="328">
        <f t="shared" si="14"/>
        <v>28.491476700344055</v>
      </c>
      <c r="N48" s="328">
        <f t="shared" si="14"/>
        <v>39.648766577910344</v>
      </c>
      <c r="O48" s="328">
        <f t="shared" si="14"/>
        <v>54.253037682374966</v>
      </c>
      <c r="P48" s="328">
        <f t="shared" si="14"/>
        <v>82.266028297496376</v>
      </c>
      <c r="Q48" s="328">
        <f t="shared" si="14"/>
        <v>82.759584115477054</v>
      </c>
      <c r="R48" s="328">
        <f t="shared" si="14"/>
        <v>137.53585810210981</v>
      </c>
      <c r="S48" s="328">
        <f t="shared" si="14"/>
        <v>139.85305569329768</v>
      </c>
      <c r="T48" s="328">
        <f t="shared" si="14"/>
        <v>188.05442394339229</v>
      </c>
      <c r="U48" s="328">
        <f t="shared" si="14"/>
        <v>182.19962258785574</v>
      </c>
      <c r="V48" s="328">
        <f t="shared" si="14"/>
        <v>197.05222841864929</v>
      </c>
      <c r="W48" s="328">
        <f t="shared" si="14"/>
        <v>227.70530778504454</v>
      </c>
      <c r="X48" s="328">
        <f t="shared" si="14"/>
        <v>4.9188481552368906</v>
      </c>
      <c r="Y48" s="328">
        <f t="shared" si="14"/>
        <v>165.94739790003342</v>
      </c>
      <c r="Z48" s="328">
        <f t="shared" si="14"/>
        <v>192.98254812072588</v>
      </c>
      <c r="AA48" s="328">
        <f t="shared" si="14"/>
        <v>186.44794135826612</v>
      </c>
      <c r="AB48" s="328">
        <f t="shared" si="14"/>
        <v>184.93297509846167</v>
      </c>
      <c r="AC48" s="328">
        <f t="shared" si="14"/>
        <v>267.52050431054244</v>
      </c>
      <c r="AD48" s="328">
        <f t="shared" si="14"/>
        <v>204.60071805274961</v>
      </c>
      <c r="AE48" s="328">
        <f t="shared" si="14"/>
        <v>204.60071805274961</v>
      </c>
      <c r="AF48" s="328">
        <f t="shared" si="14"/>
        <v>204.60071805274961</v>
      </c>
      <c r="AG48" s="328">
        <f t="shared" si="14"/>
        <v>204.60071805274961</v>
      </c>
      <c r="AH48" s="328">
        <f t="shared" si="14"/>
        <v>204.60071805274961</v>
      </c>
      <c r="AI48" s="328">
        <f t="shared" si="14"/>
        <v>204.60071805274961</v>
      </c>
      <c r="AJ48" s="328">
        <f t="shared" si="14"/>
        <v>204.60071805274961</v>
      </c>
      <c r="AK48" s="328">
        <f t="shared" si="14"/>
        <v>204.60071805274961</v>
      </c>
      <c r="AL48" s="328">
        <f t="shared" si="14"/>
        <v>204.60071805274961</v>
      </c>
      <c r="AM48" s="328">
        <f t="shared" si="14"/>
        <v>204.60071805274961</v>
      </c>
      <c r="AN48" s="328">
        <f t="shared" si="14"/>
        <v>204.60071805274961</v>
      </c>
      <c r="AO48" s="328">
        <f t="shared" si="14"/>
        <v>204.60071805274961</v>
      </c>
      <c r="AP48" s="328">
        <f t="shared" si="14"/>
        <v>204.60071805274961</v>
      </c>
      <c r="AQ48" s="328">
        <f t="shared" si="14"/>
        <v>204.60071805274961</v>
      </c>
      <c r="AR48" s="328">
        <f t="shared" si="14"/>
        <v>204.60071805274961</v>
      </c>
      <c r="AS48" s="328">
        <f t="shared" si="14"/>
        <v>204.60071805274961</v>
      </c>
      <c r="AT48" s="328">
        <f t="shared" si="14"/>
        <v>204.60071805274961</v>
      </c>
      <c r="AU48" s="328">
        <f t="shared" si="14"/>
        <v>204.60071805274961</v>
      </c>
      <c r="AV48" s="328">
        <f t="shared" si="14"/>
        <v>204.60071805274961</v>
      </c>
      <c r="AW48" s="328">
        <f t="shared" si="14"/>
        <v>204.60071805274961</v>
      </c>
      <c r="AX48" s="328">
        <f t="shared" si="14"/>
        <v>204.60071805274961</v>
      </c>
      <c r="AY48" s="328">
        <f t="shared" si="14"/>
        <v>204.60071805274961</v>
      </c>
      <c r="AZ48" s="328">
        <f t="shared" si="14"/>
        <v>204.60071805274961</v>
      </c>
      <c r="BA48" s="328">
        <f>SUM(BA42:BA47)</f>
        <v>0</v>
      </c>
      <c r="BB48" s="328">
        <f t="shared" si="14"/>
        <v>0</v>
      </c>
      <c r="BC48" s="328">
        <f t="shared" si="14"/>
        <v>0</v>
      </c>
      <c r="BD48" s="328">
        <f t="shared" si="14"/>
        <v>0</v>
      </c>
      <c r="BE48" s="328">
        <f t="shared" si="14"/>
        <v>0</v>
      </c>
      <c r="BF48" s="328">
        <f t="shared" si="14"/>
        <v>0</v>
      </c>
      <c r="BG48" s="328">
        <f t="shared" si="14"/>
        <v>0</v>
      </c>
      <c r="BH48" s="328">
        <f t="shared" si="14"/>
        <v>0</v>
      </c>
      <c r="BI48" s="328">
        <f t="shared" si="14"/>
        <v>0</v>
      </c>
      <c r="BJ48" s="328">
        <f t="shared" si="14"/>
        <v>0</v>
      </c>
      <c r="BK48" s="328">
        <f t="shared" si="14"/>
        <v>0</v>
      </c>
      <c r="BL48" s="328">
        <f>SUM(BL42:BL47)</f>
        <v>0</v>
      </c>
      <c r="BM48" s="328">
        <f>SUM(BM42:BM47)</f>
        <v>0</v>
      </c>
      <c r="BN48" s="328">
        <f t="shared" si="14"/>
        <v>0</v>
      </c>
      <c r="BO48" s="363"/>
      <c r="BP48" s="362"/>
      <c r="BQ48" s="138"/>
    </row>
    <row r="49" spans="1:69" outlineLevel="2">
      <c r="A49" s="728" t="s">
        <v>753</v>
      </c>
      <c r="B49" s="165" t="s">
        <v>21</v>
      </c>
      <c r="C49" s="166"/>
      <c r="D49" s="308">
        <f t="shared" si="3"/>
        <v>0</v>
      </c>
      <c r="E49" s="308">
        <f t="shared" si="4"/>
        <v>0</v>
      </c>
      <c r="F49" s="127"/>
      <c r="G49" s="127"/>
      <c r="H49" s="552">
        <f>+IF(H$22&lt;Options!$H$13,IF(MOD(H$22-$G$22,Options!$C15)=0,Options!$I15,),)</f>
        <v>0</v>
      </c>
      <c r="I49" s="552">
        <f>+IF(I$22&lt;Options!$H$13,IF(MOD(I$22-$G$22,Options!$C15)=0,Options!$I15,),)</f>
        <v>0</v>
      </c>
      <c r="J49" s="552">
        <f>+IF(J$22&lt;Options!$H$13,IF(MOD(J$22-$G$22,Options!$C15)=0,Options!$I15,),)</f>
        <v>0</v>
      </c>
      <c r="K49" s="552">
        <f>+IF(K$22&lt;Options!$H$13,IF(MOD(K$22-$G$22,Options!$C15)=0,Options!$I15,),)</f>
        <v>0</v>
      </c>
      <c r="L49" s="552">
        <f>+IF(L$22&lt;Options!$H$13,IF(MOD(L$22-$G$22,Options!$C15)=0,Options!$I15,),)</f>
        <v>0</v>
      </c>
      <c r="M49" s="552">
        <f>+IF(M$22&lt;Options!$H$13,IF(MOD(M$22-$G$22,Options!$C15)=0,Options!$I15,),)</f>
        <v>0</v>
      </c>
      <c r="N49" s="552">
        <f>+IF(N$22&lt;Options!$H$13,IF(MOD(N$22-$G$22,Options!$C15)=0,Options!$I15,),)</f>
        <v>0</v>
      </c>
      <c r="O49" s="552">
        <f>+IF(O$22&lt;Options!$H$13,IF(MOD(O$22-$G$22,Options!$C15)=0,Options!$I15,),)</f>
        <v>0</v>
      </c>
      <c r="P49" s="552">
        <f>+IF(P$22&lt;Options!$H$13,IF(MOD(P$22-$G$22,Options!$C15)=0,Options!$I15,),)</f>
        <v>0</v>
      </c>
      <c r="Q49" s="552">
        <f>+IF(Q$22&lt;Options!$H$13,IF(MOD(Q$22-$G$22,Options!$C15)=0,Options!$I15,),)</f>
        <v>0</v>
      </c>
      <c r="R49" s="552">
        <f>+IF(R$22&lt;Options!$H$13,IF(MOD(R$22-$G$22,Options!$C15)=0,Options!$I15,),)</f>
        <v>0</v>
      </c>
      <c r="S49" s="552">
        <f>+IF(S$22&lt;Options!$H$13,IF(MOD(S$22-$G$22,Options!$C15)=0,Options!$I15,),)</f>
        <v>0</v>
      </c>
      <c r="T49" s="552">
        <f>+IF(T$22&lt;Options!$H$13,IF(MOD(T$22-$G$22,Options!$C15)=0,Options!$I15,),)</f>
        <v>0</v>
      </c>
      <c r="U49" s="552">
        <f>+IF(U$22&lt;Options!$H$13,IF(MOD(U$22-$G$22,Options!$C15)=0,Options!$I15,),)</f>
        <v>0</v>
      </c>
      <c r="V49" s="552">
        <f>+IF(V$22&lt;Options!$H$13,IF(MOD(V$22-$G$22,Options!$C15)=0,Options!$I15,),)</f>
        <v>0</v>
      </c>
      <c r="W49" s="552">
        <f>+IF(W$22&lt;Options!$H$13,IF(MOD(W$22-$G$22,Options!$C15)=0,Options!$I15,),)</f>
        <v>0</v>
      </c>
      <c r="X49" s="552">
        <f>+IF(X$22&lt;Options!$H$13,IF(MOD(X$22-$G$22,Options!$C15)=0,Options!$I15,),)</f>
        <v>0</v>
      </c>
      <c r="Y49" s="552">
        <f>+IF(Y$22&lt;Options!$H$13,IF(MOD(Y$22-$G$22,Options!$C15)=0,Options!$I15,),)</f>
        <v>0</v>
      </c>
      <c r="Z49" s="552">
        <f>+IF(Z$22&lt;Options!$H$13,IF(MOD(Z$22-$G$22,Options!$C15)=0,Options!$I15,),)</f>
        <v>0</v>
      </c>
      <c r="AA49" s="552">
        <f>+IF(AA$22&lt;Options!$H$13,IF(MOD(AA$22-$G$22,Options!$C15)=0,Options!$I15,),)</f>
        <v>0</v>
      </c>
      <c r="AB49" s="552">
        <f>+IF(AB$22&lt;Options!$H$13,IF(MOD(AB$22-$G$22,Options!$C15)=0,Options!$I15,),)</f>
        <v>0</v>
      </c>
      <c r="AC49" s="552">
        <f>+IF(AC$22&lt;Options!$H$13,IF(MOD(AC$22-$G$22,Options!$C15)=0,Options!$I15,),)</f>
        <v>0</v>
      </c>
      <c r="AD49" s="552">
        <f>+IF(AD$22&lt;Options!$H$13,IF(MOD(AD$22-$G$22,Options!$C15)=0,Options!$I15,),)</f>
        <v>0</v>
      </c>
      <c r="AE49" s="552">
        <f>+IF(AE$22&lt;Options!$H$13,IF(MOD(AE$22-$G$22,Options!$C15)=0,Options!$I15,),)</f>
        <v>0</v>
      </c>
      <c r="AF49" s="552">
        <f>+IF(AF$22&lt;Options!$H$13,IF(MOD(AF$22-$G$22,Options!$C15)=0,Options!$I15,),)</f>
        <v>0</v>
      </c>
      <c r="AG49" s="552">
        <f>+IF(AG$22&lt;Options!$H$13,IF(MOD(AG$22-$G$22,Options!$C15)=0,Options!$I15,),)</f>
        <v>0</v>
      </c>
      <c r="AH49" s="552">
        <f>+IF(AH$22&lt;Options!$H$13,IF(MOD(AH$22-$G$22,Options!$C15)=0,Options!$I15,),)</f>
        <v>0</v>
      </c>
      <c r="AI49" s="552">
        <f>+IF(AI$22&lt;Options!$H$13,IF(MOD(AI$22-$G$22,Options!$C15)=0,Options!$I15,),)</f>
        <v>0</v>
      </c>
      <c r="AJ49" s="552">
        <f>+IF(AJ$22&lt;Options!$H$13,IF(MOD(AJ$22-$G$22,Options!$C15)=0,Options!$I15,),)</f>
        <v>0</v>
      </c>
      <c r="AK49" s="552">
        <f>+IF(AK$22&lt;Options!$H$13,IF(MOD(AK$22-$G$22,Options!$C15)=0,Options!$I15,),)</f>
        <v>0</v>
      </c>
      <c r="AL49" s="552">
        <f>+IF(AL$22&lt;Options!$H$13,IF(MOD(AL$22-$G$22,Options!$C15)=0,Options!$I15,),)</f>
        <v>0</v>
      </c>
      <c r="AM49" s="552">
        <f>+IF(AM$22&lt;Options!$H$13,IF(MOD(AM$22-$G$22,Options!$C15)=0,Options!$I15,),)</f>
        <v>0</v>
      </c>
      <c r="AN49" s="552">
        <f>+IF(AN$22&lt;Options!$H$13,IF(MOD(AN$22-$G$22,Options!$C15)=0,Options!$I15,),)</f>
        <v>0</v>
      </c>
      <c r="AO49" s="552">
        <f>+IF(AO$22&lt;Options!$H$13,IF(MOD(AO$22-$G$22,Options!$C15)=0,Options!$I15,),)</f>
        <v>0</v>
      </c>
      <c r="AP49" s="552">
        <f>+IF(AP$22&lt;Options!$H$13,IF(MOD(AP$22-$G$22,Options!$C15)=0,Options!$I15,),)</f>
        <v>0</v>
      </c>
      <c r="AQ49" s="552">
        <f>+IF(AQ$22&lt;Options!$H$13,IF(MOD(AQ$22-$G$22,Options!$C15)=0,Options!$I15,),)</f>
        <v>0</v>
      </c>
      <c r="AR49" s="552">
        <f>+IF(AR$22&lt;Options!$H$13,IF(MOD(AR$22-$G$22,Options!$C15)=0,Options!$I15,),)</f>
        <v>0</v>
      </c>
      <c r="AS49" s="552">
        <f>+IF(AS$22&lt;Options!$H$13,IF(MOD(AS$22-$G$22,Options!$C15)=0,Options!$I15,),)</f>
        <v>0</v>
      </c>
      <c r="AT49" s="552">
        <f>+IF(AT$22&lt;Options!$H$13,IF(MOD(AT$22-$G$22,Options!$C15)=0,Options!$I15,),)</f>
        <v>0</v>
      </c>
      <c r="AU49" s="552">
        <f>+IF(AU$22&lt;Options!$H$13,IF(MOD(AU$22-$G$22,Options!$C15)=0,Options!$I15,),)</f>
        <v>0</v>
      </c>
      <c r="AV49" s="552">
        <f>+IF(AV$22&lt;Options!$H$13,IF(MOD(AV$22-$G$22,Options!$C15)=0,Options!$I15,),)</f>
        <v>0</v>
      </c>
      <c r="AW49" s="552">
        <f>+IF(AW$22&lt;Options!$H$13,IF(MOD(AW$22-$G$22,Options!$C15)=0,Options!$I15,),)</f>
        <v>0</v>
      </c>
      <c r="AX49" s="552">
        <f>+IF(AX$22&lt;Options!$H$13,IF(MOD(AX$22-$G$22,Options!$C15)=0,Options!$I15,),)</f>
        <v>0</v>
      </c>
      <c r="AY49" s="552">
        <f>+IF(AY$22&lt;Options!$H$13,IF(MOD(AY$22-$G$22,Options!$C15)=0,Options!$I15,),)</f>
        <v>0</v>
      </c>
      <c r="AZ49" s="552">
        <f>+IF(AZ$22&lt;Options!$H$13,IF(MOD(AZ$22-$G$22,Options!$C15)=0,Options!$I15,),)</f>
        <v>0</v>
      </c>
      <c r="BA49" s="552">
        <f>+IF(BA$22&lt;Options!$H$13,IF(MOD(BA$22-$G$22,Options!$C15)=0,Options!$I15,),)</f>
        <v>0</v>
      </c>
      <c r="BB49" s="552">
        <f>+IF(BB$22&lt;Options!$H$13,IF(MOD(BB$22-$G$22,Options!$C15)=0,Options!$I15,),)</f>
        <v>0</v>
      </c>
      <c r="BC49" s="552">
        <f>+IF(BC$22&lt;Options!$H$13,IF(MOD(BC$22-$G$22,Options!$C15)=0,Options!$I15,),)</f>
        <v>0</v>
      </c>
      <c r="BD49" s="552">
        <f>+IF(BD$22&lt;Options!$H$13,IF(MOD(BD$22-$G$22,Options!$C15)=0,Options!$I15,),)</f>
        <v>0</v>
      </c>
      <c r="BE49" s="552">
        <f>+IF(BE$22&lt;Options!$H$13,IF(MOD(BE$22-$G$22,Options!$C15)=0,Options!$I15,),)</f>
        <v>0</v>
      </c>
      <c r="BF49" s="552">
        <f>+IF(BF$22&lt;Options!$H$13,IF(MOD(BF$22-$G$22,Options!$C15)=0,Options!$I15,),)</f>
        <v>0</v>
      </c>
      <c r="BG49" s="552">
        <f>+IF(BG$22&lt;Options!$H$13,IF(MOD(BG$22-$G$22,Options!$C15)=0,Options!$I15,),)</f>
        <v>0</v>
      </c>
      <c r="BH49" s="552">
        <f>+IF(BH$22&lt;Options!$H$13,IF(MOD(BH$22-$G$22,Options!$C15)=0,Options!$I15,),)</f>
        <v>0</v>
      </c>
      <c r="BI49" s="552">
        <f>+IF(BI$22&lt;Options!$H$13,IF(MOD(BI$22-$G$22,Options!$C15)=0,Options!$I15,),)</f>
        <v>0</v>
      </c>
      <c r="BJ49" s="552">
        <f>+IF(BJ$22&lt;Options!$H$13,IF(MOD(BJ$22-$G$22,Options!$C15)=0,Options!$I15,),)</f>
        <v>0</v>
      </c>
      <c r="BK49" s="552">
        <f>+IF(BK$22&lt;Options!$H$13,IF(MOD(BK$22-$G$22,Options!$C15)=0,Options!$I15,),)</f>
        <v>0</v>
      </c>
      <c r="BL49" s="552">
        <f>+IF(BL$22&lt;Options!$H$13,IF(MOD(BL$22-$G$22,Options!$C15)=0,Options!$I15,),)</f>
        <v>0</v>
      </c>
      <c r="BM49" s="552">
        <f>+IF(BM$22&lt;Options!$H$13,IF(MOD(BM$22-$G$22,Options!$C15)=0,Options!$I15,),)</f>
        <v>0</v>
      </c>
      <c r="BN49" s="9"/>
      <c r="BO49" s="323"/>
      <c r="BP49" s="360"/>
      <c r="BQ49" s="5"/>
    </row>
    <row r="50" spans="1:69" outlineLevel="2">
      <c r="A50" s="735"/>
      <c r="B50" s="315" t="s">
        <v>22</v>
      </c>
      <c r="C50" s="317"/>
      <c r="D50" s="308">
        <f t="shared" si="3"/>
        <v>0</v>
      </c>
      <c r="E50" s="308">
        <f t="shared" si="4"/>
        <v>3534.7526046631879</v>
      </c>
      <c r="F50" s="127"/>
      <c r="G50" s="127"/>
      <c r="H50" s="552">
        <f>+IF(H$22&lt;Options!$H$13,IF(MOD(H$22-$G$22,Options!$C16)=0,Options!$I16,),)</f>
        <v>0</v>
      </c>
      <c r="I50" s="552">
        <f>+IF(I$22&lt;Options!$H$13,IF(MOD(I$22-$G$22,Options!$C16)=0,Options!$I16,),)</f>
        <v>0</v>
      </c>
      <c r="J50" s="552">
        <f>+IF(J$22&lt;Options!$H$13,IF(MOD(J$22-$G$22,Options!$C16)=0,Options!$I16,),)</f>
        <v>0</v>
      </c>
      <c r="K50" s="552">
        <f>+IF(K$22&lt;Options!$H$13,IF(MOD(K$22-$G$22,Options!$C16)=0,Options!$I16,),)</f>
        <v>0</v>
      </c>
      <c r="L50" s="552">
        <f>+IF(L$22&lt;Options!$H$13,IF(MOD(L$22-$G$22,Options!$C16)=0,Options!$I16,),)</f>
        <v>0</v>
      </c>
      <c r="M50" s="552">
        <f>+IF(M$22&lt;Options!$H$13,IF(MOD(M$22-$G$22,Options!$C16)=0,Options!$I16,),)</f>
        <v>0</v>
      </c>
      <c r="N50" s="552">
        <f>+IF(N$22&lt;Options!$H$13,IF(MOD(N$22-$G$22,Options!$C16)=0,Options!$I16,),)</f>
        <v>0</v>
      </c>
      <c r="O50" s="552">
        <f>+IF(O$22&lt;Options!$H$13,IF(MOD(O$22-$G$22,Options!$C16)=0,Options!$I16,),)</f>
        <v>0</v>
      </c>
      <c r="P50" s="552">
        <f>+IF(P$22&lt;Options!$H$13,IF(MOD(P$22-$G$22,Options!$C16)=0,Options!$I16,),)</f>
        <v>0</v>
      </c>
      <c r="Q50" s="552">
        <f>+IF(Q$22&lt;Options!$H$13,IF(MOD(Q$22-$G$22,Options!$C16)=0,Options!$I16,),)</f>
        <v>1941.8137234939809</v>
      </c>
      <c r="R50" s="552">
        <f>+IF(R$22&lt;Options!$H$13,IF(MOD(R$22-$G$22,Options!$C16)=0,Options!$I16,),)</f>
        <v>0</v>
      </c>
      <c r="S50" s="552">
        <f>+IF(S$22&lt;Options!$H$13,IF(MOD(S$22-$G$22,Options!$C16)=0,Options!$I16,),)</f>
        <v>0</v>
      </c>
      <c r="T50" s="552">
        <f>+IF(T$22&lt;Options!$H$13,IF(MOD(T$22-$G$22,Options!$C16)=0,Options!$I16,),)</f>
        <v>0</v>
      </c>
      <c r="U50" s="552">
        <f>+IF(U$22&lt;Options!$H$13,IF(MOD(U$22-$G$22,Options!$C16)=0,Options!$I16,),)</f>
        <v>0</v>
      </c>
      <c r="V50" s="552">
        <f>+IF(V$22&lt;Options!$H$13,IF(MOD(V$22-$G$22,Options!$C16)=0,Options!$I16,),)</f>
        <v>0</v>
      </c>
      <c r="W50" s="552">
        <f>+IF(W$22&lt;Options!$H$13,IF(MOD(W$22-$G$22,Options!$C16)=0,Options!$I16,),)</f>
        <v>0</v>
      </c>
      <c r="X50" s="552">
        <f>+IF(X$22&lt;Options!$H$13,IF(MOD(X$22-$G$22,Options!$C16)=0,Options!$I16,),)</f>
        <v>0</v>
      </c>
      <c r="Y50" s="552">
        <f>+IF(Y$22&lt;Options!$H$13,IF(MOD(Y$22-$G$22,Options!$C16)=0,Options!$I16,),)</f>
        <v>0</v>
      </c>
      <c r="Z50" s="552">
        <f>+IF(Z$22&lt;Options!$H$13,IF(MOD(Z$22-$G$22,Options!$C16)=0,Options!$I16,),)</f>
        <v>0</v>
      </c>
      <c r="AA50" s="552">
        <f>+IF(AA$22&lt;Options!$H$13,IF(MOD(AA$22-$G$22,Options!$C16)=0,Options!$I16,),)</f>
        <v>1941.8137234939809</v>
      </c>
      <c r="AB50" s="552">
        <f>+IF(AB$22&lt;Options!$H$13,IF(MOD(AB$22-$G$22,Options!$C16)=0,Options!$I16,),)</f>
        <v>0</v>
      </c>
      <c r="AC50" s="552">
        <f>+IF(AC$22&lt;Options!$H$13,IF(MOD(AC$22-$G$22,Options!$C16)=0,Options!$I16,),)</f>
        <v>0</v>
      </c>
      <c r="AD50" s="552">
        <f>+IF(AD$22&lt;Options!$H$13,IF(MOD(AD$22-$G$22,Options!$C16)=0,Options!$I16,),)</f>
        <v>0</v>
      </c>
      <c r="AE50" s="552">
        <f>+IF(AE$22&lt;Options!$H$13,IF(MOD(AE$22-$G$22,Options!$C16)=0,Options!$I16,),)</f>
        <v>0</v>
      </c>
      <c r="AF50" s="552">
        <f>+IF(AF$22&lt;Options!$H$13,IF(MOD(AF$22-$G$22,Options!$C16)=0,Options!$I16,),)</f>
        <v>0</v>
      </c>
      <c r="AG50" s="552">
        <f>+IF(AG$22&lt;Options!$H$13,IF(MOD(AG$22-$G$22,Options!$C16)=0,Options!$I16,),)</f>
        <v>0</v>
      </c>
      <c r="AH50" s="552">
        <f>+IF(AH$22&lt;Options!$H$13,IF(MOD(AH$22-$G$22,Options!$C16)=0,Options!$I16,),)</f>
        <v>0</v>
      </c>
      <c r="AI50" s="552">
        <f>+IF(AI$22&lt;Options!$H$13,IF(MOD(AI$22-$G$22,Options!$C16)=0,Options!$I16,),)</f>
        <v>0</v>
      </c>
      <c r="AJ50" s="552">
        <f>+IF(AJ$22&lt;Options!$H$13,IF(MOD(AJ$22-$G$22,Options!$C16)=0,Options!$I16,),)</f>
        <v>0</v>
      </c>
      <c r="AK50" s="552">
        <f>+IF(AK$22&lt;Options!$H$13,IF(MOD(AK$22-$G$22,Options!$C16)=0,Options!$I16,),)</f>
        <v>1941.8137234939809</v>
      </c>
      <c r="AL50" s="552">
        <f>+IF(AL$22&lt;Options!$H$13,IF(MOD(AL$22-$G$22,Options!$C16)=0,Options!$I16,),)</f>
        <v>0</v>
      </c>
      <c r="AM50" s="552">
        <f>+IF(AM$22&lt;Options!$H$13,IF(MOD(AM$22-$G$22,Options!$C16)=0,Options!$I16,),)</f>
        <v>0</v>
      </c>
      <c r="AN50" s="552">
        <f>+IF(AN$22&lt;Options!$H$13,IF(MOD(AN$22-$G$22,Options!$C16)=0,Options!$I16,),)</f>
        <v>0</v>
      </c>
      <c r="AO50" s="552">
        <f>+IF(AO$22&lt;Options!$H$13,IF(MOD(AO$22-$G$22,Options!$C16)=0,Options!$I16,),)</f>
        <v>0</v>
      </c>
      <c r="AP50" s="552">
        <f>+IF(AP$22&lt;Options!$H$13,IF(MOD(AP$22-$G$22,Options!$C16)=0,Options!$I16,),)</f>
        <v>0</v>
      </c>
      <c r="AQ50" s="552">
        <f>+IF(AQ$22&lt;Options!$H$13,IF(MOD(AQ$22-$G$22,Options!$C16)=0,Options!$I16,),)</f>
        <v>0</v>
      </c>
      <c r="AR50" s="552">
        <f>+IF(AR$22&lt;Options!$H$13,IF(MOD(AR$22-$G$22,Options!$C16)=0,Options!$I16,),)</f>
        <v>0</v>
      </c>
      <c r="AS50" s="552">
        <f>+IF(AS$22&lt;Options!$H$13,IF(MOD(AS$22-$G$22,Options!$C16)=0,Options!$I16,),)</f>
        <v>0</v>
      </c>
      <c r="AT50" s="552">
        <f>+IF(AT$22&lt;Options!$H$13,IF(MOD(AT$22-$G$22,Options!$C16)=0,Options!$I16,),)</f>
        <v>0</v>
      </c>
      <c r="AU50" s="552">
        <f>+IF(AU$22&lt;Options!$H$13,IF(MOD(AU$22-$G$22,Options!$C16)=0,Options!$I16,),)</f>
        <v>1941.8137234939809</v>
      </c>
      <c r="AV50" s="552">
        <f>+IF(AV$22&lt;Options!$H$13,IF(MOD(AV$22-$G$22,Options!$C16)=0,Options!$I16,),)</f>
        <v>0</v>
      </c>
      <c r="AW50" s="552">
        <f>+IF(AW$22&lt;Options!$H$13,IF(MOD(AW$22-$G$22,Options!$C16)=0,Options!$I16,),)</f>
        <v>0</v>
      </c>
      <c r="AX50" s="552">
        <f>+IF(AX$22&lt;Options!$H$13,IF(MOD(AX$22-$G$22,Options!$C16)=0,Options!$I16,),)</f>
        <v>0</v>
      </c>
      <c r="AY50" s="552">
        <f>+IF(AY$22&lt;Options!$H$13,IF(MOD(AY$22-$G$22,Options!$C16)=0,Options!$I16,),)</f>
        <v>0</v>
      </c>
      <c r="AZ50" s="552">
        <f>+IF(AZ$22&lt;Options!$H$13,IF(MOD(AZ$22-$G$22,Options!$C16)=0,Options!$I16,),)</f>
        <v>0</v>
      </c>
      <c r="BA50" s="552">
        <f>+IF(BA$22&lt;Options!$H$13,IF(MOD(BA$22-$G$22,Options!$C16)=0,Options!$I16,),)</f>
        <v>0</v>
      </c>
      <c r="BB50" s="552">
        <f>+IF(BB$22&lt;Options!$H$13,IF(MOD(BB$22-$G$22,Options!$C16)=0,Options!$I16,),)</f>
        <v>0</v>
      </c>
      <c r="BC50" s="552">
        <f>+IF(BC$22&lt;Options!$H$13,IF(MOD(BC$22-$G$22,Options!$C16)=0,Options!$I16,),)</f>
        <v>0</v>
      </c>
      <c r="BD50" s="552">
        <f>+IF(BD$22&lt;Options!$H$13,IF(MOD(BD$22-$G$22,Options!$C16)=0,Options!$I16,),)</f>
        <v>0</v>
      </c>
      <c r="BE50" s="552">
        <f>+IF(BE$22&lt;Options!$H$13,IF(MOD(BE$22-$G$22,Options!$C16)=0,Options!$I16,),)</f>
        <v>0</v>
      </c>
      <c r="BF50" s="552">
        <f>+IF(BF$22&lt;Options!$H$13,IF(MOD(BF$22-$G$22,Options!$C16)=0,Options!$I16,),)</f>
        <v>0</v>
      </c>
      <c r="BG50" s="552">
        <f>+IF(BG$22&lt;Options!$H$13,IF(MOD(BG$22-$G$22,Options!$C16)=0,Options!$I16,),)</f>
        <v>0</v>
      </c>
      <c r="BH50" s="552">
        <f>+IF(BH$22&lt;Options!$H$13,IF(MOD(BH$22-$G$22,Options!$C16)=0,Options!$I16,),)</f>
        <v>0</v>
      </c>
      <c r="BI50" s="552">
        <f>+IF(BI$22&lt;Options!$H$13,IF(MOD(BI$22-$G$22,Options!$C16)=0,Options!$I16,),)</f>
        <v>0</v>
      </c>
      <c r="BJ50" s="552">
        <f>+IF(BJ$22&lt;Options!$H$13,IF(MOD(BJ$22-$G$22,Options!$C16)=0,Options!$I16,),)</f>
        <v>0</v>
      </c>
      <c r="BK50" s="552">
        <f>+IF(BK$22&lt;Options!$H$13,IF(MOD(BK$22-$G$22,Options!$C16)=0,Options!$I16,),)</f>
        <v>0</v>
      </c>
      <c r="BL50" s="552">
        <f>+IF(BL$22&lt;Options!$H$13,IF(MOD(BL$22-$G$22,Options!$C16)=0,Options!$I16,),)</f>
        <v>0</v>
      </c>
      <c r="BM50" s="552">
        <f>+IF(BM$22&lt;Options!$H$13,IF(MOD(BM$22-$G$22,Options!$C16)=0,Options!$I16,),)</f>
        <v>0</v>
      </c>
      <c r="BN50" s="9"/>
      <c r="BO50" s="324"/>
      <c r="BP50" s="360"/>
      <c r="BQ50" s="5"/>
    </row>
    <row r="51" spans="1:69" outlineLevel="2">
      <c r="A51" s="735"/>
      <c r="B51" s="315" t="s">
        <v>23</v>
      </c>
      <c r="C51" s="317"/>
      <c r="D51" s="308">
        <f t="shared" si="3"/>
        <v>0</v>
      </c>
      <c r="E51" s="308">
        <f t="shared" si="4"/>
        <v>2328.9675483700639</v>
      </c>
      <c r="F51" s="127"/>
      <c r="G51" s="127"/>
      <c r="H51" s="552">
        <f>+IF(H$22&lt;Options!$H$13,IF(MOD(H$22-$G$22,Options!$C17)=0,Options!$I17,),)</f>
        <v>0</v>
      </c>
      <c r="I51" s="552">
        <f>+IF(I$22&lt;Options!$H$13,IF(MOD(I$22-$G$22,Options!$C17)=0,Options!$I17,),)</f>
        <v>0</v>
      </c>
      <c r="J51" s="552">
        <f>+IF(J$22&lt;Options!$H$13,IF(MOD(J$22-$G$22,Options!$C17)=0,Options!$I17,),)</f>
        <v>0</v>
      </c>
      <c r="K51" s="552">
        <f>+IF(K$22&lt;Options!$H$13,IF(MOD(K$22-$G$22,Options!$C17)=0,Options!$I17,),)</f>
        <v>0</v>
      </c>
      <c r="L51" s="552">
        <f>+IF(L$22&lt;Options!$H$13,IF(MOD(L$22-$G$22,Options!$C17)=0,Options!$I17,),)</f>
        <v>0</v>
      </c>
      <c r="M51" s="552">
        <f>+IF(M$22&lt;Options!$H$13,IF(MOD(M$22-$G$22,Options!$C17)=0,Options!$I17,),)</f>
        <v>0</v>
      </c>
      <c r="N51" s="552">
        <f>+IF(N$22&lt;Options!$H$13,IF(MOD(N$22-$G$22,Options!$C17)=0,Options!$I17,),)</f>
        <v>0</v>
      </c>
      <c r="O51" s="552">
        <f>+IF(O$22&lt;Options!$H$13,IF(MOD(O$22-$G$22,Options!$C17)=0,Options!$I17,),)</f>
        <v>0</v>
      </c>
      <c r="P51" s="552">
        <f>+IF(P$22&lt;Options!$H$13,IF(MOD(P$22-$G$22,Options!$C17)=0,Options!$I17,),)</f>
        <v>0</v>
      </c>
      <c r="Q51" s="552">
        <f>+IF(Q$22&lt;Options!$H$13,IF(MOD(Q$22-$G$22,Options!$C17)=0,Options!$I17,),)</f>
        <v>0</v>
      </c>
      <c r="R51" s="552">
        <f>+IF(R$22&lt;Options!$H$13,IF(MOD(R$22-$G$22,Options!$C17)=0,Options!$I17,),)</f>
        <v>0</v>
      </c>
      <c r="S51" s="552">
        <f>+IF(S$22&lt;Options!$H$13,IF(MOD(S$22-$G$22,Options!$C17)=0,Options!$I17,),)</f>
        <v>0</v>
      </c>
      <c r="T51" s="552">
        <f>+IF(T$22&lt;Options!$H$13,IF(MOD(T$22-$G$22,Options!$C17)=0,Options!$I17,),)</f>
        <v>0</v>
      </c>
      <c r="U51" s="552">
        <f>+IF(U$22&lt;Options!$H$13,IF(MOD(U$22-$G$22,Options!$C17)=0,Options!$I17,),)</f>
        <v>0</v>
      </c>
      <c r="V51" s="552">
        <f>+IF(V$22&lt;Options!$H$13,IF(MOD(V$22-$G$22,Options!$C17)=0,Options!$I17,),)</f>
        <v>0</v>
      </c>
      <c r="W51" s="552">
        <f>+IF(W$22&lt;Options!$H$13,IF(MOD(W$22-$G$22,Options!$C17)=0,Options!$I17,),)</f>
        <v>0</v>
      </c>
      <c r="X51" s="552">
        <f>+IF(X$22&lt;Options!$H$13,IF(MOD(X$22-$G$22,Options!$C17)=0,Options!$I17,),)</f>
        <v>0</v>
      </c>
      <c r="Y51" s="552">
        <f>+IF(Y$22&lt;Options!$H$13,IF(MOD(Y$22-$G$22,Options!$C17)=0,Options!$I17,),)</f>
        <v>0</v>
      </c>
      <c r="Z51" s="552">
        <f>+IF(Z$22&lt;Options!$H$13,IF(MOD(Z$22-$G$22,Options!$C17)=0,Options!$I17,),)</f>
        <v>0</v>
      </c>
      <c r="AA51" s="552">
        <f>+IF(AA$22&lt;Options!$H$13,IF(MOD(AA$22-$G$22,Options!$C17)=0,Options!$I17,),)</f>
        <v>0</v>
      </c>
      <c r="AB51" s="552">
        <f>+IF(AB$22&lt;Options!$H$13,IF(MOD(AB$22-$G$22,Options!$C17)=0,Options!$I17,),)</f>
        <v>0</v>
      </c>
      <c r="AC51" s="552">
        <f>+IF(AC$22&lt;Options!$H$13,IF(MOD(AC$22-$G$22,Options!$C17)=0,Options!$I17,),)</f>
        <v>0</v>
      </c>
      <c r="AD51" s="552">
        <f>+IF(AD$22&lt;Options!$H$13,IF(MOD(AD$22-$G$22,Options!$C17)=0,Options!$I17,),)</f>
        <v>0</v>
      </c>
      <c r="AE51" s="552">
        <f>+IF(AE$22&lt;Options!$H$13,IF(MOD(AE$22-$G$22,Options!$C17)=0,Options!$I17,),)</f>
        <v>0</v>
      </c>
      <c r="AF51" s="552">
        <f>+IF(AF$22&lt;Options!$H$13,IF(MOD(AF$22-$G$22,Options!$C17)=0,Options!$I17,),)</f>
        <v>5503.9208772062584</v>
      </c>
      <c r="AG51" s="552">
        <f>+IF(AG$22&lt;Options!$H$13,IF(MOD(AG$22-$G$22,Options!$C17)=0,Options!$I17,),)</f>
        <v>0</v>
      </c>
      <c r="AH51" s="552">
        <f>+IF(AH$22&lt;Options!$H$13,IF(MOD(AH$22-$G$22,Options!$C17)=0,Options!$I17,),)</f>
        <v>0</v>
      </c>
      <c r="AI51" s="552">
        <f>+IF(AI$22&lt;Options!$H$13,IF(MOD(AI$22-$G$22,Options!$C17)=0,Options!$I17,),)</f>
        <v>0</v>
      </c>
      <c r="AJ51" s="552">
        <f>+IF(AJ$22&lt;Options!$H$13,IF(MOD(AJ$22-$G$22,Options!$C17)=0,Options!$I17,),)</f>
        <v>0</v>
      </c>
      <c r="AK51" s="552">
        <f>+IF(AK$22&lt;Options!$H$13,IF(MOD(AK$22-$G$22,Options!$C17)=0,Options!$I17,),)</f>
        <v>0</v>
      </c>
      <c r="AL51" s="552">
        <f>+IF(AL$22&lt;Options!$H$13,IF(MOD(AL$22-$G$22,Options!$C17)=0,Options!$I17,),)</f>
        <v>0</v>
      </c>
      <c r="AM51" s="552">
        <f>+IF(AM$22&lt;Options!$H$13,IF(MOD(AM$22-$G$22,Options!$C17)=0,Options!$I17,),)</f>
        <v>0</v>
      </c>
      <c r="AN51" s="552">
        <f>+IF(AN$22&lt;Options!$H$13,IF(MOD(AN$22-$G$22,Options!$C17)=0,Options!$I17,),)</f>
        <v>0</v>
      </c>
      <c r="AO51" s="552">
        <f>+IF(AO$22&lt;Options!$H$13,IF(MOD(AO$22-$G$22,Options!$C17)=0,Options!$I17,),)</f>
        <v>0</v>
      </c>
      <c r="AP51" s="552">
        <f>+IF(AP$22&lt;Options!$H$13,IF(MOD(AP$22-$G$22,Options!$C17)=0,Options!$I17,),)</f>
        <v>0</v>
      </c>
      <c r="AQ51" s="552">
        <f>+IF(AQ$22&lt;Options!$H$13,IF(MOD(AQ$22-$G$22,Options!$C17)=0,Options!$I17,),)</f>
        <v>0</v>
      </c>
      <c r="AR51" s="552">
        <f>+IF(AR$22&lt;Options!$H$13,IF(MOD(AR$22-$G$22,Options!$C17)=0,Options!$I17,),)</f>
        <v>0</v>
      </c>
      <c r="AS51" s="552">
        <f>+IF(AS$22&lt;Options!$H$13,IF(MOD(AS$22-$G$22,Options!$C17)=0,Options!$I17,),)</f>
        <v>0</v>
      </c>
      <c r="AT51" s="552">
        <f>+IF(AT$22&lt;Options!$H$13,IF(MOD(AT$22-$G$22,Options!$C17)=0,Options!$I17,),)</f>
        <v>0</v>
      </c>
      <c r="AU51" s="552">
        <f>+IF(AU$22&lt;Options!$H$13,IF(MOD(AU$22-$G$22,Options!$C17)=0,Options!$I17,),)</f>
        <v>0</v>
      </c>
      <c r="AV51" s="552">
        <f>+IF(AV$22&lt;Options!$H$13,IF(MOD(AV$22-$G$22,Options!$C17)=0,Options!$I17,),)</f>
        <v>0</v>
      </c>
      <c r="AW51" s="552">
        <f>+IF(AW$22&lt;Options!$H$13,IF(MOD(AW$22-$G$22,Options!$C17)=0,Options!$I17,),)</f>
        <v>0</v>
      </c>
      <c r="AX51" s="552">
        <f>+IF(AX$22&lt;Options!$H$13,IF(MOD(AX$22-$G$22,Options!$C17)=0,Options!$I17,),)</f>
        <v>0</v>
      </c>
      <c r="AY51" s="552">
        <f>+IF(AY$22&lt;Options!$H$13,IF(MOD(AY$22-$G$22,Options!$C17)=0,Options!$I17,),)</f>
        <v>0</v>
      </c>
      <c r="AZ51" s="552">
        <f>+IF(AZ$22&lt;Options!$H$13,IF(MOD(AZ$22-$G$22,Options!$C17)=0,Options!$I17,),)</f>
        <v>0</v>
      </c>
      <c r="BA51" s="552">
        <f>+IF(BA$22&lt;Options!$H$13,IF(MOD(BA$22-$G$22,Options!$C17)=0,Options!$I17,),)</f>
        <v>0</v>
      </c>
      <c r="BB51" s="552">
        <f>+IF(BB$22&lt;Options!$H$13,IF(MOD(BB$22-$G$22,Options!$C17)=0,Options!$I17,),)</f>
        <v>0</v>
      </c>
      <c r="BC51" s="552">
        <f>+IF(BC$22&lt;Options!$H$13,IF(MOD(BC$22-$G$22,Options!$C17)=0,Options!$I17,),)</f>
        <v>0</v>
      </c>
      <c r="BD51" s="552">
        <f>+IF(BD$22&lt;Options!$H$13,IF(MOD(BD$22-$G$22,Options!$C17)=0,Options!$I17,),)</f>
        <v>0</v>
      </c>
      <c r="BE51" s="552">
        <f>+IF(BE$22&lt;Options!$H$13,IF(MOD(BE$22-$G$22,Options!$C17)=0,Options!$I17,),)</f>
        <v>0</v>
      </c>
      <c r="BF51" s="552">
        <f>+IF(BF$22&lt;Options!$H$13,IF(MOD(BF$22-$G$22,Options!$C17)=0,Options!$I17,),)</f>
        <v>0</v>
      </c>
      <c r="BG51" s="552">
        <f>+IF(BG$22&lt;Options!$H$13,IF(MOD(BG$22-$G$22,Options!$C17)=0,Options!$I17,),)</f>
        <v>0</v>
      </c>
      <c r="BH51" s="552">
        <f>+IF(BH$22&lt;Options!$H$13,IF(MOD(BH$22-$G$22,Options!$C17)=0,Options!$I17,),)</f>
        <v>0</v>
      </c>
      <c r="BI51" s="552">
        <f>+IF(BI$22&lt;Options!$H$13,IF(MOD(BI$22-$G$22,Options!$C17)=0,Options!$I17,),)</f>
        <v>0</v>
      </c>
      <c r="BJ51" s="552">
        <f>+IF(BJ$22&lt;Options!$H$13,IF(MOD(BJ$22-$G$22,Options!$C17)=0,Options!$I17,),)</f>
        <v>0</v>
      </c>
      <c r="BK51" s="552">
        <f>+IF(BK$22&lt;Options!$H$13,IF(MOD(BK$22-$G$22,Options!$C17)=0,Options!$I17,),)</f>
        <v>0</v>
      </c>
      <c r="BL51" s="552">
        <f>+IF(BL$22&lt;Options!$H$13,IF(MOD(BL$22-$G$22,Options!$C17)=0,Options!$I17,),)</f>
        <v>0</v>
      </c>
      <c r="BM51" s="552">
        <f>+IF(BM$22&lt;Options!$H$13,IF(MOD(BM$22-$G$22,Options!$C17)=0,Options!$I17,),)</f>
        <v>0</v>
      </c>
      <c r="BN51" s="9"/>
      <c r="BO51" s="324"/>
      <c r="BP51" s="360"/>
      <c r="BQ51" s="5"/>
    </row>
    <row r="52" spans="1:69" outlineLevel="2">
      <c r="A52" s="735"/>
      <c r="B52" s="315" t="s">
        <v>24</v>
      </c>
      <c r="C52" s="317"/>
      <c r="D52" s="308">
        <f t="shared" si="3"/>
        <v>0</v>
      </c>
      <c r="E52" s="308">
        <f t="shared" si="4"/>
        <v>1260.750267448162</v>
      </c>
      <c r="F52" s="127"/>
      <c r="G52" s="127"/>
      <c r="H52" s="552">
        <f>+IF(H$22&lt;Options!$H$13,IF(MOD(H$22-$G$22,Options!$C18)=0,Options!$I18,),)</f>
        <v>0</v>
      </c>
      <c r="I52" s="552">
        <f>+IF(I$22&lt;Options!$H$13,IF(MOD(I$22-$G$22,Options!$C18)=0,Options!$I18,),)</f>
        <v>0</v>
      </c>
      <c r="J52" s="552">
        <f>+IF(J$22&lt;Options!$H$13,IF(MOD(J$22-$G$22,Options!$C18)=0,Options!$I18,),)</f>
        <v>0</v>
      </c>
      <c r="K52" s="552">
        <f>+IF(K$22&lt;Options!$H$13,IF(MOD(K$22-$G$22,Options!$C18)=0,Options!$I18,),)</f>
        <v>0</v>
      </c>
      <c r="L52" s="552">
        <f>+IF(L$22&lt;Options!$H$13,IF(MOD(L$22-$G$22,Options!$C18)=0,Options!$I18,),)</f>
        <v>0</v>
      </c>
      <c r="M52" s="552">
        <f>+IF(M$22&lt;Options!$H$13,IF(MOD(M$22-$G$22,Options!$C18)=0,Options!$I18,),)</f>
        <v>0</v>
      </c>
      <c r="N52" s="552">
        <f>+IF(N$22&lt;Options!$H$13,IF(MOD(N$22-$G$22,Options!$C18)=0,Options!$I18,),)</f>
        <v>0</v>
      </c>
      <c r="O52" s="552">
        <f>+IF(O$22&lt;Options!$H$13,IF(MOD(O$22-$G$22,Options!$C18)=0,Options!$I18,),)</f>
        <v>0</v>
      </c>
      <c r="P52" s="552">
        <f>+IF(P$22&lt;Options!$H$13,IF(MOD(P$22-$G$22,Options!$C18)=0,Options!$I18,),)</f>
        <v>0</v>
      </c>
      <c r="Q52" s="552">
        <f>+IF(Q$22&lt;Options!$H$13,IF(MOD(Q$22-$G$22,Options!$C18)=0,Options!$I18,),)</f>
        <v>0</v>
      </c>
      <c r="R52" s="552">
        <f>+IF(R$22&lt;Options!$H$13,IF(MOD(R$22-$G$22,Options!$C18)=0,Options!$I18,),)</f>
        <v>0</v>
      </c>
      <c r="S52" s="552">
        <f>+IF(S$22&lt;Options!$H$13,IF(MOD(S$22-$G$22,Options!$C18)=0,Options!$I18,),)</f>
        <v>0</v>
      </c>
      <c r="T52" s="552">
        <f>+IF(T$22&lt;Options!$H$13,IF(MOD(T$22-$G$22,Options!$C18)=0,Options!$I18,),)</f>
        <v>0</v>
      </c>
      <c r="U52" s="552">
        <f>+IF(U$22&lt;Options!$H$13,IF(MOD(U$22-$G$22,Options!$C18)=0,Options!$I18,),)</f>
        <v>0</v>
      </c>
      <c r="V52" s="552">
        <f>+IF(V$22&lt;Options!$H$13,IF(MOD(V$22-$G$22,Options!$C18)=0,Options!$I18,),)</f>
        <v>0</v>
      </c>
      <c r="W52" s="552">
        <f>+IF(W$22&lt;Options!$H$13,IF(MOD(W$22-$G$22,Options!$C18)=0,Options!$I18,),)</f>
        <v>0</v>
      </c>
      <c r="X52" s="552">
        <f>+IF(X$22&lt;Options!$H$13,IF(MOD(X$22-$G$22,Options!$C18)=0,Options!$I18,),)</f>
        <v>0</v>
      </c>
      <c r="Y52" s="552">
        <f>+IF(Y$22&lt;Options!$H$13,IF(MOD(Y$22-$G$22,Options!$C18)=0,Options!$I18,),)</f>
        <v>0</v>
      </c>
      <c r="Z52" s="552">
        <f>+IF(Z$22&lt;Options!$H$13,IF(MOD(Z$22-$G$22,Options!$C18)=0,Options!$I18,),)</f>
        <v>0</v>
      </c>
      <c r="AA52" s="552">
        <f>+IF(AA$22&lt;Options!$H$13,IF(MOD(AA$22-$G$22,Options!$C18)=0,Options!$I18,),)</f>
        <v>0</v>
      </c>
      <c r="AB52" s="552">
        <f>+IF(AB$22&lt;Options!$H$13,IF(MOD(AB$22-$G$22,Options!$C18)=0,Options!$I18,),)</f>
        <v>0</v>
      </c>
      <c r="AC52" s="552">
        <f>+IF(AC$22&lt;Options!$H$13,IF(MOD(AC$22-$G$22,Options!$C18)=0,Options!$I18,),)</f>
        <v>0</v>
      </c>
      <c r="AD52" s="552">
        <f>+IF(AD$22&lt;Options!$H$13,IF(MOD(AD$22-$G$22,Options!$C18)=0,Options!$I18,),)</f>
        <v>0</v>
      </c>
      <c r="AE52" s="552">
        <f>+IF(AE$22&lt;Options!$H$13,IF(MOD(AE$22-$G$22,Options!$C18)=0,Options!$I18,),)</f>
        <v>0</v>
      </c>
      <c r="AF52" s="552">
        <f>+IF(AF$22&lt;Options!$H$13,IF(MOD(AF$22-$G$22,Options!$C18)=0,Options!$I18,),)</f>
        <v>2979.4617459601977</v>
      </c>
      <c r="AG52" s="552">
        <f>+IF(AG$22&lt;Options!$H$13,IF(MOD(AG$22-$G$22,Options!$C18)=0,Options!$I18,),)</f>
        <v>0</v>
      </c>
      <c r="AH52" s="552">
        <f>+IF(AH$22&lt;Options!$H$13,IF(MOD(AH$22-$G$22,Options!$C18)=0,Options!$I18,),)</f>
        <v>0</v>
      </c>
      <c r="AI52" s="552">
        <f>+IF(AI$22&lt;Options!$H$13,IF(MOD(AI$22-$G$22,Options!$C18)=0,Options!$I18,),)</f>
        <v>0</v>
      </c>
      <c r="AJ52" s="552">
        <f>+IF(AJ$22&lt;Options!$H$13,IF(MOD(AJ$22-$G$22,Options!$C18)=0,Options!$I18,),)</f>
        <v>0</v>
      </c>
      <c r="AK52" s="552">
        <f>+IF(AK$22&lt;Options!$H$13,IF(MOD(AK$22-$G$22,Options!$C18)=0,Options!$I18,),)</f>
        <v>0</v>
      </c>
      <c r="AL52" s="552">
        <f>+IF(AL$22&lt;Options!$H$13,IF(MOD(AL$22-$G$22,Options!$C18)=0,Options!$I18,),)</f>
        <v>0</v>
      </c>
      <c r="AM52" s="552">
        <f>+IF(AM$22&lt;Options!$H$13,IF(MOD(AM$22-$G$22,Options!$C18)=0,Options!$I18,),)</f>
        <v>0</v>
      </c>
      <c r="AN52" s="552">
        <f>+IF(AN$22&lt;Options!$H$13,IF(MOD(AN$22-$G$22,Options!$C18)=0,Options!$I18,),)</f>
        <v>0</v>
      </c>
      <c r="AO52" s="552">
        <f>+IF(AO$22&lt;Options!$H$13,IF(MOD(AO$22-$G$22,Options!$C18)=0,Options!$I18,),)</f>
        <v>0</v>
      </c>
      <c r="AP52" s="552">
        <f>+IF(AP$22&lt;Options!$H$13,IF(MOD(AP$22-$G$22,Options!$C18)=0,Options!$I18,),)</f>
        <v>0</v>
      </c>
      <c r="AQ52" s="552">
        <f>+IF(AQ$22&lt;Options!$H$13,IF(MOD(AQ$22-$G$22,Options!$C18)=0,Options!$I18,),)</f>
        <v>0</v>
      </c>
      <c r="AR52" s="552">
        <f>+IF(AR$22&lt;Options!$H$13,IF(MOD(AR$22-$G$22,Options!$C18)=0,Options!$I18,),)</f>
        <v>0</v>
      </c>
      <c r="AS52" s="552">
        <f>+IF(AS$22&lt;Options!$H$13,IF(MOD(AS$22-$G$22,Options!$C18)=0,Options!$I18,),)</f>
        <v>0</v>
      </c>
      <c r="AT52" s="552">
        <f>+IF(AT$22&lt;Options!$H$13,IF(MOD(AT$22-$G$22,Options!$C18)=0,Options!$I18,),)</f>
        <v>0</v>
      </c>
      <c r="AU52" s="552">
        <f>+IF(AU$22&lt;Options!$H$13,IF(MOD(AU$22-$G$22,Options!$C18)=0,Options!$I18,),)</f>
        <v>0</v>
      </c>
      <c r="AV52" s="552">
        <f>+IF(AV$22&lt;Options!$H$13,IF(MOD(AV$22-$G$22,Options!$C18)=0,Options!$I18,),)</f>
        <v>0</v>
      </c>
      <c r="AW52" s="552">
        <f>+IF(AW$22&lt;Options!$H$13,IF(MOD(AW$22-$G$22,Options!$C18)=0,Options!$I18,),)</f>
        <v>0</v>
      </c>
      <c r="AX52" s="552">
        <f>+IF(AX$22&lt;Options!$H$13,IF(MOD(AX$22-$G$22,Options!$C18)=0,Options!$I18,),)</f>
        <v>0</v>
      </c>
      <c r="AY52" s="552">
        <f>+IF(AY$22&lt;Options!$H$13,IF(MOD(AY$22-$G$22,Options!$C18)=0,Options!$I18,),)</f>
        <v>0</v>
      </c>
      <c r="AZ52" s="552">
        <f>+IF(AZ$22&lt;Options!$H$13,IF(MOD(AZ$22-$G$22,Options!$C18)=0,Options!$I18,),)</f>
        <v>0</v>
      </c>
      <c r="BA52" s="552">
        <f>+IF(BA$22&lt;Options!$H$13,IF(MOD(BA$22-$G$22,Options!$C18)=0,Options!$I18,),)</f>
        <v>0</v>
      </c>
      <c r="BB52" s="552">
        <f>+IF(BB$22&lt;Options!$H$13,IF(MOD(BB$22-$G$22,Options!$C18)=0,Options!$I18,),)</f>
        <v>0</v>
      </c>
      <c r="BC52" s="552">
        <f>+IF(BC$22&lt;Options!$H$13,IF(MOD(BC$22-$G$22,Options!$C18)=0,Options!$I18,),)</f>
        <v>0</v>
      </c>
      <c r="BD52" s="552">
        <f>+IF(BD$22&lt;Options!$H$13,IF(MOD(BD$22-$G$22,Options!$C18)=0,Options!$I18,),)</f>
        <v>0</v>
      </c>
      <c r="BE52" s="552">
        <f>+IF(BE$22&lt;Options!$H$13,IF(MOD(BE$22-$G$22,Options!$C18)=0,Options!$I18,),)</f>
        <v>0</v>
      </c>
      <c r="BF52" s="552">
        <f>+IF(BF$22&lt;Options!$H$13,IF(MOD(BF$22-$G$22,Options!$C18)=0,Options!$I18,),)</f>
        <v>0</v>
      </c>
      <c r="BG52" s="552">
        <f>+IF(BG$22&lt;Options!$H$13,IF(MOD(BG$22-$G$22,Options!$C18)=0,Options!$I18,),)</f>
        <v>0</v>
      </c>
      <c r="BH52" s="552">
        <f>+IF(BH$22&lt;Options!$H$13,IF(MOD(BH$22-$G$22,Options!$C18)=0,Options!$I18,),)</f>
        <v>0</v>
      </c>
      <c r="BI52" s="552">
        <f>+IF(BI$22&lt;Options!$H$13,IF(MOD(BI$22-$G$22,Options!$C18)=0,Options!$I18,),)</f>
        <v>0</v>
      </c>
      <c r="BJ52" s="552">
        <f>+IF(BJ$22&lt;Options!$H$13,IF(MOD(BJ$22-$G$22,Options!$C18)=0,Options!$I18,),)</f>
        <v>0</v>
      </c>
      <c r="BK52" s="552">
        <f>+IF(BK$22&lt;Options!$H$13,IF(MOD(BK$22-$G$22,Options!$C18)=0,Options!$I18,),)</f>
        <v>0</v>
      </c>
      <c r="BL52" s="552">
        <f>+IF(BL$22&lt;Options!$H$13,IF(MOD(BL$22-$G$22,Options!$C18)=0,Options!$I18,),)</f>
        <v>0</v>
      </c>
      <c r="BM52" s="552">
        <f>+IF(BM$22&lt;Options!$H$13,IF(MOD(BM$22-$G$22,Options!$C18)=0,Options!$I18,),)</f>
        <v>0</v>
      </c>
      <c r="BN52" s="9"/>
      <c r="BO52" s="324"/>
      <c r="BP52" s="360"/>
      <c r="BQ52" s="5"/>
    </row>
    <row r="53" spans="1:69" outlineLevel="2">
      <c r="A53" s="735"/>
      <c r="B53" s="315" t="s">
        <v>25</v>
      </c>
      <c r="C53" s="317"/>
      <c r="D53" s="308">
        <f t="shared" si="3"/>
        <v>0</v>
      </c>
      <c r="E53" s="308">
        <f t="shared" si="4"/>
        <v>0</v>
      </c>
      <c r="F53" s="127"/>
      <c r="G53" s="127"/>
      <c r="H53" s="552">
        <f>+IF(H$22&lt;Options!$H$13,IF(MOD(H$22-$G$22,Options!$C19)=0,Options!$I19,),)</f>
        <v>0</v>
      </c>
      <c r="I53" s="552">
        <f>+IF(I$22&lt;Options!$H$13,IF(MOD(I$22-$G$22,Options!$C19)=0,Options!$I19,),)</f>
        <v>0</v>
      </c>
      <c r="J53" s="552">
        <f>+IF(J$22&lt;Options!$H$13,IF(MOD(J$22-$G$22,Options!$C19)=0,Options!$I19,),)</f>
        <v>0</v>
      </c>
      <c r="K53" s="552">
        <f>+IF(K$22&lt;Options!$H$13,IF(MOD(K$22-$G$22,Options!$C19)=0,Options!$I19,),)</f>
        <v>0</v>
      </c>
      <c r="L53" s="552">
        <f>+IF(L$22&lt;Options!$H$13,IF(MOD(L$22-$G$22,Options!$C19)=0,Options!$I19,),)</f>
        <v>0</v>
      </c>
      <c r="M53" s="552">
        <f>+IF(M$22&lt;Options!$H$13,IF(MOD(M$22-$G$22,Options!$C19)=0,Options!$I19,),)</f>
        <v>0</v>
      </c>
      <c r="N53" s="552">
        <f>+IF(N$22&lt;Options!$H$13,IF(MOD(N$22-$G$22,Options!$C19)=0,Options!$I19,),)</f>
        <v>0</v>
      </c>
      <c r="O53" s="552">
        <f>+IF(O$22&lt;Options!$H$13,IF(MOD(O$22-$G$22,Options!$C19)=0,Options!$I19,),)</f>
        <v>0</v>
      </c>
      <c r="P53" s="552">
        <f>+IF(P$22&lt;Options!$H$13,IF(MOD(P$22-$G$22,Options!$C19)=0,Options!$I19,),)</f>
        <v>0</v>
      </c>
      <c r="Q53" s="552">
        <f>+IF(Q$22&lt;Options!$H$13,IF(MOD(Q$22-$G$22,Options!$C19)=0,Options!$I19,),)</f>
        <v>0</v>
      </c>
      <c r="R53" s="552">
        <f>+IF(R$22&lt;Options!$H$13,IF(MOD(R$22-$G$22,Options!$C19)=0,Options!$I19,),)</f>
        <v>0</v>
      </c>
      <c r="S53" s="552">
        <f>+IF(S$22&lt;Options!$H$13,IF(MOD(S$22-$G$22,Options!$C19)=0,Options!$I19,),)</f>
        <v>0</v>
      </c>
      <c r="T53" s="552">
        <f>+IF(T$22&lt;Options!$H$13,IF(MOD(T$22-$G$22,Options!$C19)=0,Options!$I19,),)</f>
        <v>0</v>
      </c>
      <c r="U53" s="552">
        <f>+IF(U$22&lt;Options!$H$13,IF(MOD(U$22-$G$22,Options!$C19)=0,Options!$I19,),)</f>
        <v>0</v>
      </c>
      <c r="V53" s="552">
        <f>+IF(V$22&lt;Options!$H$13,IF(MOD(V$22-$G$22,Options!$C19)=0,Options!$I19,),)</f>
        <v>0</v>
      </c>
      <c r="W53" s="552">
        <f>+IF(W$22&lt;Options!$H$13,IF(MOD(W$22-$G$22,Options!$C19)=0,Options!$I19,),)</f>
        <v>0</v>
      </c>
      <c r="X53" s="552">
        <f>+IF(X$22&lt;Options!$H$13,IF(MOD(X$22-$G$22,Options!$C19)=0,Options!$I19,),)</f>
        <v>0</v>
      </c>
      <c r="Y53" s="552">
        <f>+IF(Y$22&lt;Options!$H$13,IF(MOD(Y$22-$G$22,Options!$C19)=0,Options!$I19,),)</f>
        <v>0</v>
      </c>
      <c r="Z53" s="552">
        <f>+IF(Z$22&lt;Options!$H$13,IF(MOD(Z$22-$G$22,Options!$C19)=0,Options!$I19,),)</f>
        <v>0</v>
      </c>
      <c r="AA53" s="552">
        <f>+IF(AA$22&lt;Options!$H$13,IF(MOD(AA$22-$G$22,Options!$C19)=0,Options!$I19,),)</f>
        <v>0</v>
      </c>
      <c r="AB53" s="552">
        <f>+IF(AB$22&lt;Options!$H$13,IF(MOD(AB$22-$G$22,Options!$C19)=0,Options!$I19,),)</f>
        <v>0</v>
      </c>
      <c r="AC53" s="552">
        <f>+IF(AC$22&lt;Options!$H$13,IF(MOD(AC$22-$G$22,Options!$C19)=0,Options!$I19,),)</f>
        <v>0</v>
      </c>
      <c r="AD53" s="552">
        <f>+IF(AD$22&lt;Options!$H$13,IF(MOD(AD$22-$G$22,Options!$C19)=0,Options!$I19,),)</f>
        <v>0</v>
      </c>
      <c r="AE53" s="552">
        <f>+IF(AE$22&lt;Options!$H$13,IF(MOD(AE$22-$G$22,Options!$C19)=0,Options!$I19,),)</f>
        <v>0</v>
      </c>
      <c r="AF53" s="552">
        <f>+IF(AF$22&lt;Options!$H$13,IF(MOD(AF$22-$G$22,Options!$C19)=0,Options!$I19,),)</f>
        <v>0</v>
      </c>
      <c r="AG53" s="552">
        <f>+IF(AG$22&lt;Options!$H$13,IF(MOD(AG$22-$G$22,Options!$C19)=0,Options!$I19,),)</f>
        <v>0</v>
      </c>
      <c r="AH53" s="552">
        <f>+IF(AH$22&lt;Options!$H$13,IF(MOD(AH$22-$G$22,Options!$C19)=0,Options!$I19,),)</f>
        <v>0</v>
      </c>
      <c r="AI53" s="552">
        <f>+IF(AI$22&lt;Options!$H$13,IF(MOD(AI$22-$G$22,Options!$C19)=0,Options!$I19,),)</f>
        <v>0</v>
      </c>
      <c r="AJ53" s="552">
        <f>+IF(AJ$22&lt;Options!$H$13,IF(MOD(AJ$22-$G$22,Options!$C19)=0,Options!$I19,),)</f>
        <v>0</v>
      </c>
      <c r="AK53" s="552">
        <f>+IF(AK$22&lt;Options!$H$13,IF(MOD(AK$22-$G$22,Options!$C19)=0,Options!$I19,),)</f>
        <v>0</v>
      </c>
      <c r="AL53" s="552">
        <f>+IF(AL$22&lt;Options!$H$13,IF(MOD(AL$22-$G$22,Options!$C19)=0,Options!$I19,),)</f>
        <v>0</v>
      </c>
      <c r="AM53" s="552">
        <f>+IF(AM$22&lt;Options!$H$13,IF(MOD(AM$22-$G$22,Options!$C19)=0,Options!$I19,),)</f>
        <v>0</v>
      </c>
      <c r="AN53" s="552">
        <f>+IF(AN$22&lt;Options!$H$13,IF(MOD(AN$22-$G$22,Options!$C19)=0,Options!$I19,),)</f>
        <v>0</v>
      </c>
      <c r="AO53" s="552">
        <f>+IF(AO$22&lt;Options!$H$13,IF(MOD(AO$22-$G$22,Options!$C19)=0,Options!$I19,),)</f>
        <v>0</v>
      </c>
      <c r="AP53" s="552">
        <f>+IF(AP$22&lt;Options!$H$13,IF(MOD(AP$22-$G$22,Options!$C19)=0,Options!$I19,),)</f>
        <v>0</v>
      </c>
      <c r="AQ53" s="552">
        <f>+IF(AQ$22&lt;Options!$H$13,IF(MOD(AQ$22-$G$22,Options!$C19)=0,Options!$I19,),)</f>
        <v>0</v>
      </c>
      <c r="AR53" s="552">
        <f>+IF(AR$22&lt;Options!$H$13,IF(MOD(AR$22-$G$22,Options!$C19)=0,Options!$I19,),)</f>
        <v>0</v>
      </c>
      <c r="AS53" s="552">
        <f>+IF(AS$22&lt;Options!$H$13,IF(MOD(AS$22-$G$22,Options!$C19)=0,Options!$I19,),)</f>
        <v>0</v>
      </c>
      <c r="AT53" s="552">
        <f>+IF(AT$22&lt;Options!$H$13,IF(MOD(AT$22-$G$22,Options!$C19)=0,Options!$I19,),)</f>
        <v>0</v>
      </c>
      <c r="AU53" s="552">
        <f>+IF(AU$22&lt;Options!$H$13,IF(MOD(AU$22-$G$22,Options!$C19)=0,Options!$I19,),)</f>
        <v>0</v>
      </c>
      <c r="AV53" s="552">
        <f>+IF(AV$22&lt;Options!$H$13,IF(MOD(AV$22-$G$22,Options!$C19)=0,Options!$I19,),)</f>
        <v>0</v>
      </c>
      <c r="AW53" s="552">
        <f>+IF(AW$22&lt;Options!$H$13,IF(MOD(AW$22-$G$22,Options!$C19)=0,Options!$I19,),)</f>
        <v>0</v>
      </c>
      <c r="AX53" s="552">
        <f>+IF(AX$22&lt;Options!$H$13,IF(MOD(AX$22-$G$22,Options!$C19)=0,Options!$I19,),)</f>
        <v>0</v>
      </c>
      <c r="AY53" s="552">
        <f>+IF(AY$22&lt;Options!$H$13,IF(MOD(AY$22-$G$22,Options!$C19)=0,Options!$I19,),)</f>
        <v>0</v>
      </c>
      <c r="AZ53" s="552">
        <f>+IF(AZ$22&lt;Options!$H$13,IF(MOD(AZ$22-$G$22,Options!$C19)=0,Options!$I19,),)</f>
        <v>0</v>
      </c>
      <c r="BA53" s="552">
        <f>+IF(BA$22&lt;Options!$H$13,IF(MOD(BA$22-$G$22,Options!$C19)=0,Options!$I19,),)</f>
        <v>0</v>
      </c>
      <c r="BB53" s="552">
        <f>+IF(BB$22&lt;Options!$H$13,IF(MOD(BB$22-$G$22,Options!$C19)=0,Options!$I19,),)</f>
        <v>0</v>
      </c>
      <c r="BC53" s="552">
        <f>+IF(BC$22&lt;Options!$H$13,IF(MOD(BC$22-$G$22,Options!$C19)=0,Options!$I19,),)</f>
        <v>0</v>
      </c>
      <c r="BD53" s="552">
        <f>+IF(BD$22&lt;Options!$H$13,IF(MOD(BD$22-$G$22,Options!$C19)=0,Options!$I19,),)</f>
        <v>0</v>
      </c>
      <c r="BE53" s="552">
        <f>+IF(BE$22&lt;Options!$H$13,IF(MOD(BE$22-$G$22,Options!$C19)=0,Options!$I19,),)</f>
        <v>0</v>
      </c>
      <c r="BF53" s="552">
        <f>+IF(BF$22&lt;Options!$H$13,IF(MOD(BF$22-$G$22,Options!$C19)=0,Options!$I19,),)</f>
        <v>0</v>
      </c>
      <c r="BG53" s="552">
        <f>+IF(BG$22&lt;Options!$H$13,IF(MOD(BG$22-$G$22,Options!$C19)=0,Options!$I19,),)</f>
        <v>0</v>
      </c>
      <c r="BH53" s="552">
        <f>+IF(BH$22&lt;Options!$H$13,IF(MOD(BH$22-$G$22,Options!$C19)=0,Options!$I19,),)</f>
        <v>0</v>
      </c>
      <c r="BI53" s="552">
        <f>+IF(BI$22&lt;Options!$H$13,IF(MOD(BI$22-$G$22,Options!$C19)=0,Options!$I19,),)</f>
        <v>0</v>
      </c>
      <c r="BJ53" s="552">
        <f>+IF(BJ$22&lt;Options!$H$13,IF(MOD(BJ$22-$G$22,Options!$C19)=0,Options!$I19,),)</f>
        <v>0</v>
      </c>
      <c r="BK53" s="552">
        <f>+IF(BK$22&lt;Options!$H$13,IF(MOD(BK$22-$G$22,Options!$C19)=0,Options!$I19,),)</f>
        <v>0</v>
      </c>
      <c r="BL53" s="552">
        <f>+IF(BL$22&lt;Options!$H$13,IF(MOD(BL$22-$G$22,Options!$C19)=0,Options!$I19,),)</f>
        <v>0</v>
      </c>
      <c r="BM53" s="552">
        <f>+IF(BM$22&lt;Options!$H$13,IF(MOD(BM$22-$G$22,Options!$C19)=0,Options!$I19,),)</f>
        <v>0</v>
      </c>
      <c r="BN53" s="9"/>
      <c r="BO53" s="324"/>
      <c r="BP53" s="360"/>
      <c r="BQ53" s="5"/>
    </row>
    <row r="54" spans="1:69" outlineLevel="2">
      <c r="A54" s="735"/>
      <c r="B54" s="315" t="s">
        <v>26</v>
      </c>
      <c r="C54" s="317"/>
      <c r="D54" s="334">
        <f t="shared" si="3"/>
        <v>0</v>
      </c>
      <c r="E54" s="334">
        <f t="shared" si="4"/>
        <v>0</v>
      </c>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325"/>
      <c r="BP54" s="325"/>
      <c r="BQ54" s="5"/>
    </row>
    <row r="55" spans="1:69" outlineLevel="1">
      <c r="A55" s="736"/>
      <c r="B55" s="320" t="s">
        <v>750</v>
      </c>
      <c r="C55" s="139"/>
      <c r="D55" s="554">
        <f t="shared" si="3"/>
        <v>0</v>
      </c>
      <c r="E55" s="554">
        <f t="shared" si="4"/>
        <v>6650.7693719633271</v>
      </c>
      <c r="F55" s="555">
        <f>SUM(F49:F54)</f>
        <v>0</v>
      </c>
      <c r="G55" s="555">
        <f>SUM(G49:G54)</f>
        <v>0</v>
      </c>
      <c r="H55" s="555">
        <f t="shared" ref="H55:BN55" si="15">SUM(H49:H54)</f>
        <v>0</v>
      </c>
      <c r="I55" s="555">
        <f t="shared" si="15"/>
        <v>0</v>
      </c>
      <c r="J55" s="555">
        <f t="shared" si="15"/>
        <v>0</v>
      </c>
      <c r="K55" s="555">
        <f t="shared" si="15"/>
        <v>0</v>
      </c>
      <c r="L55" s="555">
        <f t="shared" si="15"/>
        <v>0</v>
      </c>
      <c r="M55" s="555">
        <f t="shared" si="15"/>
        <v>0</v>
      </c>
      <c r="N55" s="555">
        <f>SUM(N49:N54)</f>
        <v>0</v>
      </c>
      <c r="O55" s="555">
        <f t="shared" si="15"/>
        <v>0</v>
      </c>
      <c r="P55" s="555">
        <f t="shared" si="15"/>
        <v>0</v>
      </c>
      <c r="Q55" s="555">
        <f t="shared" si="15"/>
        <v>1941.8137234939809</v>
      </c>
      <c r="R55" s="555">
        <f t="shared" si="15"/>
        <v>0</v>
      </c>
      <c r="S55" s="555">
        <f t="shared" si="15"/>
        <v>0</v>
      </c>
      <c r="T55" s="555">
        <f t="shared" si="15"/>
        <v>0</v>
      </c>
      <c r="U55" s="555">
        <f t="shared" si="15"/>
        <v>0</v>
      </c>
      <c r="V55" s="555">
        <f t="shared" si="15"/>
        <v>0</v>
      </c>
      <c r="W55" s="555">
        <f t="shared" si="15"/>
        <v>0</v>
      </c>
      <c r="X55" s="555">
        <f t="shared" si="15"/>
        <v>0</v>
      </c>
      <c r="Y55" s="555">
        <f t="shared" si="15"/>
        <v>0</v>
      </c>
      <c r="Z55" s="555">
        <f t="shared" si="15"/>
        <v>0</v>
      </c>
      <c r="AA55" s="555">
        <f t="shared" si="15"/>
        <v>1941.8137234939809</v>
      </c>
      <c r="AB55" s="555">
        <f t="shared" si="15"/>
        <v>0</v>
      </c>
      <c r="AC55" s="555">
        <f t="shared" si="15"/>
        <v>0</v>
      </c>
      <c r="AD55" s="555">
        <f t="shared" si="15"/>
        <v>0</v>
      </c>
      <c r="AE55" s="555">
        <f t="shared" si="15"/>
        <v>0</v>
      </c>
      <c r="AF55" s="555">
        <f t="shared" si="15"/>
        <v>8483.3826231664571</v>
      </c>
      <c r="AG55" s="555">
        <f t="shared" si="15"/>
        <v>0</v>
      </c>
      <c r="AH55" s="555">
        <f t="shared" si="15"/>
        <v>0</v>
      </c>
      <c r="AI55" s="555">
        <f t="shared" si="15"/>
        <v>0</v>
      </c>
      <c r="AJ55" s="555">
        <f t="shared" si="15"/>
        <v>0</v>
      </c>
      <c r="AK55" s="555">
        <f t="shared" si="15"/>
        <v>1941.8137234939809</v>
      </c>
      <c r="AL55" s="555">
        <f t="shared" si="15"/>
        <v>0</v>
      </c>
      <c r="AM55" s="555">
        <f t="shared" si="15"/>
        <v>0</v>
      </c>
      <c r="AN55" s="555">
        <f t="shared" si="15"/>
        <v>0</v>
      </c>
      <c r="AO55" s="555">
        <f t="shared" si="15"/>
        <v>0</v>
      </c>
      <c r="AP55" s="555">
        <f t="shared" si="15"/>
        <v>0</v>
      </c>
      <c r="AQ55" s="555">
        <f t="shared" si="15"/>
        <v>0</v>
      </c>
      <c r="AR55" s="555">
        <f t="shared" si="15"/>
        <v>0</v>
      </c>
      <c r="AS55" s="555">
        <f t="shared" si="15"/>
        <v>0</v>
      </c>
      <c r="AT55" s="555">
        <f t="shared" si="15"/>
        <v>0</v>
      </c>
      <c r="AU55" s="555">
        <f t="shared" si="15"/>
        <v>1941.8137234939809</v>
      </c>
      <c r="AV55" s="555">
        <f t="shared" si="15"/>
        <v>0</v>
      </c>
      <c r="AW55" s="555">
        <f t="shared" si="15"/>
        <v>0</v>
      </c>
      <c r="AX55" s="555">
        <f t="shared" si="15"/>
        <v>0</v>
      </c>
      <c r="AY55" s="555">
        <f t="shared" si="15"/>
        <v>0</v>
      </c>
      <c r="AZ55" s="555">
        <f t="shared" si="15"/>
        <v>0</v>
      </c>
      <c r="BA55" s="555">
        <f t="shared" si="15"/>
        <v>0</v>
      </c>
      <c r="BB55" s="555">
        <f t="shared" si="15"/>
        <v>0</v>
      </c>
      <c r="BC55" s="555">
        <f t="shared" si="15"/>
        <v>0</v>
      </c>
      <c r="BD55" s="555">
        <f t="shared" si="15"/>
        <v>0</v>
      </c>
      <c r="BE55" s="555">
        <f t="shared" si="15"/>
        <v>0</v>
      </c>
      <c r="BF55" s="555">
        <f t="shared" si="15"/>
        <v>0</v>
      </c>
      <c r="BG55" s="555">
        <f t="shared" si="15"/>
        <v>0</v>
      </c>
      <c r="BH55" s="555">
        <f t="shared" si="15"/>
        <v>0</v>
      </c>
      <c r="BI55" s="555">
        <f t="shared" si="15"/>
        <v>0</v>
      </c>
      <c r="BJ55" s="555">
        <f t="shared" si="15"/>
        <v>0</v>
      </c>
      <c r="BK55" s="555">
        <f t="shared" si="15"/>
        <v>0</v>
      </c>
      <c r="BL55" s="555">
        <f>SUM(BL49:BL54)</f>
        <v>0</v>
      </c>
      <c r="BM55" s="555">
        <f>SUM(BM49:BM54)</f>
        <v>0</v>
      </c>
      <c r="BN55" s="555">
        <f t="shared" si="15"/>
        <v>0</v>
      </c>
      <c r="BO55" s="341"/>
      <c r="BP55" s="341"/>
      <c r="BQ55" s="25"/>
    </row>
    <row r="56" spans="1:69" outlineLevel="1">
      <c r="A56" s="728" t="s">
        <v>828</v>
      </c>
      <c r="B56" s="165" t="s">
        <v>21</v>
      </c>
      <c r="C56" s="166"/>
      <c r="D56" s="308">
        <f t="shared" si="3"/>
        <v>0</v>
      </c>
      <c r="E56" s="308">
        <f t="shared" si="4"/>
        <v>0</v>
      </c>
      <c r="F56" s="9">
        <f>+IF(AND(F$22&gt;Assumes!$D$8+1,MOD(F$22-Assumes!$D$8,Assumes!$D11)=1),Options!$E15,0)</f>
        <v>0</v>
      </c>
      <c r="G56" s="9">
        <f>+IF(AND(G$22&gt;Assumes!$D$8+1,MOD(G$22-Assumes!$D$8,Assumes!$D11)=1),Options!$E15,0)</f>
        <v>0</v>
      </c>
      <c r="H56" s="9">
        <f>+IF(AND(H$22&gt;Assumes!$D$8+1,MOD(H$22-Assumes!$D$8,Assumes!$D11)=1),Options!$E15,0)</f>
        <v>0</v>
      </c>
      <c r="I56" s="9">
        <f>+IF(AND(I$22&gt;Assumes!$D$8+1,MOD(I$22-Assumes!$D$8,Assumes!$D11)=1),Options!$E15,0)</f>
        <v>0</v>
      </c>
      <c r="J56" s="9">
        <f>+IF(AND(J$22&gt;Assumes!$D$8+1,MOD(J$22-Assumes!$D$8,Assumes!$D11)=1),Options!$E15,0)</f>
        <v>0</v>
      </c>
      <c r="K56" s="9">
        <f>+IF(AND(K$22&gt;Assumes!$D$8+1,MOD(K$22-Assumes!$D$8,Assumes!$D11)=1),Options!$E15,0)</f>
        <v>0</v>
      </c>
      <c r="L56" s="9">
        <f>+IF(AND(L$22&gt;Assumes!$D$8+1,MOD(L$22-Assumes!$D$8,Assumes!$D11)=1),Options!$E15,0)</f>
        <v>0</v>
      </c>
      <c r="M56" s="9">
        <f>+IF(AND(M$22&gt;Assumes!$D$8+1,MOD(M$22-Assumes!$D$8,Assumes!$D11)=1),Options!$E15,0)</f>
        <v>0</v>
      </c>
      <c r="N56" s="9">
        <f>+IF(AND(N$22&gt;Assumes!$D$8+1,MOD(N$22-Assumes!$D$8,Assumes!$D11)=1),Options!$E15,0)</f>
        <v>0</v>
      </c>
      <c r="O56" s="9">
        <f>+IF(AND(O$22&gt;Assumes!$D$8+1,MOD(O$22-Assumes!$D$8,Assumes!$D11)=1),Options!$E15,0)</f>
        <v>0</v>
      </c>
      <c r="P56" s="9">
        <f>+IF(AND(P$22&gt;Assumes!$D$8+1,MOD(P$22-Assumes!$D$8,Assumes!$D11)=1),Options!$E15,0)</f>
        <v>0</v>
      </c>
      <c r="Q56" s="9">
        <f>+IF(AND(Q$22&gt;Assumes!$D$8+1,MOD(Q$22-Assumes!$D$8,Assumes!$D11)=1),Options!$E15,0)</f>
        <v>0</v>
      </c>
      <c r="R56" s="9">
        <f>+IF(AND(R$22&gt;Assumes!$D$8+1,MOD(R$22-Assumes!$D$8,Assumes!$D11)=1),Options!$E15,0)</f>
        <v>0</v>
      </c>
      <c r="S56" s="9">
        <f>+IF(AND(S$22&gt;Assumes!$D$8+1,MOD(S$22-Assumes!$D$8,Assumes!$D11)=1),Options!$E15,0)</f>
        <v>0</v>
      </c>
      <c r="T56" s="9">
        <f>+IF(AND(T$22&gt;Assumes!$D$8+1,MOD(T$22-Assumes!$D$8,Assumes!$D11)=1),Options!$E15,0)</f>
        <v>0</v>
      </c>
      <c r="U56" s="9">
        <f>+IF(AND(U$22&gt;Assumes!$D$8+1,MOD(U$22-Assumes!$D$8,Assumes!$D11)=1),Options!$E15,0)</f>
        <v>0</v>
      </c>
      <c r="V56" s="9">
        <f>+IF(AND(V$22&gt;Assumes!$D$8+1,MOD(V$22-Assumes!$D$8,Assumes!$D11)=1),Options!$E15,0)</f>
        <v>0</v>
      </c>
      <c r="W56" s="9">
        <f>+IF(AND(W$22&gt;Assumes!$D$8+1,MOD(W$22-Assumes!$D$8,Assumes!$D11)=1),Options!$E15,0)</f>
        <v>0</v>
      </c>
      <c r="X56" s="9">
        <f>+IF(AND(X$22&gt;Assumes!$D$8+1,MOD(X$22-Assumes!$D$8,Assumes!$D11)=1),Options!$E15,0)</f>
        <v>0</v>
      </c>
      <c r="Y56" s="9">
        <f>+IF(AND(Y$22&gt;Assumes!$D$8+1,MOD(Y$22-Assumes!$D$8,Assumes!$D11)=1),Options!$E15,0)</f>
        <v>0</v>
      </c>
      <c r="Z56" s="9">
        <f>+IF(AND(Z$22&gt;Assumes!$D$8+1,MOD(Z$22-Assumes!$D$8,Assumes!$D11)=1),Options!$E15,0)</f>
        <v>0</v>
      </c>
      <c r="AA56" s="9">
        <f>+IF(AND(AA$22&gt;Assumes!$D$8+1,MOD(AA$22-Assumes!$D$8,Assumes!$D11)=1),Options!$E15,0)</f>
        <v>0</v>
      </c>
      <c r="AB56" s="9">
        <f>+IF(AND(AB$22&gt;Assumes!$D$8+1,MOD(AB$22-Assumes!$D$8,Assumes!$D11)=1),Options!$E15,0)</f>
        <v>0</v>
      </c>
      <c r="AC56" s="9">
        <f>+IF(AND(AC$22&gt;Assumes!$D$8+1,MOD(AC$22-Assumes!$D$8,Assumes!$D11)=1),Options!$E15,0)</f>
        <v>0</v>
      </c>
      <c r="AD56" s="9">
        <f>+IF(AND(AD$22&gt;Assumes!$D$8+1,MOD(AD$22-Assumes!$D$8,Assumes!$D11)=1),Options!$E15,0)</f>
        <v>0</v>
      </c>
      <c r="AE56" s="9">
        <f>+IF(AND(AE$22&gt;Assumes!$D$8+1,MOD(AE$22-Assumes!$D$8,Assumes!$D11)=1),Options!$E15,0)</f>
        <v>0</v>
      </c>
      <c r="AF56" s="9">
        <f>+IF(AND(AF$22&gt;Assumes!$D$8+1,MOD(AF$22-Assumes!$D$8,Assumes!$D11)=1),Options!$E15,0)</f>
        <v>0</v>
      </c>
      <c r="AG56" s="9">
        <f>+IF(AND(AG$22&gt;Assumes!$D$8+1,MOD(AG$22-Assumes!$D$8,Assumes!$D11)=1),Options!$E15,0)</f>
        <v>0</v>
      </c>
      <c r="AH56" s="9">
        <f>+IF(AND(AH$22&gt;Assumes!$D$8+1,MOD(AH$22-Assumes!$D$8,Assumes!$D11)=1),Options!$E15,0)</f>
        <v>0</v>
      </c>
      <c r="AI56" s="9">
        <f>+IF(AND(AI$22&gt;Assumes!$D$8+1,MOD(AI$22-Assumes!$D$8,Assumes!$D11)=1),Options!$E15,0)</f>
        <v>0</v>
      </c>
      <c r="AJ56" s="9">
        <f>+IF(AND(AJ$22&gt;Assumes!$D$8+1,MOD(AJ$22-Assumes!$D$8,Assumes!$D11)=1),Options!$E15,0)</f>
        <v>0</v>
      </c>
      <c r="AK56" s="9">
        <f>+IF(AND(AK$22&gt;Assumes!$D$8+1,MOD(AK$22-Assumes!$D$8,Assumes!$D11)=1),Options!$E15,0)</f>
        <v>0</v>
      </c>
      <c r="AL56" s="9">
        <f>+IF(AND(AL$22&gt;Assumes!$D$8+1,MOD(AL$22-Assumes!$D$8,Assumes!$D11)=1),Options!$E15,0)</f>
        <v>0</v>
      </c>
      <c r="AM56" s="9">
        <f>+IF(AND(AM$22&gt;Assumes!$D$8+1,MOD(AM$22-Assumes!$D$8,Assumes!$D11)=1),Options!$E15,0)</f>
        <v>0</v>
      </c>
      <c r="AN56" s="9">
        <f>+IF(AND(AN$22&gt;Assumes!$D$8+1,MOD(AN$22-Assumes!$D$8,Assumes!$D11)=1),Options!$E15,0)</f>
        <v>0</v>
      </c>
      <c r="AO56" s="9">
        <f>+IF(AND(AO$22&gt;Assumes!$D$8+1,MOD(AO$22-Assumes!$D$8,Assumes!$D11)=1),Options!$E15,0)</f>
        <v>0</v>
      </c>
      <c r="AP56" s="9">
        <f>+IF(AND(AP$22&gt;Assumes!$D$8+1,MOD(AP$22-Assumes!$D$8,Assumes!$D11)=1),Options!$E15,0)</f>
        <v>0</v>
      </c>
      <c r="AQ56" s="9">
        <f>+IF(AND(AQ$22&gt;Assumes!$D$8+1,MOD(AQ$22-Assumes!$D$8,Assumes!$D11)=1),Options!$E15,0)</f>
        <v>0</v>
      </c>
      <c r="AR56" s="9">
        <f>+IF(AND(AR$22&gt;Assumes!$D$8+1,MOD(AR$22-Assumes!$D$8,Assumes!$D11)=1),Options!$E15,0)</f>
        <v>0</v>
      </c>
      <c r="AS56" s="9">
        <f>+IF(AND(AS$22&gt;Assumes!$D$8+1,MOD(AS$22-Assumes!$D$8,Assumes!$D11)=1),Options!$E15,0)</f>
        <v>0</v>
      </c>
      <c r="AT56" s="9">
        <f>+IF(AND(AT$22&gt;Assumes!$D$8+1,MOD(AT$22-Assumes!$D$8,Assumes!$D11)=1),Options!$E15,0)</f>
        <v>0</v>
      </c>
      <c r="AU56" s="9">
        <f>+IF(AND(AU$22&gt;Assumes!$D$8+1,MOD(AU$22-Assumes!$D$8,Assumes!$D11)=1),Options!$E15,0)</f>
        <v>0</v>
      </c>
      <c r="AV56" s="9">
        <f>+IF(AND(AV$22&gt;Assumes!$D$8+1,MOD(AV$22-Assumes!$D$8,Assumes!$D11)=1),Options!$E15,0)</f>
        <v>0</v>
      </c>
      <c r="AW56" s="9">
        <f>+IF(AND(AW$22&gt;Assumes!$D$8+1,MOD(AW$22-Assumes!$D$8,Assumes!$D11)=1),Options!$E15,0)</f>
        <v>0</v>
      </c>
      <c r="AX56" s="9">
        <f>+IF(AND(AX$22&gt;Assumes!$D$8+1,MOD(AX$22-Assumes!$D$8,Assumes!$D11)=1),Options!$E15,0)</f>
        <v>0</v>
      </c>
      <c r="AY56" s="9">
        <f>+IF(AND(AY$22&gt;Assumes!$D$8+1,MOD(AY$22-Assumes!$D$8,Assumes!$D11)=1),Options!$E15,0)</f>
        <v>0</v>
      </c>
      <c r="AZ56" s="9">
        <f>+IF(AND(AZ$22&gt;Assumes!$D$8+1,MOD(AZ$22-Assumes!$D$8,Assumes!$D11)=1),Options!$E15,0)</f>
        <v>0</v>
      </c>
      <c r="BA56" s="9">
        <f>+IF(AND(BA$22&gt;Assumes!$D$8+1,MOD(BA$22-Assumes!$D$8,Assumes!$D11)=1),Options!$E15,0)</f>
        <v>0</v>
      </c>
      <c r="BB56" s="9">
        <f>+IF(AND(BB$22&gt;Assumes!$D$8+1,MOD(BB$22-Assumes!$D$8,Assumes!$D11)=1),Options!$E15,0)</f>
        <v>0</v>
      </c>
      <c r="BC56" s="9">
        <f>+IF(AND(BC$22&gt;Assumes!$D$8+1,MOD(BC$22-Assumes!$D$8,Assumes!$D11)=1),Options!$E15,0)</f>
        <v>0</v>
      </c>
      <c r="BD56" s="9">
        <f>+IF(AND(BD$22&gt;Assumes!$D$8+1,MOD(BD$22-Assumes!$D$8,Assumes!$D11)=1),Options!$E15,0)</f>
        <v>0</v>
      </c>
      <c r="BE56" s="9">
        <f>+IF(AND(BE$22&gt;Assumes!$D$8+1,MOD(BE$22-Assumes!$D$8,Assumes!$D11)=1),Options!$E15,0)</f>
        <v>0</v>
      </c>
      <c r="BF56" s="9">
        <f>+IF(AND(BF$22&gt;Assumes!$D$8+1,MOD(BF$22-Assumes!$D$8,Assumes!$D11)=1),Options!$E15,0)</f>
        <v>0</v>
      </c>
      <c r="BG56" s="9">
        <f>+IF(AND(BG$22&gt;Assumes!$D$8+1,MOD(BG$22-Assumes!$D$8,Assumes!$D11)=1),Options!$E15,0)</f>
        <v>0</v>
      </c>
      <c r="BH56" s="9">
        <f>+IF(AND(BH$22&gt;Assumes!$D$8+1,MOD(BH$22-Assumes!$D$8,Assumes!$D11)=1),Options!$E15,0)</f>
        <v>0</v>
      </c>
      <c r="BI56" s="9">
        <f>+IF(AND(BI$22&gt;Assumes!$D$8+1,MOD(BI$22-Assumes!$D$8,Assumes!$D11)=1),Options!$E15,0)</f>
        <v>0</v>
      </c>
      <c r="BJ56" s="9">
        <f>+IF(AND(BJ$22&gt;Assumes!$D$8+1,MOD(BJ$22-Assumes!$D$8,Assumes!$D11)=1),Options!$E15,0)</f>
        <v>0</v>
      </c>
      <c r="BK56" s="9">
        <f>+IF(AND(BK$22&gt;Assumes!$D$8+1,MOD(BK$22-Assumes!$D$8,Assumes!$D11)=1),Options!$E15,0)</f>
        <v>0</v>
      </c>
      <c r="BL56" s="9">
        <f>+IF(AND(BL$22&gt;Assumes!$D$8+1,MOD(BL$22-Assumes!$D$8,Assumes!$D11)=1),Options!$E15,0)</f>
        <v>0</v>
      </c>
      <c r="BM56" s="9">
        <f>+IF(AND(BM$22&gt;Assumes!$D$8+1,MOD(BM$22-Assumes!$D$8,Assumes!$D11)=1),Options!$E15,0)</f>
        <v>0</v>
      </c>
      <c r="BN56" s="9">
        <f>-Options!K15*BP56/BO56</f>
        <v>0</v>
      </c>
      <c r="BO56" s="553">
        <f>+Assumes!D11</f>
        <v>7</v>
      </c>
      <c r="BP56" s="360">
        <f>+BO56-MOD(BM$22-(Assumes!$D11+Assumes!$D$8+1),BO56)</f>
        <v>3</v>
      </c>
      <c r="BQ56" s="5"/>
    </row>
    <row r="57" spans="1:69" outlineLevel="1">
      <c r="A57" s="735"/>
      <c r="B57" s="315" t="s">
        <v>22</v>
      </c>
      <c r="C57" s="317"/>
      <c r="D57" s="308">
        <f t="shared" si="3"/>
        <v>0</v>
      </c>
      <c r="E57" s="308">
        <f t="shared" si="4"/>
        <v>35.528057050942593</v>
      </c>
      <c r="F57" s="9">
        <f>+IF(AND(F$22&gt;Assumes!$D$8+1,MOD(F$22-Assumes!$D$8,Assumes!$D12)=1),Options!$E16,0)</f>
        <v>0</v>
      </c>
      <c r="G57" s="9">
        <f>+IF(AND(G$22&gt;Assumes!$D$8+1,MOD(G$22-Assumes!$D$8,Assumes!$D12)=1),Options!$E16,0)</f>
        <v>0</v>
      </c>
      <c r="H57" s="9">
        <f>+IF(AND(H$22&gt;Assumes!$D$8+1,MOD(H$22-Assumes!$D$8,Assumes!$D12)=1),Options!$E16,0)</f>
        <v>0</v>
      </c>
      <c r="I57" s="9">
        <f>+IF(AND(I$22&gt;Assumes!$D$8+1,MOD(I$22-Assumes!$D$8,Assumes!$D12)=1),Options!$E16,0)</f>
        <v>0</v>
      </c>
      <c r="J57" s="9">
        <f>+IF(AND(J$22&gt;Assumes!$D$8+1,MOD(J$22-Assumes!$D$8,Assumes!$D12)=1),Options!$E16,0)</f>
        <v>0</v>
      </c>
      <c r="K57" s="9">
        <f>+IF(AND(K$22&gt;Assumes!$D$8+1,MOD(K$22-Assumes!$D$8,Assumes!$D12)=1),Options!$E16,0)</f>
        <v>0</v>
      </c>
      <c r="L57" s="9">
        <f>+IF(AND(L$22&gt;Assumes!$D$8+1,MOD(L$22-Assumes!$D$8,Assumes!$D12)=1),Options!$E16,0)</f>
        <v>0</v>
      </c>
      <c r="M57" s="9">
        <f>+IF(AND(M$22&gt;Assumes!$D$8+1,MOD(M$22-Assumes!$D$8,Assumes!$D12)=1),Options!$E16,0)</f>
        <v>0</v>
      </c>
      <c r="N57" s="9">
        <f>+IF(AND(N$22&gt;Assumes!$D$8+1,MOD(N$22-Assumes!$D$8,Assumes!$D12)=1),Options!$E16,0)</f>
        <v>0</v>
      </c>
      <c r="O57" s="9">
        <f>+IF(AND(O$22&gt;Assumes!$D$8+1,MOD(O$22-Assumes!$D$8,Assumes!$D12)=1),Options!$E16,0)</f>
        <v>0</v>
      </c>
      <c r="P57" s="9">
        <f>+IF(AND(P$22&gt;Assumes!$D$8+1,MOD(P$22-Assumes!$D$8,Assumes!$D12)=1),Options!$E16,0)</f>
        <v>0</v>
      </c>
      <c r="Q57" s="9">
        <f>+IF(AND(Q$22&gt;Assumes!$D$8+1,MOD(Q$22-Assumes!$D$8,Assumes!$D12)=1),Options!$E16,0)</f>
        <v>0</v>
      </c>
      <c r="R57" s="9">
        <f>+IF(AND(R$22&gt;Assumes!$D$8+1,MOD(R$22-Assumes!$D$8,Assumes!$D12)=1),Options!$E16,0)</f>
        <v>0</v>
      </c>
      <c r="S57" s="9">
        <f>+IF(AND(S$22&gt;Assumes!$D$8+1,MOD(S$22-Assumes!$D$8,Assumes!$D12)=1),Options!$E16,0)</f>
        <v>0</v>
      </c>
      <c r="T57" s="9">
        <f>+IF(AND(T$22&gt;Assumes!$D$8+1,MOD(T$22-Assumes!$D$8,Assumes!$D12)=1),Options!$E16,0)</f>
        <v>0</v>
      </c>
      <c r="U57" s="9">
        <f>+IF(AND(U$22&gt;Assumes!$D$8+1,MOD(U$22-Assumes!$D$8,Assumes!$D12)=1),Options!$E16,0)</f>
        <v>0</v>
      </c>
      <c r="V57" s="9">
        <f>+IF(AND(V$22&gt;Assumes!$D$8+1,MOD(V$22-Assumes!$D$8,Assumes!$D12)=1),Options!$E16,0)</f>
        <v>0</v>
      </c>
      <c r="W57" s="9">
        <f>+IF(AND(W$22&gt;Assumes!$D$8+1,MOD(W$22-Assumes!$D$8,Assumes!$D12)=1),Options!$E16,0)</f>
        <v>0</v>
      </c>
      <c r="X57" s="9">
        <f>+IF(AND(X$22&gt;Assumes!$D$8+1,MOD(X$22-Assumes!$D$8,Assumes!$D12)=1),Options!$E16,0)</f>
        <v>0</v>
      </c>
      <c r="Y57" s="9">
        <f>+IF(AND(Y$22&gt;Assumes!$D$8+1,MOD(Y$22-Assumes!$D$8,Assumes!$D12)=1),Options!$E16,0)</f>
        <v>0</v>
      </c>
      <c r="Z57" s="9">
        <f>+IF(AND(Z$22&gt;Assumes!$D$8+1,MOD(Z$22-Assumes!$D$8,Assumes!$D12)=1),Options!$E16,0)</f>
        <v>0</v>
      </c>
      <c r="AA57" s="9">
        <f>+IF(AND(AA$22&gt;Assumes!$D$8+1,MOD(AA$22-Assumes!$D$8,Assumes!$D12)=1),Options!$E16,0)</f>
        <v>0</v>
      </c>
      <c r="AB57" s="9">
        <f>+IF(AND(AB$22&gt;Assumes!$D$8+1,MOD(AB$22-Assumes!$D$8,Assumes!$D12)=1),Options!$E16,0)</f>
        <v>0</v>
      </c>
      <c r="AC57" s="9">
        <f>+IF(AND(AC$22&gt;Assumes!$D$8+1,MOD(AC$22-Assumes!$D$8,Assumes!$D12)=1),Options!$E16,0)</f>
        <v>0</v>
      </c>
      <c r="AD57" s="9">
        <f>+IF(AND(AD$22&gt;Assumes!$D$8+1,MOD(AD$22-Assumes!$D$8,Assumes!$D12)=1),Options!$E16,0)</f>
        <v>0</v>
      </c>
      <c r="AE57" s="9">
        <f>+IF(AND(AE$22&gt;Assumes!$D$8+1,MOD(AE$22-Assumes!$D$8,Assumes!$D12)=1),Options!$E16,0)</f>
        <v>0</v>
      </c>
      <c r="AF57" s="9">
        <f>+IF(AND(AF$22&gt;Assumes!$D$8+1,MOD(AF$22-Assumes!$D$8,Assumes!$D12)=1),Options!$E16,0)</f>
        <v>0</v>
      </c>
      <c r="AG57" s="9">
        <f>+IF(AND(AG$22&gt;Assumes!$D$8+1,MOD(AG$22-Assumes!$D$8,Assumes!$D12)=1),Options!$E16,0)</f>
        <v>0</v>
      </c>
      <c r="AH57" s="9">
        <f>+IF(AND(AH$22&gt;Assumes!$D$8+1,MOD(AH$22-Assumes!$D$8,Assumes!$D12)=1),Options!$E16,0)</f>
        <v>0</v>
      </c>
      <c r="AI57" s="9">
        <f>+IF(AND(AI$22&gt;Assumes!$D$8+1,MOD(AI$22-Assumes!$D$8,Assumes!$D12)=1),Options!$E16,0)</f>
        <v>0</v>
      </c>
      <c r="AJ57" s="9">
        <f>+IF(AND(AJ$22&gt;Assumes!$D$8+1,MOD(AJ$22-Assumes!$D$8,Assumes!$D12)=1),Options!$E16,0)</f>
        <v>0</v>
      </c>
      <c r="AK57" s="9">
        <f>+IF(AND(AK$22&gt;Assumes!$D$8+1,MOD(AK$22-Assumes!$D$8,Assumes!$D12)=1),Options!$E16,0)</f>
        <v>0</v>
      </c>
      <c r="AL57" s="9">
        <f>+IF(AND(AL$22&gt;Assumes!$D$8+1,MOD(AL$22-Assumes!$D$8,Assumes!$D12)=1),Options!$E16,0)</f>
        <v>0</v>
      </c>
      <c r="AM57" s="9">
        <f>+IF(AND(AM$22&gt;Assumes!$D$8+1,MOD(AM$22-Assumes!$D$8,Assumes!$D12)=1),Options!$E16,0)</f>
        <v>0</v>
      </c>
      <c r="AN57" s="9">
        <f>+IF(AND(AN$22&gt;Assumes!$D$8+1,MOD(AN$22-Assumes!$D$8,Assumes!$D12)=1),Options!$E16,0)</f>
        <v>0</v>
      </c>
      <c r="AO57" s="9">
        <f>+IF(AND(AO$22&gt;Assumes!$D$8+1,MOD(AO$22-Assumes!$D$8,Assumes!$D12)=1),Options!$E16,0)</f>
        <v>0</v>
      </c>
      <c r="AP57" s="9">
        <f>+IF(AND(AP$22&gt;Assumes!$D$8+1,MOD(AP$22-Assumes!$D$8,Assumes!$D12)=1),Options!$E16,0)</f>
        <v>0</v>
      </c>
      <c r="AQ57" s="9">
        <f>+IF(AND(AQ$22&gt;Assumes!$D$8+1,MOD(AQ$22-Assumes!$D$8,Assumes!$D12)=1),Options!$E16,0)</f>
        <v>0</v>
      </c>
      <c r="AR57" s="9">
        <f>+IF(AND(AR$22&gt;Assumes!$D$8+1,MOD(AR$22-Assumes!$D$8,Assumes!$D12)=1),Options!$E16,0)</f>
        <v>0</v>
      </c>
      <c r="AS57" s="9">
        <f>+IF(AND(AS$22&gt;Assumes!$D$8+1,MOD(AS$22-Assumes!$D$8,Assumes!$D12)=1),Options!$E16,0)</f>
        <v>0</v>
      </c>
      <c r="AT57" s="9">
        <f>+IF(AND(AT$22&gt;Assumes!$D$8+1,MOD(AT$22-Assumes!$D$8,Assumes!$D12)=1),Options!$E16,0)</f>
        <v>0</v>
      </c>
      <c r="AU57" s="9">
        <f>+IF(AND(AU$22&gt;Assumes!$D$8+1,MOD(AU$22-Assumes!$D$8,Assumes!$D12)=1),Options!$E16,0)</f>
        <v>0</v>
      </c>
      <c r="AV57" s="9">
        <f>+IF(AND(AV$22&gt;Assumes!$D$8+1,MOD(AV$22-Assumes!$D$8,Assumes!$D12)=1),Options!$E16,0)</f>
        <v>0</v>
      </c>
      <c r="AW57" s="9">
        <f>+IF(AND(AW$22&gt;Assumes!$D$8+1,MOD(AW$22-Assumes!$D$8,Assumes!$D12)=1),Options!$E16,0)</f>
        <v>0</v>
      </c>
      <c r="AX57" s="9">
        <f>+IF(AND(AX$22&gt;Assumes!$D$8+1,MOD(AX$22-Assumes!$D$8,Assumes!$D12)=1),Options!$E16,0)</f>
        <v>0</v>
      </c>
      <c r="AY57" s="9">
        <f>+IF(AND(AY$22&gt;Assumes!$D$8+1,MOD(AY$22-Assumes!$D$8,Assumes!$D12)=1),Options!$E16,0)</f>
        <v>0</v>
      </c>
      <c r="AZ57" s="9">
        <f>+IF(AND(AZ$22&gt;Assumes!$D$8+1,MOD(AZ$22-Assumes!$D$8,Assumes!$D12)=1),Options!$E16,0)</f>
        <v>0</v>
      </c>
      <c r="BA57" s="9">
        <f>+IF(AND(BA$22&gt;Assumes!$D$8+1,MOD(BA$22-Assumes!$D$8,Assumes!$D12)=1),Options!$E16,0)</f>
        <v>0</v>
      </c>
      <c r="BB57" s="9">
        <f>+IF(AND(BB$22&gt;Assumes!$D$8+1,MOD(BB$22-Assumes!$D$8,Assumes!$D12)=1),Options!$E16,0)</f>
        <v>0</v>
      </c>
      <c r="BC57" s="9">
        <f>+IF(AND(BC$22&gt;Assumes!$D$8+1,MOD(BC$22-Assumes!$D$8,Assumes!$D12)=1),Options!$E16,0)</f>
        <v>0</v>
      </c>
      <c r="BD57" s="9">
        <f>+IF(AND(BD$22&gt;Assumes!$D$8+1,MOD(BD$22-Assumes!$D$8,Assumes!$D12)=1),Options!$E16,0)</f>
        <v>0</v>
      </c>
      <c r="BE57" s="9">
        <f>+IF(AND(BE$22&gt;Assumes!$D$8+1,MOD(BE$22-Assumes!$D$8,Assumes!$D12)=1),Options!$E16,0)</f>
        <v>0</v>
      </c>
      <c r="BF57" s="9">
        <f>+IF(AND(BF$22&gt;Assumes!$D$8+1,MOD(BF$22-Assumes!$D$8,Assumes!$D12)=1),Options!$E16,0)</f>
        <v>0</v>
      </c>
      <c r="BG57" s="9">
        <f>+IF(AND(BG$22&gt;Assumes!$D$8+1,MOD(BG$22-Assumes!$D$8,Assumes!$D12)=1),Options!$E16,0)</f>
        <v>0</v>
      </c>
      <c r="BH57" s="9">
        <f>+IF(AND(BH$22&gt;Assumes!$D$8+1,MOD(BH$22-Assumes!$D$8,Assumes!$D12)=1),Options!$E16,0)</f>
        <v>0</v>
      </c>
      <c r="BI57" s="9">
        <f>+IF(AND(BI$22&gt;Assumes!$D$8+1,MOD(BI$22-Assumes!$D$8,Assumes!$D12)=1),Options!$E16,0)</f>
        <v>0</v>
      </c>
      <c r="BJ57" s="9">
        <f>+IF(AND(BJ$22&gt;Assumes!$D$8+1,MOD(BJ$22-Assumes!$D$8,Assumes!$D12)=1),Options!$E16,0)</f>
        <v>0</v>
      </c>
      <c r="BK57" s="9">
        <f>+IF(AND(BK$22&gt;Assumes!$D$8+1,MOD(BK$22-Assumes!$D$8,Assumes!$D12)=1),Options!$E16,0)</f>
        <v>0</v>
      </c>
      <c r="BL57" s="9">
        <f>+IF(AND(BL$22&gt;Assumes!$D$8+1,MOD(BL$22-Assumes!$D$8,Assumes!$D12)=1),Options!$E16,0)</f>
        <v>2073.283429441869</v>
      </c>
      <c r="BM57" s="9">
        <f>+IF(AND(BM$22&gt;Assumes!$D$8+1,MOD(BM$22-Assumes!$D$8,Assumes!$D12)=1),Options!$E16,0)</f>
        <v>0</v>
      </c>
      <c r="BN57" s="9">
        <f>-Options!K16*BP57/BO57*(1+Assumes!$D$3)</f>
        <v>-1931.2635145251008</v>
      </c>
      <c r="BO57" s="360">
        <f>+Assumes!D12</f>
        <v>10</v>
      </c>
      <c r="BP57" s="360">
        <f>+BO57-MOD(BM$22-(Assumes!$D12+Assumes!$D$8+1),BO57)</f>
        <v>9</v>
      </c>
      <c r="BQ57" s="5"/>
    </row>
    <row r="58" spans="1:69" outlineLevel="1">
      <c r="A58" s="735"/>
      <c r="B58" s="315" t="s">
        <v>23</v>
      </c>
      <c r="C58" s="317"/>
      <c r="D58" s="308">
        <f t="shared" si="3"/>
        <v>0</v>
      </c>
      <c r="E58" s="308">
        <f t="shared" si="4"/>
        <v>-614.34860188731363</v>
      </c>
      <c r="F58" s="9">
        <f>+IF(AND(F$22&gt;Assumes!$D$8+1,MOD(F$22-Assumes!$D$8,Assumes!$D13)=1),Options!$E17,0)</f>
        <v>0</v>
      </c>
      <c r="G58" s="9">
        <f>+IF(AND(G$22&gt;Assumes!$D$8+1,MOD(G$22-Assumes!$D$8,Assumes!$D13)=1),Options!$E17,0)</f>
        <v>0</v>
      </c>
      <c r="H58" s="9">
        <f>+IF(AND(H$22&gt;Assumes!$D$8+1,MOD(H$22-Assumes!$D$8,Assumes!$D13)=1),Options!$E17,0)</f>
        <v>0</v>
      </c>
      <c r="I58" s="9">
        <f>+IF(AND(I$22&gt;Assumes!$D$8+1,MOD(I$22-Assumes!$D$8,Assumes!$D13)=1),Options!$E17,0)</f>
        <v>0</v>
      </c>
      <c r="J58" s="9">
        <f>+IF(AND(J$22&gt;Assumes!$D$8+1,MOD(J$22-Assumes!$D$8,Assumes!$D13)=1),Options!$E17,0)</f>
        <v>0</v>
      </c>
      <c r="K58" s="9">
        <f>+IF(AND(K$22&gt;Assumes!$D$8+1,MOD(K$22-Assumes!$D$8,Assumes!$D13)=1),Options!$E17,0)</f>
        <v>0</v>
      </c>
      <c r="L58" s="9">
        <f>+IF(AND(L$22&gt;Assumes!$D$8+1,MOD(L$22-Assumes!$D$8,Assumes!$D13)=1),Options!$E17,0)</f>
        <v>0</v>
      </c>
      <c r="M58" s="9">
        <f>+IF(AND(M$22&gt;Assumes!$D$8+1,MOD(M$22-Assumes!$D$8,Assumes!$D13)=1),Options!$E17,0)</f>
        <v>0</v>
      </c>
      <c r="N58" s="9">
        <f>+IF(AND(N$22&gt;Assumes!$D$8+1,MOD(N$22-Assumes!$D$8,Assumes!$D13)=1),Options!$E17,0)</f>
        <v>0</v>
      </c>
      <c r="O58" s="9">
        <f>+IF(AND(O$22&gt;Assumes!$D$8+1,MOD(O$22-Assumes!$D$8,Assumes!$D13)=1),Options!$E17,0)</f>
        <v>0</v>
      </c>
      <c r="P58" s="9">
        <f>+IF(AND(P$22&gt;Assumes!$D$8+1,MOD(P$22-Assumes!$D$8,Assumes!$D13)=1),Options!$E17,0)</f>
        <v>0</v>
      </c>
      <c r="Q58" s="9">
        <f>+IF(AND(Q$22&gt;Assumes!$D$8+1,MOD(Q$22-Assumes!$D$8,Assumes!$D13)=1),Options!$E17,0)</f>
        <v>0</v>
      </c>
      <c r="R58" s="9">
        <f>+IF(AND(R$22&gt;Assumes!$D$8+1,MOD(R$22-Assumes!$D$8,Assumes!$D13)=1),Options!$E17,0)</f>
        <v>0</v>
      </c>
      <c r="S58" s="9">
        <f>+IF(AND(S$22&gt;Assumes!$D$8+1,MOD(S$22-Assumes!$D$8,Assumes!$D13)=1),Options!$E17,0)</f>
        <v>0</v>
      </c>
      <c r="T58" s="9">
        <f>+IF(AND(T$22&gt;Assumes!$D$8+1,MOD(T$22-Assumes!$D$8,Assumes!$D13)=1),Options!$E17,0)</f>
        <v>0</v>
      </c>
      <c r="U58" s="9">
        <f>+IF(AND(U$22&gt;Assumes!$D$8+1,MOD(U$22-Assumes!$D$8,Assumes!$D13)=1),Options!$E17,0)</f>
        <v>0</v>
      </c>
      <c r="V58" s="9">
        <f>+IF(AND(V$22&gt;Assumes!$D$8+1,MOD(V$22-Assumes!$D$8,Assumes!$D13)=1),Options!$E17,0)</f>
        <v>0</v>
      </c>
      <c r="W58" s="9">
        <f>+IF(AND(W$22&gt;Assumes!$D$8+1,MOD(W$22-Assumes!$D$8,Assumes!$D13)=1),Options!$E17,0)</f>
        <v>0</v>
      </c>
      <c r="X58" s="9">
        <f>+IF(AND(X$22&gt;Assumes!$D$8+1,MOD(X$22-Assumes!$D$8,Assumes!$D13)=1),Options!$E17,0)</f>
        <v>0</v>
      </c>
      <c r="Y58" s="9">
        <f>+IF(AND(Y$22&gt;Assumes!$D$8+1,MOD(Y$22-Assumes!$D$8,Assumes!$D13)=1),Options!$E17,0)</f>
        <v>0</v>
      </c>
      <c r="Z58" s="9">
        <f>+IF(AND(Z$22&gt;Assumes!$D$8+1,MOD(Z$22-Assumes!$D$8,Assumes!$D13)=1),Options!$E17,0)</f>
        <v>0</v>
      </c>
      <c r="AA58" s="9">
        <f>+IF(AND(AA$22&gt;Assumes!$D$8+1,MOD(AA$22-Assumes!$D$8,Assumes!$D13)=1),Options!$E17,0)</f>
        <v>0</v>
      </c>
      <c r="AB58" s="9">
        <f>+IF(AND(AB$22&gt;Assumes!$D$8+1,MOD(AB$22-Assumes!$D$8,Assumes!$D13)=1),Options!$E17,0)</f>
        <v>0</v>
      </c>
      <c r="AC58" s="9">
        <f>+IF(AND(AC$22&gt;Assumes!$D$8+1,MOD(AC$22-Assumes!$D$8,Assumes!$D13)=1),Options!$E17,0)</f>
        <v>0</v>
      </c>
      <c r="AD58" s="9">
        <f>+IF(AND(AD$22&gt;Assumes!$D$8+1,MOD(AD$22-Assumes!$D$8,Assumes!$D13)=1),Options!$E17,0)</f>
        <v>0</v>
      </c>
      <c r="AE58" s="9">
        <f>+IF(AND(AE$22&gt;Assumes!$D$8+1,MOD(AE$22-Assumes!$D$8,Assumes!$D13)=1),Options!$E17,0)</f>
        <v>0</v>
      </c>
      <c r="AF58" s="9">
        <f>+IF(AND(AF$22&gt;Assumes!$D$8+1,MOD(AF$22-Assumes!$D$8,Assumes!$D13)=1),Options!$E17,0)</f>
        <v>0</v>
      </c>
      <c r="AG58" s="9">
        <f>+IF(AND(AG$22&gt;Assumes!$D$8+1,MOD(AG$22-Assumes!$D$8,Assumes!$D13)=1),Options!$E17,0)</f>
        <v>0</v>
      </c>
      <c r="AH58" s="9">
        <f>+IF(AND(AH$22&gt;Assumes!$D$8+1,MOD(AH$22-Assumes!$D$8,Assumes!$D13)=1),Options!$E17,0)</f>
        <v>0</v>
      </c>
      <c r="AI58" s="9">
        <f>+IF(AND(AI$22&gt;Assumes!$D$8+1,MOD(AI$22-Assumes!$D$8,Assumes!$D13)=1),Options!$E17,0)</f>
        <v>0</v>
      </c>
      <c r="AJ58" s="9">
        <f>+IF(AND(AJ$22&gt;Assumes!$D$8+1,MOD(AJ$22-Assumes!$D$8,Assumes!$D13)=1),Options!$E17,0)</f>
        <v>0</v>
      </c>
      <c r="AK58" s="9">
        <f>+IF(AND(AK$22&gt;Assumes!$D$8+1,MOD(AK$22-Assumes!$D$8,Assumes!$D13)=1),Options!$E17,0)</f>
        <v>0</v>
      </c>
      <c r="AL58" s="9">
        <f>+IF(AND(AL$22&gt;Assumes!$D$8+1,MOD(AL$22-Assumes!$D$8,Assumes!$D13)=1),Options!$E17,0)</f>
        <v>0</v>
      </c>
      <c r="AM58" s="9">
        <f>+IF(AND(AM$22&gt;Assumes!$D$8+1,MOD(AM$22-Assumes!$D$8,Assumes!$D13)=1),Options!$E17,0)</f>
        <v>0</v>
      </c>
      <c r="AN58" s="9">
        <f>+IF(AND(AN$22&gt;Assumes!$D$8+1,MOD(AN$22-Assumes!$D$8,Assumes!$D13)=1),Options!$E17,0)</f>
        <v>0</v>
      </c>
      <c r="AO58" s="9">
        <f>+IF(AND(AO$22&gt;Assumes!$D$8+1,MOD(AO$22-Assumes!$D$8,Assumes!$D13)=1),Options!$E17,0)</f>
        <v>0</v>
      </c>
      <c r="AP58" s="9">
        <f>+IF(AND(AP$22&gt;Assumes!$D$8+1,MOD(AP$22-Assumes!$D$8,Assumes!$D13)=1),Options!$E17,0)</f>
        <v>0</v>
      </c>
      <c r="AQ58" s="9">
        <f>+IF(AND(AQ$22&gt;Assumes!$D$8+1,MOD(AQ$22-Assumes!$D$8,Assumes!$D13)=1),Options!$E17,0)</f>
        <v>0</v>
      </c>
      <c r="AR58" s="9">
        <f>+IF(AND(AR$22&gt;Assumes!$D$8+1,MOD(AR$22-Assumes!$D$8,Assumes!$D13)=1),Options!$E17,0)</f>
        <v>0</v>
      </c>
      <c r="AS58" s="9">
        <f>+IF(AND(AS$22&gt;Assumes!$D$8+1,MOD(AS$22-Assumes!$D$8,Assumes!$D13)=1),Options!$E17,0)</f>
        <v>0</v>
      </c>
      <c r="AT58" s="9">
        <f>+IF(AND(AT$22&gt;Assumes!$D$8+1,MOD(AT$22-Assumes!$D$8,Assumes!$D13)=1),Options!$E17,0)</f>
        <v>0</v>
      </c>
      <c r="AU58" s="9">
        <f>+IF(AND(AU$22&gt;Assumes!$D$8+1,MOD(AU$22-Assumes!$D$8,Assumes!$D13)=1),Options!$E17,0)</f>
        <v>0</v>
      </c>
      <c r="AV58" s="9">
        <f>+IF(AND(AV$22&gt;Assumes!$D$8+1,MOD(AV$22-Assumes!$D$8,Assumes!$D13)=1),Options!$E17,0)</f>
        <v>0</v>
      </c>
      <c r="AW58" s="9">
        <f>+IF(AND(AW$22&gt;Assumes!$D$8+1,MOD(AW$22-Assumes!$D$8,Assumes!$D13)=1),Options!$E17,0)</f>
        <v>0</v>
      </c>
      <c r="AX58" s="9">
        <f>+IF(AND(AX$22&gt;Assumes!$D$8+1,MOD(AX$22-Assumes!$D$8,Assumes!$D13)=1),Options!$E17,0)</f>
        <v>0</v>
      </c>
      <c r="AY58" s="9">
        <f>+IF(AND(AY$22&gt;Assumes!$D$8+1,MOD(AY$22-Assumes!$D$8,Assumes!$D13)=1),Options!$E17,0)</f>
        <v>0</v>
      </c>
      <c r="AZ58" s="9">
        <f>+IF(AND(AZ$22&gt;Assumes!$D$8+1,MOD(AZ$22-Assumes!$D$8,Assumes!$D13)=1),Options!$E17,0)</f>
        <v>0</v>
      </c>
      <c r="BA58" s="9">
        <f>+IF(AND(BA$22&gt;Assumes!$D$8+1,MOD(BA$22-Assumes!$D$8,Assumes!$D13)=1),Options!$E17,0)</f>
        <v>0</v>
      </c>
      <c r="BB58" s="9">
        <f>+IF(AND(BB$22&gt;Assumes!$D$8+1,MOD(BB$22-Assumes!$D$8,Assumes!$D13)=1),Options!$E17,0)</f>
        <v>0</v>
      </c>
      <c r="BC58" s="9">
        <f>+IF(AND(BC$22&gt;Assumes!$D$8+1,MOD(BC$22-Assumes!$D$8,Assumes!$D13)=1),Options!$E17,0)</f>
        <v>0</v>
      </c>
      <c r="BD58" s="9">
        <f>+IF(AND(BD$22&gt;Assumes!$D$8+1,MOD(BD$22-Assumes!$D$8,Assumes!$D13)=1),Options!$E17,0)</f>
        <v>0</v>
      </c>
      <c r="BE58" s="9">
        <f>+IF(AND(BE$22&gt;Assumes!$D$8+1,MOD(BE$22-Assumes!$D$8,Assumes!$D13)=1),Options!$E17,0)</f>
        <v>0</v>
      </c>
      <c r="BF58" s="9">
        <f>+IF(AND(BF$22&gt;Assumes!$D$8+1,MOD(BF$22-Assumes!$D$8,Assumes!$D13)=1),Options!$E17,0)</f>
        <v>0</v>
      </c>
      <c r="BG58" s="9">
        <f>+IF(AND(BG$22&gt;Assumes!$D$8+1,MOD(BG$22-Assumes!$D$8,Assumes!$D13)=1),Options!$E17,0)</f>
        <v>0</v>
      </c>
      <c r="BH58" s="9">
        <f>+IF(AND(BH$22&gt;Assumes!$D$8+1,MOD(BH$22-Assumes!$D$8,Assumes!$D13)=1),Options!$E17,0)</f>
        <v>0</v>
      </c>
      <c r="BI58" s="9">
        <f>+IF(AND(BI$22&gt;Assumes!$D$8+1,MOD(BI$22-Assumes!$D$8,Assumes!$D13)=1),Options!$E17,0)</f>
        <v>0</v>
      </c>
      <c r="BJ58" s="9">
        <f>+IF(AND(BJ$22&gt;Assumes!$D$8+1,MOD(BJ$22-Assumes!$D$8,Assumes!$D13)=1),Options!$E17,0)</f>
        <v>0</v>
      </c>
      <c r="BK58" s="9">
        <f>+IF(AND(BK$22&gt;Assumes!$D$8+1,MOD(BK$22-Assumes!$D$8,Assumes!$D13)=1),Options!$E17,0)</f>
        <v>0</v>
      </c>
      <c r="BL58" s="9">
        <f>+IF(AND(BL$22&gt;Assumes!$D$8+1,MOD(BL$22-Assumes!$D$8,Assumes!$D13)=1),Options!$E17,0)</f>
        <v>0</v>
      </c>
      <c r="BM58" s="9">
        <f>+IF(AND(BM$22&gt;Assumes!$D$8+1,MOD(BM$22-Assumes!$D$8,Assumes!$D13)=1),Options!$E17,0)</f>
        <v>0</v>
      </c>
      <c r="BN58" s="9">
        <f>-Options!K17*BP58/BO58*(1+Assumes!$D$3)</f>
        <v>-5009.290424986797</v>
      </c>
      <c r="BO58" s="360">
        <f>+Assumes!D13</f>
        <v>25</v>
      </c>
      <c r="BP58" s="360">
        <f>+BO58-MOD(BM$22-(Assumes!$D13+Assumes!$D$8+1),BO58)</f>
        <v>14</v>
      </c>
      <c r="BQ58" s="5"/>
    </row>
    <row r="59" spans="1:69" outlineLevel="1">
      <c r="A59" s="735"/>
      <c r="B59" s="315" t="s">
        <v>24</v>
      </c>
      <c r="C59" s="317"/>
      <c r="D59" s="308">
        <f t="shared" si="3"/>
        <v>0</v>
      </c>
      <c r="E59" s="308">
        <f t="shared" si="4"/>
        <v>-245.6492350630362</v>
      </c>
      <c r="F59" s="9">
        <f>+IF(AND(F$22&gt;Assumes!$D$8+1,MOD(F$22-Assumes!$D$8,Assumes!$D14)=1),Options!$E18,0)</f>
        <v>0</v>
      </c>
      <c r="G59" s="9">
        <f>+IF(AND(G$22&gt;Assumes!$D$8+1,MOD(G$22-Assumes!$D$8,Assumes!$D14)=1),Options!$E18,0)</f>
        <v>0</v>
      </c>
      <c r="H59" s="9">
        <f>+IF(AND(H$22&gt;Assumes!$D$8+1,MOD(H$22-Assumes!$D$8,Assumes!$D14)=1),Options!$E18,0)</f>
        <v>0</v>
      </c>
      <c r="I59" s="9">
        <f>+IF(AND(I$22&gt;Assumes!$D$8+1,MOD(I$22-Assumes!$D$8,Assumes!$D14)=1),Options!$E18,0)</f>
        <v>0</v>
      </c>
      <c r="J59" s="9">
        <f>+IF(AND(J$22&gt;Assumes!$D$8+1,MOD(J$22-Assumes!$D$8,Assumes!$D14)=1),Options!$E18,0)</f>
        <v>0</v>
      </c>
      <c r="K59" s="9">
        <f>+IF(AND(K$22&gt;Assumes!$D$8+1,MOD(K$22-Assumes!$D$8,Assumes!$D14)=1),Options!$E18,0)</f>
        <v>0</v>
      </c>
      <c r="L59" s="9">
        <f>+IF(AND(L$22&gt;Assumes!$D$8+1,MOD(L$22-Assumes!$D$8,Assumes!$D14)=1),Options!$E18,0)</f>
        <v>0</v>
      </c>
      <c r="M59" s="9">
        <f>+IF(AND(M$22&gt;Assumes!$D$8+1,MOD(M$22-Assumes!$D$8,Assumes!$D14)=1),Options!$E18,0)</f>
        <v>0</v>
      </c>
      <c r="N59" s="9">
        <f>+IF(AND(N$22&gt;Assumes!$D$8+1,MOD(N$22-Assumes!$D$8,Assumes!$D14)=1),Options!$E18,0)</f>
        <v>0</v>
      </c>
      <c r="O59" s="9">
        <f>+IF(AND(O$22&gt;Assumes!$D$8+1,MOD(O$22-Assumes!$D$8,Assumes!$D14)=1),Options!$E18,0)</f>
        <v>0</v>
      </c>
      <c r="P59" s="9">
        <f>+IF(AND(P$22&gt;Assumes!$D$8+1,MOD(P$22-Assumes!$D$8,Assumes!$D14)=1),Options!$E18,0)</f>
        <v>0</v>
      </c>
      <c r="Q59" s="9">
        <f>+IF(AND(Q$22&gt;Assumes!$D$8+1,MOD(Q$22-Assumes!$D$8,Assumes!$D14)=1),Options!$E18,0)</f>
        <v>0</v>
      </c>
      <c r="R59" s="9">
        <f>+IF(AND(R$22&gt;Assumes!$D$8+1,MOD(R$22-Assumes!$D$8,Assumes!$D14)=1),Options!$E18,0)</f>
        <v>0</v>
      </c>
      <c r="S59" s="9">
        <f>+IF(AND(S$22&gt;Assumes!$D$8+1,MOD(S$22-Assumes!$D$8,Assumes!$D14)=1),Options!$E18,0)</f>
        <v>0</v>
      </c>
      <c r="T59" s="9">
        <f>+IF(AND(T$22&gt;Assumes!$D$8+1,MOD(T$22-Assumes!$D$8,Assumes!$D14)=1),Options!$E18,0)</f>
        <v>0</v>
      </c>
      <c r="U59" s="9">
        <f>+IF(AND(U$22&gt;Assumes!$D$8+1,MOD(U$22-Assumes!$D$8,Assumes!$D14)=1),Options!$E18,0)</f>
        <v>0</v>
      </c>
      <c r="V59" s="9">
        <f>+IF(AND(V$22&gt;Assumes!$D$8+1,MOD(V$22-Assumes!$D$8,Assumes!$D14)=1),Options!$E18,0)</f>
        <v>0</v>
      </c>
      <c r="W59" s="9">
        <f>+IF(AND(W$22&gt;Assumes!$D$8+1,MOD(W$22-Assumes!$D$8,Assumes!$D14)=1),Options!$E18,0)</f>
        <v>0</v>
      </c>
      <c r="X59" s="9">
        <f>+IF(AND(X$22&gt;Assumes!$D$8+1,MOD(X$22-Assumes!$D$8,Assumes!$D14)=1),Options!$E18,0)</f>
        <v>0</v>
      </c>
      <c r="Y59" s="9">
        <f>+IF(AND(Y$22&gt;Assumes!$D$8+1,MOD(Y$22-Assumes!$D$8,Assumes!$D14)=1),Options!$E18,0)</f>
        <v>0</v>
      </c>
      <c r="Z59" s="9">
        <f>+IF(AND(Z$22&gt;Assumes!$D$8+1,MOD(Z$22-Assumes!$D$8,Assumes!$D14)=1),Options!$E18,0)</f>
        <v>0</v>
      </c>
      <c r="AA59" s="9">
        <f>+IF(AND(AA$22&gt;Assumes!$D$8+1,MOD(AA$22-Assumes!$D$8,Assumes!$D14)=1),Options!$E18,0)</f>
        <v>0</v>
      </c>
      <c r="AB59" s="9">
        <f>+IF(AND(AB$22&gt;Assumes!$D$8+1,MOD(AB$22-Assumes!$D$8,Assumes!$D14)=1),Options!$E18,0)</f>
        <v>0</v>
      </c>
      <c r="AC59" s="9">
        <f>+IF(AND(AC$22&gt;Assumes!$D$8+1,MOD(AC$22-Assumes!$D$8,Assumes!$D14)=1),Options!$E18,0)</f>
        <v>0</v>
      </c>
      <c r="AD59" s="9">
        <f>+IF(AND(AD$22&gt;Assumes!$D$8+1,MOD(AD$22-Assumes!$D$8,Assumes!$D14)=1),Options!$E18,0)</f>
        <v>0</v>
      </c>
      <c r="AE59" s="9">
        <f>+IF(AND(AE$22&gt;Assumes!$D$8+1,MOD(AE$22-Assumes!$D$8,Assumes!$D14)=1),Options!$E18,0)</f>
        <v>0</v>
      </c>
      <c r="AF59" s="9">
        <f>+IF(AND(AF$22&gt;Assumes!$D$8+1,MOD(AF$22-Assumes!$D$8,Assumes!$D14)=1),Options!$E18,0)</f>
        <v>0</v>
      </c>
      <c r="AG59" s="9">
        <f>+IF(AND(AG$22&gt;Assumes!$D$8+1,MOD(AG$22-Assumes!$D$8,Assumes!$D14)=1),Options!$E18,0)</f>
        <v>0</v>
      </c>
      <c r="AH59" s="9">
        <f>+IF(AND(AH$22&gt;Assumes!$D$8+1,MOD(AH$22-Assumes!$D$8,Assumes!$D14)=1),Options!$E18,0)</f>
        <v>0</v>
      </c>
      <c r="AI59" s="9">
        <f>+IF(AND(AI$22&gt;Assumes!$D$8+1,MOD(AI$22-Assumes!$D$8,Assumes!$D14)=1),Options!$E18,0)</f>
        <v>0</v>
      </c>
      <c r="AJ59" s="9">
        <f>+IF(AND(AJ$22&gt;Assumes!$D$8+1,MOD(AJ$22-Assumes!$D$8,Assumes!$D14)=1),Options!$E18,0)</f>
        <v>0</v>
      </c>
      <c r="AK59" s="9">
        <f>+IF(AND(AK$22&gt;Assumes!$D$8+1,MOD(AK$22-Assumes!$D$8,Assumes!$D14)=1),Options!$E18,0)</f>
        <v>0</v>
      </c>
      <c r="AL59" s="9">
        <f>+IF(AND(AL$22&gt;Assumes!$D$8+1,MOD(AL$22-Assumes!$D$8,Assumes!$D14)=1),Options!$E18,0)</f>
        <v>0</v>
      </c>
      <c r="AM59" s="9">
        <f>+IF(AND(AM$22&gt;Assumes!$D$8+1,MOD(AM$22-Assumes!$D$8,Assumes!$D14)=1),Options!$E18,0)</f>
        <v>0</v>
      </c>
      <c r="AN59" s="9">
        <f>+IF(AND(AN$22&gt;Assumes!$D$8+1,MOD(AN$22-Assumes!$D$8,Assumes!$D14)=1),Options!$E18,0)</f>
        <v>0</v>
      </c>
      <c r="AO59" s="9">
        <f>+IF(AND(AO$22&gt;Assumes!$D$8+1,MOD(AO$22-Assumes!$D$8,Assumes!$D14)=1),Options!$E18,0)</f>
        <v>0</v>
      </c>
      <c r="AP59" s="9">
        <f>+IF(AND(AP$22&gt;Assumes!$D$8+1,MOD(AP$22-Assumes!$D$8,Assumes!$D14)=1),Options!$E18,0)</f>
        <v>0</v>
      </c>
      <c r="AQ59" s="9">
        <f>+IF(AND(AQ$22&gt;Assumes!$D$8+1,MOD(AQ$22-Assumes!$D$8,Assumes!$D14)=1),Options!$E18,0)</f>
        <v>0</v>
      </c>
      <c r="AR59" s="9">
        <f>+IF(AND(AR$22&gt;Assumes!$D$8+1,MOD(AR$22-Assumes!$D$8,Assumes!$D14)=1),Options!$E18,0)</f>
        <v>0</v>
      </c>
      <c r="AS59" s="9">
        <f>+IF(AND(AS$22&gt;Assumes!$D$8+1,MOD(AS$22-Assumes!$D$8,Assumes!$D14)=1),Options!$E18,0)</f>
        <v>0</v>
      </c>
      <c r="AT59" s="9">
        <f>+IF(AND(AT$22&gt;Assumes!$D$8+1,MOD(AT$22-Assumes!$D$8,Assumes!$D14)=1),Options!$E18,0)</f>
        <v>0</v>
      </c>
      <c r="AU59" s="9">
        <f>+IF(AND(AU$22&gt;Assumes!$D$8+1,MOD(AU$22-Assumes!$D$8,Assumes!$D14)=1),Options!$E18,0)</f>
        <v>0</v>
      </c>
      <c r="AV59" s="9">
        <f>+IF(AND(AV$22&gt;Assumes!$D$8+1,MOD(AV$22-Assumes!$D$8,Assumes!$D14)=1),Options!$E18,0)</f>
        <v>0</v>
      </c>
      <c r="AW59" s="9">
        <f>+IF(AND(AW$22&gt;Assumes!$D$8+1,MOD(AW$22-Assumes!$D$8,Assumes!$D14)=1),Options!$E18,0)</f>
        <v>0</v>
      </c>
      <c r="AX59" s="9">
        <f>+IF(AND(AX$22&gt;Assumes!$D$8+1,MOD(AX$22-Assumes!$D$8,Assumes!$D14)=1),Options!$E18,0)</f>
        <v>0</v>
      </c>
      <c r="AY59" s="9">
        <f>+IF(AND(AY$22&gt;Assumes!$D$8+1,MOD(AY$22-Assumes!$D$8,Assumes!$D14)=1),Options!$E18,0)</f>
        <v>0</v>
      </c>
      <c r="AZ59" s="9">
        <f>+IF(AND(AZ$22&gt;Assumes!$D$8+1,MOD(AZ$22-Assumes!$D$8,Assumes!$D14)=1),Options!$E18,0)</f>
        <v>0</v>
      </c>
      <c r="BA59" s="9">
        <f>+IF(AND(BA$22&gt;Assumes!$D$8+1,MOD(BA$22-Assumes!$D$8,Assumes!$D14)=1),Options!$E18,0)</f>
        <v>0</v>
      </c>
      <c r="BB59" s="9">
        <f>+IF(AND(BB$22&gt;Assumes!$D$8+1,MOD(BB$22-Assumes!$D$8,Assumes!$D14)=1),Options!$E18,0)</f>
        <v>0</v>
      </c>
      <c r="BC59" s="9">
        <f>+IF(AND(BC$22&gt;Assumes!$D$8+1,MOD(BC$22-Assumes!$D$8,Assumes!$D14)=1),Options!$E18,0)</f>
        <v>0</v>
      </c>
      <c r="BD59" s="9">
        <f>+IF(AND(BD$22&gt;Assumes!$D$8+1,MOD(BD$22-Assumes!$D$8,Assumes!$D14)=1),Options!$E18,0)</f>
        <v>0</v>
      </c>
      <c r="BE59" s="9">
        <f>+IF(AND(BE$22&gt;Assumes!$D$8+1,MOD(BE$22-Assumes!$D$8,Assumes!$D14)=1),Options!$E18,0)</f>
        <v>0</v>
      </c>
      <c r="BF59" s="9">
        <f>+IF(AND(BF$22&gt;Assumes!$D$8+1,MOD(BF$22-Assumes!$D$8,Assumes!$D14)=1),Options!$E18,0)</f>
        <v>0</v>
      </c>
      <c r="BG59" s="9">
        <f>+IF(AND(BG$22&gt;Assumes!$D$8+1,MOD(BG$22-Assumes!$D$8,Assumes!$D14)=1),Options!$E18,0)</f>
        <v>0</v>
      </c>
      <c r="BH59" s="9">
        <f>+IF(AND(BH$22&gt;Assumes!$D$8+1,MOD(BH$22-Assumes!$D$8,Assumes!$D14)=1),Options!$E18,0)</f>
        <v>0</v>
      </c>
      <c r="BI59" s="9">
        <f>+IF(AND(BI$22&gt;Assumes!$D$8+1,MOD(BI$22-Assumes!$D$8,Assumes!$D14)=1),Options!$E18,0)</f>
        <v>0</v>
      </c>
      <c r="BJ59" s="9">
        <f>+IF(AND(BJ$22&gt;Assumes!$D$8+1,MOD(BJ$22-Assumes!$D$8,Assumes!$D14)=1),Options!$E18,0)</f>
        <v>0</v>
      </c>
      <c r="BK59" s="9">
        <f>+IF(AND(BK$22&gt;Assumes!$D$8+1,MOD(BK$22-Assumes!$D$8,Assumes!$D14)=1),Options!$E18,0)</f>
        <v>0</v>
      </c>
      <c r="BL59" s="9">
        <f>+IF(AND(BL$22&gt;Assumes!$D$8+1,MOD(BL$22-Assumes!$D$8,Assumes!$D14)=1),Options!$E18,0)</f>
        <v>0</v>
      </c>
      <c r="BM59" s="9">
        <f>+IF(AND(BM$22&gt;Assumes!$D$8+1,MOD(BM$22-Assumes!$D$8,Assumes!$D14)=1),Options!$E18,0)</f>
        <v>0</v>
      </c>
      <c r="BN59" s="9">
        <f>-Options!K18*BP59/BO59*(1+Assumes!$D$3)</f>
        <v>-2002.980648651833</v>
      </c>
      <c r="BO59" s="360">
        <f>+Assumes!D14</f>
        <v>25</v>
      </c>
      <c r="BP59" s="360">
        <f>+BO59-MOD(BM$22-(Assumes!$D14+Assumes!$D$8+1),BO59)</f>
        <v>14</v>
      </c>
      <c r="BQ59" s="5"/>
    </row>
    <row r="60" spans="1:69" outlineLevel="1">
      <c r="A60" s="735"/>
      <c r="B60" s="315" t="s">
        <v>25</v>
      </c>
      <c r="C60" s="317"/>
      <c r="D60" s="308">
        <f t="shared" si="3"/>
        <v>0</v>
      </c>
      <c r="E60" s="308">
        <f t="shared" si="4"/>
        <v>-547.90876899252078</v>
      </c>
      <c r="F60" s="9">
        <f>+IF(AND(F$22&gt;Assumes!$D$8+1,MOD(F$22-Assumes!$D$8,Assumes!$D15)=1),Options!$E19,0)</f>
        <v>0</v>
      </c>
      <c r="G60" s="9">
        <f>+IF(AND(G$22&gt;Assumes!$D$8+1,MOD(G$22-Assumes!$D$8,Assumes!$D15)=1),Options!$E19,0)</f>
        <v>0</v>
      </c>
      <c r="H60" s="9">
        <f>+IF(AND(H$22&gt;Assumes!$D$8+1,MOD(H$22-Assumes!$D$8,Assumes!$D15)=1),Options!$E19,0)</f>
        <v>0</v>
      </c>
      <c r="I60" s="9">
        <f>+IF(AND(I$22&gt;Assumes!$D$8+1,MOD(I$22-Assumes!$D$8,Assumes!$D15)=1),Options!$E19,0)</f>
        <v>0</v>
      </c>
      <c r="J60" s="9">
        <f>+IF(AND(J$22&gt;Assumes!$D$8+1,MOD(J$22-Assumes!$D$8,Assumes!$D15)=1),Options!$E19,0)</f>
        <v>0</v>
      </c>
      <c r="K60" s="9">
        <f>+IF(AND(K$22&gt;Assumes!$D$8+1,MOD(K$22-Assumes!$D$8,Assumes!$D15)=1),Options!$E19,0)</f>
        <v>0</v>
      </c>
      <c r="L60" s="9">
        <f>+IF(AND(L$22&gt;Assumes!$D$8+1,MOD(L$22-Assumes!$D$8,Assumes!$D15)=1),Options!$E19,0)</f>
        <v>0</v>
      </c>
      <c r="M60" s="9">
        <f>+IF(AND(M$22&gt;Assumes!$D$8+1,MOD(M$22-Assumes!$D$8,Assumes!$D15)=1),Options!$E19,0)</f>
        <v>0</v>
      </c>
      <c r="N60" s="9">
        <f>+IF(AND(N$22&gt;Assumes!$D$8+1,MOD(N$22-Assumes!$D$8,Assumes!$D15)=1),Options!$E19,0)</f>
        <v>0</v>
      </c>
      <c r="O60" s="9">
        <f>+IF(AND(O$22&gt;Assumes!$D$8+1,MOD(O$22-Assumes!$D$8,Assumes!$D15)=1),Options!$E19,0)</f>
        <v>0</v>
      </c>
      <c r="P60" s="9">
        <f>+IF(AND(P$22&gt;Assumes!$D$8+1,MOD(P$22-Assumes!$D$8,Assumes!$D15)=1),Options!$E19,0)</f>
        <v>0</v>
      </c>
      <c r="Q60" s="9">
        <f>+IF(AND(Q$22&gt;Assumes!$D$8+1,MOD(Q$22-Assumes!$D$8,Assumes!$D15)=1),Options!$E19,0)</f>
        <v>0</v>
      </c>
      <c r="R60" s="9">
        <f>+IF(AND(R$22&gt;Assumes!$D$8+1,MOD(R$22-Assumes!$D$8,Assumes!$D15)=1),Options!$E19,0)</f>
        <v>0</v>
      </c>
      <c r="S60" s="9">
        <f>+IF(AND(S$22&gt;Assumes!$D$8+1,MOD(S$22-Assumes!$D$8,Assumes!$D15)=1),Options!$E19,0)</f>
        <v>0</v>
      </c>
      <c r="T60" s="9">
        <f>+IF(AND(T$22&gt;Assumes!$D$8+1,MOD(T$22-Assumes!$D$8,Assumes!$D15)=1),Options!$E19,0)</f>
        <v>0</v>
      </c>
      <c r="U60" s="9">
        <f>+IF(AND(U$22&gt;Assumes!$D$8+1,MOD(U$22-Assumes!$D$8,Assumes!$D15)=1),Options!$E19,0)</f>
        <v>0</v>
      </c>
      <c r="V60" s="9">
        <f>+IF(AND(V$22&gt;Assumes!$D$8+1,MOD(V$22-Assumes!$D$8,Assumes!$D15)=1),Options!$E19,0)</f>
        <v>0</v>
      </c>
      <c r="W60" s="9">
        <f>+IF(AND(W$22&gt;Assumes!$D$8+1,MOD(W$22-Assumes!$D$8,Assumes!$D15)=1),Options!$E19,0)</f>
        <v>0</v>
      </c>
      <c r="X60" s="9">
        <f>+IF(AND(X$22&gt;Assumes!$D$8+1,MOD(X$22-Assumes!$D$8,Assumes!$D15)=1),Options!$E19,0)</f>
        <v>0</v>
      </c>
      <c r="Y60" s="9">
        <f>+IF(AND(Y$22&gt;Assumes!$D$8+1,MOD(Y$22-Assumes!$D$8,Assumes!$D15)=1),Options!$E19,0)</f>
        <v>0</v>
      </c>
      <c r="Z60" s="9">
        <f>+IF(AND(Z$22&gt;Assumes!$D$8+1,MOD(Z$22-Assumes!$D$8,Assumes!$D15)=1),Options!$E19,0)</f>
        <v>0</v>
      </c>
      <c r="AA60" s="9">
        <f>+IF(AND(AA$22&gt;Assumes!$D$8+1,MOD(AA$22-Assumes!$D$8,Assumes!$D15)=1),Options!$E19,0)</f>
        <v>0</v>
      </c>
      <c r="AB60" s="9">
        <f>+IF(AND(AB$22&gt;Assumes!$D$8+1,MOD(AB$22-Assumes!$D$8,Assumes!$D15)=1),Options!$E19,0)</f>
        <v>0</v>
      </c>
      <c r="AC60" s="9">
        <f>+IF(AND(AC$22&gt;Assumes!$D$8+1,MOD(AC$22-Assumes!$D$8,Assumes!$D15)=1),Options!$E19,0)</f>
        <v>0</v>
      </c>
      <c r="AD60" s="9">
        <f>+IF(AND(AD$22&gt;Assumes!$D$8+1,MOD(AD$22-Assumes!$D$8,Assumes!$D15)=1),Options!$E19,0)</f>
        <v>0</v>
      </c>
      <c r="AE60" s="9">
        <f>+IF(AND(AE$22&gt;Assumes!$D$8+1,MOD(AE$22-Assumes!$D$8,Assumes!$D15)=1),Options!$E19,0)</f>
        <v>0</v>
      </c>
      <c r="AF60" s="9">
        <f>+IF(AND(AF$22&gt;Assumes!$D$8+1,MOD(AF$22-Assumes!$D$8,Assumes!$D15)=1),Options!$E19,0)</f>
        <v>0</v>
      </c>
      <c r="AG60" s="9">
        <f>+IF(AND(AG$22&gt;Assumes!$D$8+1,MOD(AG$22-Assumes!$D$8,Assumes!$D15)=1),Options!$E19,0)</f>
        <v>0</v>
      </c>
      <c r="AH60" s="9">
        <f>+IF(AND(AH$22&gt;Assumes!$D$8+1,MOD(AH$22-Assumes!$D$8,Assumes!$D15)=1),Options!$E19,0)</f>
        <v>0</v>
      </c>
      <c r="AI60" s="9">
        <f>+IF(AND(AI$22&gt;Assumes!$D$8+1,MOD(AI$22-Assumes!$D$8,Assumes!$D15)=1),Options!$E19,0)</f>
        <v>0</v>
      </c>
      <c r="AJ60" s="9">
        <f>+IF(AND(AJ$22&gt;Assumes!$D$8+1,MOD(AJ$22-Assumes!$D$8,Assumes!$D15)=1),Options!$E19,0)</f>
        <v>0</v>
      </c>
      <c r="AK60" s="9">
        <f>+IF(AND(AK$22&gt;Assumes!$D$8+1,MOD(AK$22-Assumes!$D$8,Assumes!$D15)=1),Options!$E19,0)</f>
        <v>0</v>
      </c>
      <c r="AL60" s="9">
        <f>+IF(AND(AL$22&gt;Assumes!$D$8+1,MOD(AL$22-Assumes!$D$8,Assumes!$D15)=1),Options!$E19,0)</f>
        <v>0</v>
      </c>
      <c r="AM60" s="9">
        <f>+IF(AND(AM$22&gt;Assumes!$D$8+1,MOD(AM$22-Assumes!$D$8,Assumes!$D15)=1),Options!$E19,0)</f>
        <v>0</v>
      </c>
      <c r="AN60" s="9">
        <f>+IF(AND(AN$22&gt;Assumes!$D$8+1,MOD(AN$22-Assumes!$D$8,Assumes!$D15)=1),Options!$E19,0)</f>
        <v>0</v>
      </c>
      <c r="AO60" s="9">
        <f>+IF(AND(AO$22&gt;Assumes!$D$8+1,MOD(AO$22-Assumes!$D$8,Assumes!$D15)=1),Options!$E19,0)</f>
        <v>0</v>
      </c>
      <c r="AP60" s="9">
        <f>+IF(AND(AP$22&gt;Assumes!$D$8+1,MOD(AP$22-Assumes!$D$8,Assumes!$D15)=1),Options!$E19,0)</f>
        <v>0</v>
      </c>
      <c r="AQ60" s="9">
        <f>+IF(AND(AQ$22&gt;Assumes!$D$8+1,MOD(AQ$22-Assumes!$D$8,Assumes!$D15)=1),Options!$E19,0)</f>
        <v>0</v>
      </c>
      <c r="AR60" s="9">
        <f>+IF(AND(AR$22&gt;Assumes!$D$8+1,MOD(AR$22-Assumes!$D$8,Assumes!$D15)=1),Options!$E19,0)</f>
        <v>0</v>
      </c>
      <c r="AS60" s="9">
        <f>+IF(AND(AS$22&gt;Assumes!$D$8+1,MOD(AS$22-Assumes!$D$8,Assumes!$D15)=1),Options!$E19,0)</f>
        <v>0</v>
      </c>
      <c r="AT60" s="9">
        <f>+IF(AND(AT$22&gt;Assumes!$D$8+1,MOD(AT$22-Assumes!$D$8,Assumes!$D15)=1),Options!$E19,0)</f>
        <v>0</v>
      </c>
      <c r="AU60" s="9">
        <f>+IF(AND(AU$22&gt;Assumes!$D$8+1,MOD(AU$22-Assumes!$D$8,Assumes!$D15)=1),Options!$E19,0)</f>
        <v>0</v>
      </c>
      <c r="AV60" s="9">
        <f>+IF(AND(AV$22&gt;Assumes!$D$8+1,MOD(AV$22-Assumes!$D$8,Assumes!$D15)=1),Options!$E19,0)</f>
        <v>0</v>
      </c>
      <c r="AW60" s="9">
        <f>+IF(AND(AW$22&gt;Assumes!$D$8+1,MOD(AW$22-Assumes!$D$8,Assumes!$D15)=1),Options!$E19,0)</f>
        <v>0</v>
      </c>
      <c r="AX60" s="9">
        <f>+IF(AND(AX$22&gt;Assumes!$D$8+1,MOD(AX$22-Assumes!$D$8,Assumes!$D15)=1),Options!$E19,0)</f>
        <v>0</v>
      </c>
      <c r="AY60" s="9">
        <f>+IF(AND(AY$22&gt;Assumes!$D$8+1,MOD(AY$22-Assumes!$D$8,Assumes!$D15)=1),Options!$E19,0)</f>
        <v>0</v>
      </c>
      <c r="AZ60" s="9">
        <f>+IF(AND(AZ$22&gt;Assumes!$D$8+1,MOD(AZ$22-Assumes!$D$8,Assumes!$D15)=1),Options!$E19,0)</f>
        <v>0</v>
      </c>
      <c r="BA60" s="9">
        <f>+IF(AND(BA$22&gt;Assumes!$D$8+1,MOD(BA$22-Assumes!$D$8,Assumes!$D15)=1),Options!$E19,0)</f>
        <v>0</v>
      </c>
      <c r="BB60" s="9">
        <f>+IF(AND(BB$22&gt;Assumes!$D$8+1,MOD(BB$22-Assumes!$D$8,Assumes!$D15)=1),Options!$E19,0)</f>
        <v>0</v>
      </c>
      <c r="BC60" s="9">
        <f>+IF(AND(BC$22&gt;Assumes!$D$8+1,MOD(BC$22-Assumes!$D$8,Assumes!$D15)=1),Options!$E19,0)</f>
        <v>0</v>
      </c>
      <c r="BD60" s="9">
        <f>+IF(AND(BD$22&gt;Assumes!$D$8+1,MOD(BD$22-Assumes!$D$8,Assumes!$D15)=1),Options!$E19,0)</f>
        <v>0</v>
      </c>
      <c r="BE60" s="9">
        <f>+IF(AND(BE$22&gt;Assumes!$D$8+1,MOD(BE$22-Assumes!$D$8,Assumes!$D15)=1),Options!$E19,0)</f>
        <v>0</v>
      </c>
      <c r="BF60" s="9">
        <f>+IF(AND(BF$22&gt;Assumes!$D$8+1,MOD(BF$22-Assumes!$D$8,Assumes!$D15)=1),Options!$E19,0)</f>
        <v>0</v>
      </c>
      <c r="BG60" s="9">
        <f>+IF(AND(BG$22&gt;Assumes!$D$8+1,MOD(BG$22-Assumes!$D$8,Assumes!$D15)=1),Options!$E19,0)</f>
        <v>0</v>
      </c>
      <c r="BH60" s="9">
        <f>+IF(AND(BH$22&gt;Assumes!$D$8+1,MOD(BH$22-Assumes!$D$8,Assumes!$D15)=1),Options!$E19,0)</f>
        <v>0</v>
      </c>
      <c r="BI60" s="9">
        <f>+IF(AND(BI$22&gt;Assumes!$D$8+1,MOD(BI$22-Assumes!$D$8,Assumes!$D15)=1),Options!$E19,0)</f>
        <v>0</v>
      </c>
      <c r="BJ60" s="9">
        <f>+IF(AND(BJ$22&gt;Assumes!$D$8+1,MOD(BJ$22-Assumes!$D$8,Assumes!$D15)=1),Options!$E19,0)</f>
        <v>0</v>
      </c>
      <c r="BK60" s="9">
        <f>+IF(AND(BK$22&gt;Assumes!$D$8+1,MOD(BK$22-Assumes!$D$8,Assumes!$D15)=1),Options!$E19,0)</f>
        <v>0</v>
      </c>
      <c r="BL60" s="9">
        <f>+IF(AND(BL$22&gt;Assumes!$D$8+1,MOD(BL$22-Assumes!$D$8,Assumes!$D15)=1),Options!$E19,0)</f>
        <v>0</v>
      </c>
      <c r="BM60" s="9">
        <f>+IF(AND(BM$22&gt;Assumes!$D$8+1,MOD(BM$22-Assumes!$D$8,Assumes!$D15)=1),Options!$E19,0)</f>
        <v>0</v>
      </c>
      <c r="BN60" s="9">
        <f>-Options!K19*BP60/BO60*(1+Assumes!$D$3)</f>
        <v>-4467.5517155062553</v>
      </c>
      <c r="BO60" s="360">
        <f>+Assumes!D15</f>
        <v>60</v>
      </c>
      <c r="BP60" s="360">
        <f>+BO60-MOD(BM$22-(Assumes!$D15+Assumes!$D$8+1),BO60)</f>
        <v>49</v>
      </c>
      <c r="BQ60" s="5"/>
    </row>
    <row r="61" spans="1:69" outlineLevel="1">
      <c r="A61" s="735"/>
      <c r="B61" s="315" t="s">
        <v>26</v>
      </c>
      <c r="C61" s="317"/>
      <c r="D61" s="334">
        <f t="shared" si="3"/>
        <v>0</v>
      </c>
      <c r="E61" s="334">
        <f t="shared" si="4"/>
        <v>0</v>
      </c>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325"/>
      <c r="BP61" s="325"/>
      <c r="BQ61" s="5"/>
    </row>
    <row r="62" spans="1:69" outlineLevel="1">
      <c r="A62" s="736"/>
      <c r="B62" s="320" t="s">
        <v>750</v>
      </c>
      <c r="C62" s="139"/>
      <c r="D62" s="554">
        <f t="shared" si="3"/>
        <v>0</v>
      </c>
      <c r="E62" s="554">
        <f t="shared" si="4"/>
        <v>-1372.3785488919279</v>
      </c>
      <c r="F62" s="555">
        <f>SUM(F56:F61)</f>
        <v>0</v>
      </c>
      <c r="G62" s="555">
        <f>SUM(G56:G61)</f>
        <v>0</v>
      </c>
      <c r="H62" s="555">
        <f t="shared" ref="H62:M62" si="16">SUM(H56:H61)</f>
        <v>0</v>
      </c>
      <c r="I62" s="555">
        <f t="shared" si="16"/>
        <v>0</v>
      </c>
      <c r="J62" s="555">
        <f t="shared" si="16"/>
        <v>0</v>
      </c>
      <c r="K62" s="555">
        <f t="shared" si="16"/>
        <v>0</v>
      </c>
      <c r="L62" s="555">
        <f t="shared" si="16"/>
        <v>0</v>
      </c>
      <c r="M62" s="555">
        <f t="shared" si="16"/>
        <v>0</v>
      </c>
      <c r="N62" s="555">
        <f>SUM(N56:N61)</f>
        <v>0</v>
      </c>
      <c r="O62" s="555">
        <f t="shared" ref="O62:BN62" si="17">SUM(O56:O61)</f>
        <v>0</v>
      </c>
      <c r="P62" s="555">
        <f t="shared" si="17"/>
        <v>0</v>
      </c>
      <c r="Q62" s="555">
        <f t="shared" si="17"/>
        <v>0</v>
      </c>
      <c r="R62" s="555">
        <f t="shared" si="17"/>
        <v>0</v>
      </c>
      <c r="S62" s="555">
        <f t="shared" si="17"/>
        <v>0</v>
      </c>
      <c r="T62" s="555">
        <f t="shared" si="17"/>
        <v>0</v>
      </c>
      <c r="U62" s="555">
        <f t="shared" si="17"/>
        <v>0</v>
      </c>
      <c r="V62" s="555">
        <f t="shared" si="17"/>
        <v>0</v>
      </c>
      <c r="W62" s="555">
        <f t="shared" si="17"/>
        <v>0</v>
      </c>
      <c r="X62" s="555">
        <f t="shared" si="17"/>
        <v>0</v>
      </c>
      <c r="Y62" s="555">
        <f t="shared" si="17"/>
        <v>0</v>
      </c>
      <c r="Z62" s="555">
        <f t="shared" si="17"/>
        <v>0</v>
      </c>
      <c r="AA62" s="555">
        <f t="shared" si="17"/>
        <v>0</v>
      </c>
      <c r="AB62" s="555">
        <f t="shared" si="17"/>
        <v>0</v>
      </c>
      <c r="AC62" s="555">
        <f t="shared" si="17"/>
        <v>0</v>
      </c>
      <c r="AD62" s="555">
        <f t="shared" si="17"/>
        <v>0</v>
      </c>
      <c r="AE62" s="555">
        <f t="shared" si="17"/>
        <v>0</v>
      </c>
      <c r="AF62" s="555">
        <f t="shared" si="17"/>
        <v>0</v>
      </c>
      <c r="AG62" s="555">
        <f t="shared" si="17"/>
        <v>0</v>
      </c>
      <c r="AH62" s="555">
        <f t="shared" si="17"/>
        <v>0</v>
      </c>
      <c r="AI62" s="555">
        <f t="shared" si="17"/>
        <v>0</v>
      </c>
      <c r="AJ62" s="555">
        <f t="shared" si="17"/>
        <v>0</v>
      </c>
      <c r="AK62" s="555">
        <f t="shared" si="17"/>
        <v>0</v>
      </c>
      <c r="AL62" s="555">
        <f t="shared" si="17"/>
        <v>0</v>
      </c>
      <c r="AM62" s="555">
        <f t="shared" si="17"/>
        <v>0</v>
      </c>
      <c r="AN62" s="555">
        <f t="shared" si="17"/>
        <v>0</v>
      </c>
      <c r="AO62" s="555">
        <f t="shared" si="17"/>
        <v>0</v>
      </c>
      <c r="AP62" s="555">
        <f t="shared" si="17"/>
        <v>0</v>
      </c>
      <c r="AQ62" s="555">
        <f t="shared" si="17"/>
        <v>0</v>
      </c>
      <c r="AR62" s="555">
        <f t="shared" si="17"/>
        <v>0</v>
      </c>
      <c r="AS62" s="555">
        <f t="shared" si="17"/>
        <v>0</v>
      </c>
      <c r="AT62" s="555">
        <f t="shared" si="17"/>
        <v>0</v>
      </c>
      <c r="AU62" s="555">
        <f t="shared" si="17"/>
        <v>0</v>
      </c>
      <c r="AV62" s="555">
        <f t="shared" si="17"/>
        <v>0</v>
      </c>
      <c r="AW62" s="555">
        <f t="shared" si="17"/>
        <v>0</v>
      </c>
      <c r="AX62" s="555">
        <f t="shared" si="17"/>
        <v>0</v>
      </c>
      <c r="AY62" s="555">
        <f t="shared" si="17"/>
        <v>0</v>
      </c>
      <c r="AZ62" s="555">
        <f t="shared" si="17"/>
        <v>0</v>
      </c>
      <c r="BA62" s="555">
        <f t="shared" si="17"/>
        <v>0</v>
      </c>
      <c r="BB62" s="555">
        <f t="shared" si="17"/>
        <v>0</v>
      </c>
      <c r="BC62" s="555">
        <f t="shared" si="17"/>
        <v>0</v>
      </c>
      <c r="BD62" s="555">
        <f t="shared" si="17"/>
        <v>0</v>
      </c>
      <c r="BE62" s="555">
        <f t="shared" si="17"/>
        <v>0</v>
      </c>
      <c r="BF62" s="555">
        <f t="shared" si="17"/>
        <v>0</v>
      </c>
      <c r="BG62" s="555">
        <f t="shared" si="17"/>
        <v>0</v>
      </c>
      <c r="BH62" s="555">
        <f t="shared" si="17"/>
        <v>0</v>
      </c>
      <c r="BI62" s="555">
        <f t="shared" si="17"/>
        <v>0</v>
      </c>
      <c r="BJ62" s="555">
        <f t="shared" si="17"/>
        <v>0</v>
      </c>
      <c r="BK62" s="555">
        <f t="shared" si="17"/>
        <v>0</v>
      </c>
      <c r="BL62" s="555">
        <f>SUM(BL56:BL61)</f>
        <v>2073.283429441869</v>
      </c>
      <c r="BM62" s="555">
        <f>SUM(BM56:BM61)</f>
        <v>0</v>
      </c>
      <c r="BN62" s="555">
        <f t="shared" si="17"/>
        <v>-13411.086303669987</v>
      </c>
      <c r="BO62" s="325"/>
      <c r="BP62" s="325"/>
      <c r="BQ62" s="25"/>
    </row>
    <row r="63" spans="1:69">
      <c r="A63" s="319" t="s">
        <v>751</v>
      </c>
      <c r="B63" s="306" t="s">
        <v>762</v>
      </c>
      <c r="C63" s="139"/>
      <c r="D63" s="337">
        <f>SUM(F63:L63)</f>
        <v>34.078697169792427</v>
      </c>
      <c r="E63" s="337">
        <f t="shared" si="4"/>
        <v>7998.0410939138801</v>
      </c>
      <c r="F63" s="144">
        <f>F48+F55+F62</f>
        <v>0</v>
      </c>
      <c r="G63" s="144">
        <f>G48+G55+G62</f>
        <v>0</v>
      </c>
      <c r="H63" s="144">
        <f>H48+H55+H62</f>
        <v>0</v>
      </c>
      <c r="I63" s="144">
        <f>I48+I55+I62</f>
        <v>1.5180025970967972</v>
      </c>
      <c r="J63" s="144">
        <f t="shared" ref="J63:BN63" si="18">J48+J55+J62</f>
        <v>6.2544104493834194</v>
      </c>
      <c r="K63" s="144">
        <f t="shared" si="18"/>
        <v>7.8151267255829691</v>
      </c>
      <c r="L63" s="144">
        <f t="shared" si="18"/>
        <v>18.491157397729243</v>
      </c>
      <c r="M63" s="144">
        <f t="shared" si="18"/>
        <v>28.491476700344055</v>
      </c>
      <c r="N63" s="144">
        <f t="shared" si="18"/>
        <v>39.648766577910344</v>
      </c>
      <c r="O63" s="144">
        <f t="shared" si="18"/>
        <v>54.253037682374966</v>
      </c>
      <c r="P63" s="144">
        <f t="shared" si="18"/>
        <v>82.266028297496376</v>
      </c>
      <c r="Q63" s="144">
        <f t="shared" si="18"/>
        <v>2024.573307609458</v>
      </c>
      <c r="R63" s="144">
        <f t="shared" si="18"/>
        <v>137.53585810210981</v>
      </c>
      <c r="S63" s="144">
        <f t="shared" si="18"/>
        <v>139.85305569329768</v>
      </c>
      <c r="T63" s="144">
        <f t="shared" si="18"/>
        <v>188.05442394339229</v>
      </c>
      <c r="U63" s="144">
        <f t="shared" si="18"/>
        <v>182.19962258785574</v>
      </c>
      <c r="V63" s="144">
        <f t="shared" si="18"/>
        <v>197.05222841864929</v>
      </c>
      <c r="W63" s="144">
        <f t="shared" si="18"/>
        <v>227.70530778504454</v>
      </c>
      <c r="X63" s="144">
        <f t="shared" si="18"/>
        <v>4.9188481552368906</v>
      </c>
      <c r="Y63" s="144">
        <f t="shared" si="18"/>
        <v>165.94739790003342</v>
      </c>
      <c r="Z63" s="144">
        <f t="shared" si="18"/>
        <v>192.98254812072588</v>
      </c>
      <c r="AA63" s="144">
        <f t="shared" si="18"/>
        <v>2128.2616648522471</v>
      </c>
      <c r="AB63" s="144">
        <f t="shared" si="18"/>
        <v>184.93297509846167</v>
      </c>
      <c r="AC63" s="144">
        <f t="shared" si="18"/>
        <v>267.52050431054244</v>
      </c>
      <c r="AD63" s="144">
        <f t="shared" si="18"/>
        <v>204.60071805274961</v>
      </c>
      <c r="AE63" s="144">
        <f t="shared" si="18"/>
        <v>204.60071805274961</v>
      </c>
      <c r="AF63" s="144">
        <f t="shared" si="18"/>
        <v>8687.9833412192074</v>
      </c>
      <c r="AG63" s="144">
        <f t="shared" si="18"/>
        <v>204.60071805274961</v>
      </c>
      <c r="AH63" s="144">
        <f t="shared" si="18"/>
        <v>204.60071805274961</v>
      </c>
      <c r="AI63" s="144">
        <f t="shared" si="18"/>
        <v>204.60071805274961</v>
      </c>
      <c r="AJ63" s="144">
        <f t="shared" si="18"/>
        <v>204.60071805274961</v>
      </c>
      <c r="AK63" s="144">
        <f t="shared" si="18"/>
        <v>2146.4144415467304</v>
      </c>
      <c r="AL63" s="144">
        <f t="shared" si="18"/>
        <v>204.60071805274961</v>
      </c>
      <c r="AM63" s="144">
        <f t="shared" si="18"/>
        <v>204.60071805274961</v>
      </c>
      <c r="AN63" s="144">
        <f t="shared" si="18"/>
        <v>204.60071805274961</v>
      </c>
      <c r="AO63" s="144">
        <f t="shared" si="18"/>
        <v>204.60071805274961</v>
      </c>
      <c r="AP63" s="144">
        <f t="shared" si="18"/>
        <v>204.60071805274961</v>
      </c>
      <c r="AQ63" s="144">
        <f t="shared" si="18"/>
        <v>204.60071805274961</v>
      </c>
      <c r="AR63" s="144">
        <f t="shared" si="18"/>
        <v>204.60071805274961</v>
      </c>
      <c r="AS63" s="144">
        <f t="shared" si="18"/>
        <v>204.60071805274961</v>
      </c>
      <c r="AT63" s="144">
        <f t="shared" si="18"/>
        <v>204.60071805274961</v>
      </c>
      <c r="AU63" s="144">
        <f t="shared" si="18"/>
        <v>2146.4144415467304</v>
      </c>
      <c r="AV63" s="144">
        <f t="shared" si="18"/>
        <v>204.60071805274961</v>
      </c>
      <c r="AW63" s="144">
        <f t="shared" si="18"/>
        <v>204.60071805274961</v>
      </c>
      <c r="AX63" s="144">
        <f t="shared" si="18"/>
        <v>204.60071805274961</v>
      </c>
      <c r="AY63" s="144">
        <f t="shared" si="18"/>
        <v>204.60071805274961</v>
      </c>
      <c r="AZ63" s="144">
        <f t="shared" si="18"/>
        <v>204.60071805274961</v>
      </c>
      <c r="BA63" s="144">
        <f t="shared" si="18"/>
        <v>0</v>
      </c>
      <c r="BB63" s="144">
        <f t="shared" si="18"/>
        <v>0</v>
      </c>
      <c r="BC63" s="144">
        <f t="shared" si="18"/>
        <v>0</v>
      </c>
      <c r="BD63" s="144">
        <f t="shared" si="18"/>
        <v>0</v>
      </c>
      <c r="BE63" s="144">
        <f t="shared" si="18"/>
        <v>0</v>
      </c>
      <c r="BF63" s="144">
        <f t="shared" si="18"/>
        <v>0</v>
      </c>
      <c r="BG63" s="144">
        <f t="shared" si="18"/>
        <v>0</v>
      </c>
      <c r="BH63" s="144">
        <f t="shared" si="18"/>
        <v>0</v>
      </c>
      <c r="BI63" s="144">
        <f t="shared" si="18"/>
        <v>0</v>
      </c>
      <c r="BJ63" s="144">
        <f t="shared" si="18"/>
        <v>0</v>
      </c>
      <c r="BK63" s="144">
        <f t="shared" si="18"/>
        <v>0</v>
      </c>
      <c r="BL63" s="144">
        <f>BL48+BL55+BL62</f>
        <v>2073.283429441869</v>
      </c>
      <c r="BM63" s="144">
        <f>BM48+BM55+BM62</f>
        <v>0</v>
      </c>
      <c r="BN63" s="144">
        <f t="shared" si="18"/>
        <v>-13411.086303669987</v>
      </c>
      <c r="BO63" s="325"/>
      <c r="BP63" s="325"/>
      <c r="BQ63" s="5"/>
    </row>
    <row r="64" spans="1:69" outlineLevel="1">
      <c r="A64" s="345" t="s">
        <v>90</v>
      </c>
      <c r="B64" s="346"/>
      <c r="C64" s="318">
        <f>+Assumes!E27</f>
        <v>-0.2</v>
      </c>
      <c r="D64" s="410">
        <f>SUM(F64:L64)</f>
        <v>27.262957735833943</v>
      </c>
      <c r="E64" s="410">
        <f t="shared" si="4"/>
        <v>6398.4328751311014</v>
      </c>
      <c r="F64" s="410">
        <f t="shared" ref="F64:AK64" si="19">$C$64*F63+F63</f>
        <v>0</v>
      </c>
      <c r="G64" s="410">
        <f t="shared" si="19"/>
        <v>0</v>
      </c>
      <c r="H64" s="410">
        <f t="shared" si="19"/>
        <v>0</v>
      </c>
      <c r="I64" s="410">
        <f t="shared" si="19"/>
        <v>1.2144020776774378</v>
      </c>
      <c r="J64" s="410">
        <f t="shared" si="19"/>
        <v>5.0035283595067357</v>
      </c>
      <c r="K64" s="410">
        <f t="shared" si="19"/>
        <v>6.2521013804663754</v>
      </c>
      <c r="L64" s="410">
        <f t="shared" si="19"/>
        <v>14.792925918183395</v>
      </c>
      <c r="M64" s="410">
        <f t="shared" si="19"/>
        <v>22.793181360275245</v>
      </c>
      <c r="N64" s="410">
        <f t="shared" si="19"/>
        <v>31.719013262328275</v>
      </c>
      <c r="O64" s="410">
        <f t="shared" si="19"/>
        <v>43.40243014589997</v>
      </c>
      <c r="P64" s="410">
        <f t="shared" si="19"/>
        <v>65.812822637997101</v>
      </c>
      <c r="Q64" s="410">
        <f t="shared" si="19"/>
        <v>1619.6586460875665</v>
      </c>
      <c r="R64" s="410">
        <f t="shared" si="19"/>
        <v>110.02868648168786</v>
      </c>
      <c r="S64" s="410">
        <f t="shared" si="19"/>
        <v>111.88244455463814</v>
      </c>
      <c r="T64" s="410">
        <f t="shared" si="19"/>
        <v>150.44353915471385</v>
      </c>
      <c r="U64" s="410">
        <f t="shared" si="19"/>
        <v>145.7596980702846</v>
      </c>
      <c r="V64" s="410">
        <f t="shared" si="19"/>
        <v>157.64178273491945</v>
      </c>
      <c r="W64" s="410">
        <f t="shared" si="19"/>
        <v>182.16424622803564</v>
      </c>
      <c r="X64" s="410">
        <f t="shared" si="19"/>
        <v>3.9350785241895125</v>
      </c>
      <c r="Y64" s="410">
        <f t="shared" si="19"/>
        <v>132.75791832002673</v>
      </c>
      <c r="Z64" s="410">
        <f t="shared" si="19"/>
        <v>154.38603849658071</v>
      </c>
      <c r="AA64" s="410">
        <f t="shared" si="19"/>
        <v>1702.6093318817977</v>
      </c>
      <c r="AB64" s="410">
        <f t="shared" si="19"/>
        <v>147.94638007876932</v>
      </c>
      <c r="AC64" s="410">
        <f t="shared" si="19"/>
        <v>214.01640344843395</v>
      </c>
      <c r="AD64" s="410">
        <f t="shared" si="19"/>
        <v>163.68057444219968</v>
      </c>
      <c r="AE64" s="410">
        <f t="shared" si="19"/>
        <v>163.68057444219968</v>
      </c>
      <c r="AF64" s="410">
        <f t="shared" si="19"/>
        <v>6950.3866729753663</v>
      </c>
      <c r="AG64" s="410">
        <f t="shared" si="19"/>
        <v>163.68057444219968</v>
      </c>
      <c r="AH64" s="410">
        <f t="shared" si="19"/>
        <v>163.68057444219968</v>
      </c>
      <c r="AI64" s="410">
        <f t="shared" si="19"/>
        <v>163.68057444219968</v>
      </c>
      <c r="AJ64" s="410">
        <f t="shared" si="19"/>
        <v>163.68057444219968</v>
      </c>
      <c r="AK64" s="410">
        <f t="shared" si="19"/>
        <v>1717.1315532373842</v>
      </c>
      <c r="AL64" s="410">
        <f t="shared" ref="AL64:BN64" si="20">$C$64*AL63+AL63</f>
        <v>163.68057444219968</v>
      </c>
      <c r="AM64" s="410">
        <f t="shared" si="20"/>
        <v>163.68057444219968</v>
      </c>
      <c r="AN64" s="410">
        <f t="shared" si="20"/>
        <v>163.68057444219968</v>
      </c>
      <c r="AO64" s="410">
        <f t="shared" si="20"/>
        <v>163.68057444219968</v>
      </c>
      <c r="AP64" s="410">
        <f t="shared" si="20"/>
        <v>163.68057444219968</v>
      </c>
      <c r="AQ64" s="410">
        <f t="shared" si="20"/>
        <v>163.68057444219968</v>
      </c>
      <c r="AR64" s="410">
        <f t="shared" si="20"/>
        <v>163.68057444219968</v>
      </c>
      <c r="AS64" s="410">
        <f t="shared" si="20"/>
        <v>163.68057444219968</v>
      </c>
      <c r="AT64" s="410">
        <f t="shared" si="20"/>
        <v>163.68057444219968</v>
      </c>
      <c r="AU64" s="410">
        <f t="shared" si="20"/>
        <v>1717.1315532373842</v>
      </c>
      <c r="AV64" s="410">
        <f t="shared" si="20"/>
        <v>163.68057444219968</v>
      </c>
      <c r="AW64" s="410">
        <f t="shared" si="20"/>
        <v>163.68057444219968</v>
      </c>
      <c r="AX64" s="410">
        <f t="shared" si="20"/>
        <v>163.68057444219968</v>
      </c>
      <c r="AY64" s="410">
        <f t="shared" si="20"/>
        <v>163.68057444219968</v>
      </c>
      <c r="AZ64" s="410">
        <f t="shared" si="20"/>
        <v>163.68057444219968</v>
      </c>
      <c r="BA64" s="410">
        <f t="shared" si="20"/>
        <v>0</v>
      </c>
      <c r="BB64" s="410">
        <f t="shared" si="20"/>
        <v>0</v>
      </c>
      <c r="BC64" s="410">
        <f t="shared" si="20"/>
        <v>0</v>
      </c>
      <c r="BD64" s="410">
        <f t="shared" si="20"/>
        <v>0</v>
      </c>
      <c r="BE64" s="410">
        <f t="shared" si="20"/>
        <v>0</v>
      </c>
      <c r="BF64" s="410">
        <f t="shared" si="20"/>
        <v>0</v>
      </c>
      <c r="BG64" s="410">
        <f t="shared" si="20"/>
        <v>0</v>
      </c>
      <c r="BH64" s="410">
        <f t="shared" si="20"/>
        <v>0</v>
      </c>
      <c r="BI64" s="410">
        <f t="shared" si="20"/>
        <v>0</v>
      </c>
      <c r="BJ64" s="410">
        <f t="shared" si="20"/>
        <v>0</v>
      </c>
      <c r="BK64" s="410">
        <f t="shared" si="20"/>
        <v>0</v>
      </c>
      <c r="BL64" s="410">
        <f>$C$64*BL63+BL63</f>
        <v>1658.6267435534951</v>
      </c>
      <c r="BM64" s="410">
        <f>$C$64*BM63+BM63</f>
        <v>0</v>
      </c>
      <c r="BN64" s="410">
        <f t="shared" si="20"/>
        <v>-10728.869042935989</v>
      </c>
      <c r="BO64" s="169"/>
      <c r="BP64" s="169"/>
      <c r="BQ64" s="5"/>
    </row>
    <row r="65" spans="1:69" outlineLevel="1">
      <c r="A65" s="347" t="s">
        <v>92</v>
      </c>
      <c r="B65" s="348"/>
      <c r="C65" s="318">
        <f>+Assumes!D27</f>
        <v>0.2</v>
      </c>
      <c r="D65" s="410">
        <f>SUM(F65:L65)</f>
        <v>40.894436603750918</v>
      </c>
      <c r="E65" s="410">
        <f t="shared" si="4"/>
        <v>9597.6493126966488</v>
      </c>
      <c r="F65" s="448">
        <f t="shared" ref="F65:AK65" si="21">$C$65*F63+F63</f>
        <v>0</v>
      </c>
      <c r="G65" s="448">
        <f t="shared" si="21"/>
        <v>0</v>
      </c>
      <c r="H65" s="448">
        <f t="shared" si="21"/>
        <v>0</v>
      </c>
      <c r="I65" s="448">
        <f t="shared" si="21"/>
        <v>1.8216031165161566</v>
      </c>
      <c r="J65" s="448">
        <f t="shared" si="21"/>
        <v>7.5052925392601031</v>
      </c>
      <c r="K65" s="448">
        <f t="shared" si="21"/>
        <v>9.3781520706995636</v>
      </c>
      <c r="L65" s="448">
        <f t="shared" si="21"/>
        <v>22.189388877275093</v>
      </c>
      <c r="M65" s="448">
        <f t="shared" si="21"/>
        <v>34.189772040412869</v>
      </c>
      <c r="N65" s="448">
        <f t="shared" si="21"/>
        <v>47.578519893492413</v>
      </c>
      <c r="O65" s="448">
        <f t="shared" si="21"/>
        <v>65.103645218849962</v>
      </c>
      <c r="P65" s="448">
        <f t="shared" si="21"/>
        <v>98.719233956995652</v>
      </c>
      <c r="Q65" s="448">
        <f t="shared" si="21"/>
        <v>2429.4879691313495</v>
      </c>
      <c r="R65" s="448">
        <f t="shared" si="21"/>
        <v>165.04302972253177</v>
      </c>
      <c r="S65" s="448">
        <f t="shared" si="21"/>
        <v>167.82366683195721</v>
      </c>
      <c r="T65" s="448">
        <f t="shared" si="21"/>
        <v>225.66530873207074</v>
      </c>
      <c r="U65" s="448">
        <f t="shared" si="21"/>
        <v>218.63954710542689</v>
      </c>
      <c r="V65" s="448">
        <f t="shared" si="21"/>
        <v>236.46267410237914</v>
      </c>
      <c r="W65" s="448">
        <f t="shared" si="21"/>
        <v>273.24636934205347</v>
      </c>
      <c r="X65" s="448">
        <f t="shared" si="21"/>
        <v>5.902617786284269</v>
      </c>
      <c r="Y65" s="448">
        <f t="shared" si="21"/>
        <v>199.13687748004011</v>
      </c>
      <c r="Z65" s="448">
        <f t="shared" si="21"/>
        <v>231.57905774487105</v>
      </c>
      <c r="AA65" s="448">
        <f t="shared" si="21"/>
        <v>2553.9139978226967</v>
      </c>
      <c r="AB65" s="448">
        <f t="shared" si="21"/>
        <v>221.91957011815401</v>
      </c>
      <c r="AC65" s="448">
        <f t="shared" si="21"/>
        <v>321.02460517265092</v>
      </c>
      <c r="AD65" s="448">
        <f t="shared" si="21"/>
        <v>245.52086166329954</v>
      </c>
      <c r="AE65" s="448">
        <f t="shared" si="21"/>
        <v>245.52086166329954</v>
      </c>
      <c r="AF65" s="448">
        <f t="shared" si="21"/>
        <v>10425.580009463049</v>
      </c>
      <c r="AG65" s="448">
        <f t="shared" si="21"/>
        <v>245.52086166329954</v>
      </c>
      <c r="AH65" s="448">
        <f t="shared" si="21"/>
        <v>245.52086166329954</v>
      </c>
      <c r="AI65" s="448">
        <f t="shared" si="21"/>
        <v>245.52086166329954</v>
      </c>
      <c r="AJ65" s="448">
        <f t="shared" si="21"/>
        <v>245.52086166329954</v>
      </c>
      <c r="AK65" s="448">
        <f t="shared" si="21"/>
        <v>2575.6973298560765</v>
      </c>
      <c r="AL65" s="448">
        <f t="shared" ref="AL65:BN65" si="22">$C$65*AL63+AL63</f>
        <v>245.52086166329954</v>
      </c>
      <c r="AM65" s="448">
        <f t="shared" si="22"/>
        <v>245.52086166329954</v>
      </c>
      <c r="AN65" s="448">
        <f t="shared" si="22"/>
        <v>245.52086166329954</v>
      </c>
      <c r="AO65" s="448">
        <f t="shared" si="22"/>
        <v>245.52086166329954</v>
      </c>
      <c r="AP65" s="448">
        <f t="shared" si="22"/>
        <v>245.52086166329954</v>
      </c>
      <c r="AQ65" s="448">
        <f t="shared" si="22"/>
        <v>245.52086166329954</v>
      </c>
      <c r="AR65" s="448">
        <f t="shared" si="22"/>
        <v>245.52086166329954</v>
      </c>
      <c r="AS65" s="448">
        <f t="shared" si="22"/>
        <v>245.52086166329954</v>
      </c>
      <c r="AT65" s="448">
        <f t="shared" si="22"/>
        <v>245.52086166329954</v>
      </c>
      <c r="AU65" s="448">
        <f t="shared" si="22"/>
        <v>2575.6973298560765</v>
      </c>
      <c r="AV65" s="448">
        <f t="shared" si="22"/>
        <v>245.52086166329954</v>
      </c>
      <c r="AW65" s="448">
        <f t="shared" si="22"/>
        <v>245.52086166329954</v>
      </c>
      <c r="AX65" s="448">
        <f t="shared" si="22"/>
        <v>245.52086166329954</v>
      </c>
      <c r="AY65" s="448">
        <f t="shared" si="22"/>
        <v>245.52086166329954</v>
      </c>
      <c r="AZ65" s="448">
        <f t="shared" si="22"/>
        <v>245.52086166329954</v>
      </c>
      <c r="BA65" s="448">
        <f t="shared" si="22"/>
        <v>0</v>
      </c>
      <c r="BB65" s="448">
        <f t="shared" si="22"/>
        <v>0</v>
      </c>
      <c r="BC65" s="448">
        <f t="shared" si="22"/>
        <v>0</v>
      </c>
      <c r="BD65" s="448">
        <f t="shared" si="22"/>
        <v>0</v>
      </c>
      <c r="BE65" s="448">
        <f t="shared" si="22"/>
        <v>0</v>
      </c>
      <c r="BF65" s="448">
        <f t="shared" si="22"/>
        <v>0</v>
      </c>
      <c r="BG65" s="448">
        <f t="shared" si="22"/>
        <v>0</v>
      </c>
      <c r="BH65" s="448">
        <f t="shared" si="22"/>
        <v>0</v>
      </c>
      <c r="BI65" s="448">
        <f t="shared" si="22"/>
        <v>0</v>
      </c>
      <c r="BJ65" s="448">
        <f t="shared" si="22"/>
        <v>0</v>
      </c>
      <c r="BK65" s="448">
        <f t="shared" si="22"/>
        <v>0</v>
      </c>
      <c r="BL65" s="448">
        <f>$C$65*BL63+BL63</f>
        <v>2487.9401153302429</v>
      </c>
      <c r="BM65" s="448">
        <f>$C$65*BM63+BM63</f>
        <v>0</v>
      </c>
      <c r="BN65" s="448">
        <f t="shared" si="22"/>
        <v>-16093.303564403985</v>
      </c>
      <c r="BO65" s="146"/>
      <c r="BP65" s="146"/>
      <c r="BQ65" s="155"/>
    </row>
    <row r="66" spans="1:69" outlineLevel="1">
      <c r="A66" s="728" t="s">
        <v>770</v>
      </c>
      <c r="B66" s="165" t="s">
        <v>21</v>
      </c>
      <c r="C66" s="166"/>
      <c r="D66" s="308">
        <f t="shared" ref="D66:D71" si="23">SUM(F66:L66)</f>
        <v>0</v>
      </c>
      <c r="E66" s="308">
        <f t="shared" si="4"/>
        <v>0</v>
      </c>
      <c r="F66" s="127">
        <f t="shared" ref="F66:F71" si="24">+F25+F32+F42+F49+F56</f>
        <v>0</v>
      </c>
      <c r="G66" s="127">
        <f t="shared" ref="G66:BN70" si="25">+G25+G32+G42+G49+G56</f>
        <v>0</v>
      </c>
      <c r="H66" s="127">
        <f t="shared" si="25"/>
        <v>0</v>
      </c>
      <c r="I66" s="127">
        <f t="shared" si="25"/>
        <v>0</v>
      </c>
      <c r="J66" s="127">
        <f t="shared" si="25"/>
        <v>0</v>
      </c>
      <c r="K66" s="127">
        <f t="shared" si="25"/>
        <v>0</v>
      </c>
      <c r="L66" s="127">
        <f t="shared" si="25"/>
        <v>0</v>
      </c>
      <c r="M66" s="127">
        <f t="shared" si="25"/>
        <v>0</v>
      </c>
      <c r="N66" s="127">
        <f t="shared" si="25"/>
        <v>0</v>
      </c>
      <c r="O66" s="127">
        <f t="shared" si="25"/>
        <v>0</v>
      </c>
      <c r="P66" s="127">
        <f t="shared" si="25"/>
        <v>0</v>
      </c>
      <c r="Q66" s="127">
        <f t="shared" si="25"/>
        <v>0</v>
      </c>
      <c r="R66" s="127">
        <f t="shared" si="25"/>
        <v>0</v>
      </c>
      <c r="S66" s="127">
        <f t="shared" si="25"/>
        <v>0</v>
      </c>
      <c r="T66" s="127">
        <f t="shared" si="25"/>
        <v>0</v>
      </c>
      <c r="U66" s="127">
        <f t="shared" si="25"/>
        <v>0</v>
      </c>
      <c r="V66" s="127">
        <f t="shared" si="25"/>
        <v>0</v>
      </c>
      <c r="W66" s="127">
        <f t="shared" si="25"/>
        <v>0</v>
      </c>
      <c r="X66" s="127">
        <f t="shared" si="25"/>
        <v>0</v>
      </c>
      <c r="Y66" s="127">
        <f t="shared" si="25"/>
        <v>0</v>
      </c>
      <c r="Z66" s="127">
        <f t="shared" si="25"/>
        <v>0</v>
      </c>
      <c r="AA66" s="127">
        <f t="shared" si="25"/>
        <v>0</v>
      </c>
      <c r="AB66" s="127">
        <f t="shared" si="25"/>
        <v>0</v>
      </c>
      <c r="AC66" s="127">
        <f t="shared" si="25"/>
        <v>0</v>
      </c>
      <c r="AD66" s="127">
        <f t="shared" si="25"/>
        <v>0</v>
      </c>
      <c r="AE66" s="127">
        <f t="shared" si="25"/>
        <v>0</v>
      </c>
      <c r="AF66" s="127">
        <f t="shared" si="25"/>
        <v>0</v>
      </c>
      <c r="AG66" s="127">
        <f t="shared" si="25"/>
        <v>0</v>
      </c>
      <c r="AH66" s="127">
        <f t="shared" si="25"/>
        <v>0</v>
      </c>
      <c r="AI66" s="127">
        <f t="shared" si="25"/>
        <v>0</v>
      </c>
      <c r="AJ66" s="127">
        <f t="shared" si="25"/>
        <v>0</v>
      </c>
      <c r="AK66" s="127">
        <f t="shared" si="25"/>
        <v>0</v>
      </c>
      <c r="AL66" s="127">
        <f t="shared" si="25"/>
        <v>0</v>
      </c>
      <c r="AM66" s="127">
        <f t="shared" si="25"/>
        <v>0</v>
      </c>
      <c r="AN66" s="127">
        <f t="shared" si="25"/>
        <v>0</v>
      </c>
      <c r="AO66" s="127">
        <f t="shared" si="25"/>
        <v>0</v>
      </c>
      <c r="AP66" s="127">
        <f t="shared" si="25"/>
        <v>0</v>
      </c>
      <c r="AQ66" s="127">
        <f t="shared" si="25"/>
        <v>0</v>
      </c>
      <c r="AR66" s="127">
        <f t="shared" si="25"/>
        <v>0</v>
      </c>
      <c r="AS66" s="127">
        <f t="shared" si="25"/>
        <v>0</v>
      </c>
      <c r="AT66" s="127">
        <f t="shared" si="25"/>
        <v>0</v>
      </c>
      <c r="AU66" s="127">
        <f t="shared" si="25"/>
        <v>0</v>
      </c>
      <c r="AV66" s="127">
        <f t="shared" si="25"/>
        <v>0</v>
      </c>
      <c r="AW66" s="127">
        <f t="shared" si="25"/>
        <v>0</v>
      </c>
      <c r="AX66" s="127">
        <f t="shared" si="25"/>
        <v>0</v>
      </c>
      <c r="AY66" s="127">
        <f t="shared" si="25"/>
        <v>0</v>
      </c>
      <c r="AZ66" s="127">
        <f t="shared" si="25"/>
        <v>0</v>
      </c>
      <c r="BA66" s="127">
        <f t="shared" si="25"/>
        <v>0</v>
      </c>
      <c r="BB66" s="127">
        <f t="shared" si="25"/>
        <v>0</v>
      </c>
      <c r="BC66" s="127">
        <f t="shared" si="25"/>
        <v>0</v>
      </c>
      <c r="BD66" s="127">
        <f t="shared" si="25"/>
        <v>0</v>
      </c>
      <c r="BE66" s="127">
        <f t="shared" si="25"/>
        <v>0</v>
      </c>
      <c r="BF66" s="127">
        <f t="shared" si="25"/>
        <v>0</v>
      </c>
      <c r="BG66" s="127">
        <f t="shared" si="25"/>
        <v>0</v>
      </c>
      <c r="BH66" s="127">
        <f t="shared" si="25"/>
        <v>0</v>
      </c>
      <c r="BI66" s="127">
        <f t="shared" si="25"/>
        <v>0</v>
      </c>
      <c r="BJ66" s="127">
        <f t="shared" si="25"/>
        <v>0</v>
      </c>
      <c r="BK66" s="127">
        <f t="shared" si="25"/>
        <v>0</v>
      </c>
      <c r="BL66" s="127">
        <f t="shared" ref="BL66:BM69" si="26">+BL25+BL32+BL42+BL49+BL56</f>
        <v>0</v>
      </c>
      <c r="BM66" s="127">
        <f t="shared" si="26"/>
        <v>0</v>
      </c>
      <c r="BN66" s="127">
        <f t="shared" si="25"/>
        <v>0</v>
      </c>
      <c r="BO66" s="325"/>
      <c r="BP66" s="325"/>
      <c r="BQ66" s="129"/>
    </row>
    <row r="67" spans="1:69" outlineLevel="1">
      <c r="A67" s="733"/>
      <c r="B67" s="315" t="s">
        <v>22</v>
      </c>
      <c r="C67" s="317"/>
      <c r="D67" s="308">
        <f t="shared" si="23"/>
        <v>1941.8137234939809</v>
      </c>
      <c r="E67" s="308">
        <f t="shared" si="4"/>
        <v>5570.6289062018923</v>
      </c>
      <c r="F67" s="127">
        <f t="shared" si="24"/>
        <v>970.90686174699044</v>
      </c>
      <c r="G67" s="127">
        <f t="shared" ref="G67:U67" si="27">+G26+G33+G43+G50+G57</f>
        <v>970.90686174699044</v>
      </c>
      <c r="H67" s="127">
        <f t="shared" si="27"/>
        <v>0</v>
      </c>
      <c r="I67" s="127">
        <f t="shared" si="27"/>
        <v>0</v>
      </c>
      <c r="J67" s="127">
        <f t="shared" si="27"/>
        <v>0</v>
      </c>
      <c r="K67" s="127">
        <f t="shared" si="27"/>
        <v>0</v>
      </c>
      <c r="L67" s="127">
        <f t="shared" si="27"/>
        <v>0</v>
      </c>
      <c r="M67" s="127">
        <f t="shared" si="27"/>
        <v>0</v>
      </c>
      <c r="N67" s="127">
        <f t="shared" si="27"/>
        <v>0</v>
      </c>
      <c r="O67" s="127">
        <f t="shared" si="27"/>
        <v>0</v>
      </c>
      <c r="P67" s="127">
        <f t="shared" si="27"/>
        <v>0</v>
      </c>
      <c r="Q67" s="127">
        <f t="shared" si="27"/>
        <v>1941.8137234939809</v>
      </c>
      <c r="R67" s="127">
        <f t="shared" si="27"/>
        <v>0</v>
      </c>
      <c r="S67" s="127">
        <f t="shared" si="27"/>
        <v>0</v>
      </c>
      <c r="T67" s="127">
        <f t="shared" si="27"/>
        <v>0</v>
      </c>
      <c r="U67" s="127">
        <f t="shared" si="27"/>
        <v>0</v>
      </c>
      <c r="V67" s="127">
        <f t="shared" si="25"/>
        <v>0</v>
      </c>
      <c r="W67" s="127">
        <f t="shared" si="25"/>
        <v>0</v>
      </c>
      <c r="X67" s="127">
        <f t="shared" si="25"/>
        <v>0</v>
      </c>
      <c r="Y67" s="127">
        <f t="shared" si="25"/>
        <v>0</v>
      </c>
      <c r="Z67" s="127">
        <f t="shared" si="25"/>
        <v>0</v>
      </c>
      <c r="AA67" s="127">
        <f t="shared" si="25"/>
        <v>1941.8137234939809</v>
      </c>
      <c r="AB67" s="127">
        <f t="shared" si="25"/>
        <v>0</v>
      </c>
      <c r="AC67" s="127">
        <f t="shared" si="25"/>
        <v>0</v>
      </c>
      <c r="AD67" s="127">
        <f t="shared" si="25"/>
        <v>0</v>
      </c>
      <c r="AE67" s="127">
        <f t="shared" si="25"/>
        <v>0</v>
      </c>
      <c r="AF67" s="127">
        <f t="shared" si="25"/>
        <v>0</v>
      </c>
      <c r="AG67" s="127">
        <f t="shared" si="25"/>
        <v>0</v>
      </c>
      <c r="AH67" s="127">
        <f t="shared" si="25"/>
        <v>0</v>
      </c>
      <c r="AI67" s="127">
        <f t="shared" si="25"/>
        <v>0</v>
      </c>
      <c r="AJ67" s="127">
        <f t="shared" si="25"/>
        <v>0</v>
      </c>
      <c r="AK67" s="127">
        <f t="shared" si="25"/>
        <v>1941.8137234939809</v>
      </c>
      <c r="AL67" s="127">
        <f t="shared" si="25"/>
        <v>0</v>
      </c>
      <c r="AM67" s="127">
        <f t="shared" si="25"/>
        <v>0</v>
      </c>
      <c r="AN67" s="127">
        <f t="shared" si="25"/>
        <v>0</v>
      </c>
      <c r="AO67" s="127">
        <f t="shared" si="25"/>
        <v>0</v>
      </c>
      <c r="AP67" s="127">
        <f t="shared" si="25"/>
        <v>0</v>
      </c>
      <c r="AQ67" s="127">
        <f t="shared" si="25"/>
        <v>0</v>
      </c>
      <c r="AR67" s="127">
        <f t="shared" si="25"/>
        <v>0</v>
      </c>
      <c r="AS67" s="127">
        <f t="shared" si="25"/>
        <v>0</v>
      </c>
      <c r="AT67" s="127">
        <f t="shared" si="25"/>
        <v>0</v>
      </c>
      <c r="AU67" s="127">
        <f t="shared" si="25"/>
        <v>1941.8137234939809</v>
      </c>
      <c r="AV67" s="127">
        <f t="shared" si="25"/>
        <v>0</v>
      </c>
      <c r="AW67" s="127">
        <f t="shared" si="25"/>
        <v>0</v>
      </c>
      <c r="AX67" s="127">
        <f t="shared" si="25"/>
        <v>0</v>
      </c>
      <c r="AY67" s="127">
        <f t="shared" si="25"/>
        <v>0</v>
      </c>
      <c r="AZ67" s="127">
        <f t="shared" si="25"/>
        <v>0</v>
      </c>
      <c r="BA67" s="127">
        <f t="shared" si="25"/>
        <v>1036.6417147209345</v>
      </c>
      <c r="BB67" s="127">
        <f t="shared" si="25"/>
        <v>1036.6417147209345</v>
      </c>
      <c r="BC67" s="127">
        <f t="shared" si="25"/>
        <v>0</v>
      </c>
      <c r="BD67" s="127">
        <f t="shared" si="25"/>
        <v>0</v>
      </c>
      <c r="BE67" s="127">
        <f t="shared" si="25"/>
        <v>0</v>
      </c>
      <c r="BF67" s="127">
        <f t="shared" si="25"/>
        <v>0</v>
      </c>
      <c r="BG67" s="127">
        <f t="shared" si="25"/>
        <v>0</v>
      </c>
      <c r="BH67" s="127">
        <f t="shared" si="25"/>
        <v>0</v>
      </c>
      <c r="BI67" s="127">
        <f t="shared" si="25"/>
        <v>0</v>
      </c>
      <c r="BJ67" s="127">
        <f t="shared" si="25"/>
        <v>0</v>
      </c>
      <c r="BK67" s="127">
        <f t="shared" si="25"/>
        <v>0</v>
      </c>
      <c r="BL67" s="127">
        <f t="shared" si="26"/>
        <v>2073.283429441869</v>
      </c>
      <c r="BM67" s="127">
        <f t="shared" si="26"/>
        <v>0</v>
      </c>
      <c r="BN67" s="127">
        <f t="shared" si="25"/>
        <v>-1931.2635145251008</v>
      </c>
      <c r="BO67" s="325"/>
      <c r="BP67" s="325"/>
      <c r="BQ67" s="129"/>
    </row>
    <row r="68" spans="1:69" outlineLevel="1">
      <c r="A68" s="733"/>
      <c r="B68" s="315" t="s">
        <v>23</v>
      </c>
      <c r="C68" s="317"/>
      <c r="D68" s="308">
        <f t="shared" si="23"/>
        <v>5531.7918679300092</v>
      </c>
      <c r="E68" s="308">
        <f t="shared" si="4"/>
        <v>10809.828077382297</v>
      </c>
      <c r="F68" s="127">
        <f t="shared" si="24"/>
        <v>2751.9604386031292</v>
      </c>
      <c r="G68" s="127">
        <f t="shared" si="25"/>
        <v>2751.9604386031292</v>
      </c>
      <c r="H68" s="127">
        <f t="shared" si="25"/>
        <v>0</v>
      </c>
      <c r="I68" s="127">
        <f t="shared" si="25"/>
        <v>1.4990661140888999</v>
      </c>
      <c r="J68" s="127">
        <f t="shared" si="25"/>
        <v>3.0566521856329398</v>
      </c>
      <c r="K68" s="127">
        <f t="shared" si="25"/>
        <v>7.7586715774951509</v>
      </c>
      <c r="L68" s="127">
        <f t="shared" si="25"/>
        <v>15.556600846533701</v>
      </c>
      <c r="M68" s="127">
        <f t="shared" si="25"/>
        <v>26.408094372982649</v>
      </c>
      <c r="N68" s="127">
        <f t="shared" si="25"/>
        <v>35.828546441341601</v>
      </c>
      <c r="O68" s="127">
        <f t="shared" si="25"/>
        <v>48.6325382587926</v>
      </c>
      <c r="P68" s="127">
        <f t="shared" si="25"/>
        <v>73.808025521340014</v>
      </c>
      <c r="Q68" s="127">
        <f t="shared" si="25"/>
        <v>81.95709271199749</v>
      </c>
      <c r="R68" s="127">
        <f t="shared" si="25"/>
        <v>112.9665568121714</v>
      </c>
      <c r="S68" s="127">
        <f t="shared" si="25"/>
        <v>139.635099372756</v>
      </c>
      <c r="T68" s="127">
        <f t="shared" si="25"/>
        <v>187.639936135765</v>
      </c>
      <c r="U68" s="127">
        <f t="shared" si="25"/>
        <v>181.775417612231</v>
      </c>
      <c r="V68" s="127">
        <f t="shared" si="25"/>
        <v>187.70370185554199</v>
      </c>
      <c r="W68" s="127">
        <f t="shared" si="25"/>
        <v>223.419529604026</v>
      </c>
      <c r="X68" s="127">
        <f t="shared" si="25"/>
        <v>1.69231570112653</v>
      </c>
      <c r="Y68" s="127">
        <f t="shared" si="25"/>
        <v>164.51002023298798</v>
      </c>
      <c r="Z68" s="127">
        <f t="shared" si="25"/>
        <v>165.28833654723999</v>
      </c>
      <c r="AA68" s="127">
        <f t="shared" si="25"/>
        <v>185.449881597981</v>
      </c>
      <c r="AB68" s="127">
        <f t="shared" si="25"/>
        <v>183.74776564726901</v>
      </c>
      <c r="AC68" s="127">
        <f t="shared" si="25"/>
        <v>170.51353175890202</v>
      </c>
      <c r="AD68" s="127">
        <f t="shared" si="25"/>
        <v>171.82558827614969</v>
      </c>
      <c r="AE68" s="127">
        <f t="shared" si="25"/>
        <v>171.82558827614969</v>
      </c>
      <c r="AF68" s="127">
        <f t="shared" si="25"/>
        <v>5675.746465482408</v>
      </c>
      <c r="AG68" s="127">
        <f t="shared" si="25"/>
        <v>171.82558827614969</v>
      </c>
      <c r="AH68" s="127">
        <f t="shared" si="25"/>
        <v>171.82558827614969</v>
      </c>
      <c r="AI68" s="127">
        <f t="shared" si="25"/>
        <v>171.82558827614969</v>
      </c>
      <c r="AJ68" s="127">
        <f t="shared" si="25"/>
        <v>171.82558827614969</v>
      </c>
      <c r="AK68" s="127">
        <f t="shared" si="25"/>
        <v>171.82558827614969</v>
      </c>
      <c r="AL68" s="127">
        <f t="shared" si="25"/>
        <v>171.82558827614969</v>
      </c>
      <c r="AM68" s="127">
        <f t="shared" si="25"/>
        <v>171.82558827614969</v>
      </c>
      <c r="AN68" s="127">
        <f t="shared" si="25"/>
        <v>171.82558827614969</v>
      </c>
      <c r="AO68" s="127">
        <f t="shared" si="25"/>
        <v>171.82558827614969</v>
      </c>
      <c r="AP68" s="127">
        <f t="shared" si="25"/>
        <v>171.82558827614969</v>
      </c>
      <c r="AQ68" s="127">
        <f t="shared" si="25"/>
        <v>171.82558827614969</v>
      </c>
      <c r="AR68" s="127">
        <f t="shared" si="25"/>
        <v>171.82558827614969</v>
      </c>
      <c r="AS68" s="127">
        <f t="shared" si="25"/>
        <v>171.82558827614969</v>
      </c>
      <c r="AT68" s="127">
        <f t="shared" si="25"/>
        <v>171.82558827614969</v>
      </c>
      <c r="AU68" s="127">
        <f t="shared" si="25"/>
        <v>171.82558827614969</v>
      </c>
      <c r="AV68" s="127">
        <f t="shared" si="25"/>
        <v>171.82558827614969</v>
      </c>
      <c r="AW68" s="127">
        <f t="shared" si="25"/>
        <v>171.82558827614969</v>
      </c>
      <c r="AX68" s="127">
        <f t="shared" si="25"/>
        <v>171.82558827614969</v>
      </c>
      <c r="AY68" s="127">
        <f t="shared" si="25"/>
        <v>171.82558827614969</v>
      </c>
      <c r="AZ68" s="127">
        <f t="shared" si="25"/>
        <v>171.82558827614969</v>
      </c>
      <c r="BA68" s="127">
        <f t="shared" si="25"/>
        <v>4321.3340450196665</v>
      </c>
      <c r="BB68" s="127">
        <f t="shared" si="25"/>
        <v>4321.3340450196665</v>
      </c>
      <c r="BC68" s="127">
        <f t="shared" si="25"/>
        <v>0</v>
      </c>
      <c r="BD68" s="127">
        <f t="shared" si="25"/>
        <v>0</v>
      </c>
      <c r="BE68" s="127">
        <f t="shared" si="25"/>
        <v>0</v>
      </c>
      <c r="BF68" s="127">
        <f t="shared" si="25"/>
        <v>0</v>
      </c>
      <c r="BG68" s="127">
        <f t="shared" si="25"/>
        <v>0</v>
      </c>
      <c r="BH68" s="127">
        <f t="shared" si="25"/>
        <v>0</v>
      </c>
      <c r="BI68" s="127">
        <f t="shared" si="25"/>
        <v>0</v>
      </c>
      <c r="BJ68" s="127">
        <f t="shared" si="25"/>
        <v>0</v>
      </c>
      <c r="BK68" s="127">
        <f t="shared" si="25"/>
        <v>0</v>
      </c>
      <c r="BL68" s="127">
        <f t="shared" si="26"/>
        <v>0</v>
      </c>
      <c r="BM68" s="127">
        <f t="shared" si="26"/>
        <v>0</v>
      </c>
      <c r="BN68" s="127">
        <f t="shared" si="25"/>
        <v>-5009.290424986797</v>
      </c>
      <c r="BO68" s="325"/>
      <c r="BP68" s="325"/>
      <c r="BQ68" s="129"/>
    </row>
    <row r="69" spans="1:69" outlineLevel="1">
      <c r="A69" s="733"/>
      <c r="B69" s="315" t="s">
        <v>24</v>
      </c>
      <c r="C69" s="317"/>
      <c r="D69" s="308">
        <f t="shared" si="23"/>
        <v>2979.4617459601977</v>
      </c>
      <c r="E69" s="308">
        <f t="shared" si="4"/>
        <v>4412.944719772283</v>
      </c>
      <c r="F69" s="127">
        <f t="shared" si="24"/>
        <v>1489.7308729800989</v>
      </c>
      <c r="G69" s="127">
        <f t="shared" si="25"/>
        <v>1489.7308729800989</v>
      </c>
      <c r="H69" s="127">
        <f t="shared" si="25"/>
        <v>0</v>
      </c>
      <c r="I69" s="127">
        <f t="shared" si="25"/>
        <v>0</v>
      </c>
      <c r="J69" s="127">
        <f t="shared" si="25"/>
        <v>0</v>
      </c>
      <c r="K69" s="127">
        <f t="shared" si="25"/>
        <v>0</v>
      </c>
      <c r="L69" s="127">
        <f t="shared" si="25"/>
        <v>0</v>
      </c>
      <c r="M69" s="127">
        <f t="shared" si="25"/>
        <v>0</v>
      </c>
      <c r="N69" s="127">
        <f t="shared" si="25"/>
        <v>0</v>
      </c>
      <c r="O69" s="127">
        <f t="shared" si="25"/>
        <v>0</v>
      </c>
      <c r="P69" s="127">
        <f t="shared" si="25"/>
        <v>0</v>
      </c>
      <c r="Q69" s="127">
        <f t="shared" si="25"/>
        <v>0</v>
      </c>
      <c r="R69" s="127">
        <f t="shared" si="25"/>
        <v>0</v>
      </c>
      <c r="S69" s="127">
        <f t="shared" si="25"/>
        <v>0</v>
      </c>
      <c r="T69" s="127">
        <f t="shared" si="25"/>
        <v>0</v>
      </c>
      <c r="U69" s="127">
        <f t="shared" si="25"/>
        <v>0</v>
      </c>
      <c r="V69" s="127">
        <f t="shared" si="25"/>
        <v>0</v>
      </c>
      <c r="W69" s="127">
        <f t="shared" si="25"/>
        <v>0</v>
      </c>
      <c r="X69" s="127">
        <f t="shared" si="25"/>
        <v>0</v>
      </c>
      <c r="Y69" s="127">
        <f t="shared" si="25"/>
        <v>0</v>
      </c>
      <c r="Z69" s="127">
        <f t="shared" si="25"/>
        <v>0</v>
      </c>
      <c r="AA69" s="127">
        <f t="shared" si="25"/>
        <v>0</v>
      </c>
      <c r="AB69" s="127">
        <f t="shared" si="25"/>
        <v>0</v>
      </c>
      <c r="AC69" s="127">
        <f t="shared" si="25"/>
        <v>0</v>
      </c>
      <c r="AD69" s="127">
        <f t="shared" si="25"/>
        <v>0</v>
      </c>
      <c r="AE69" s="127">
        <f t="shared" si="25"/>
        <v>0</v>
      </c>
      <c r="AF69" s="127">
        <f t="shared" si="25"/>
        <v>2979.4617459601977</v>
      </c>
      <c r="AG69" s="127">
        <f t="shared" si="25"/>
        <v>0</v>
      </c>
      <c r="AH69" s="127">
        <f t="shared" si="25"/>
        <v>0</v>
      </c>
      <c r="AI69" s="127">
        <f t="shared" si="25"/>
        <v>0</v>
      </c>
      <c r="AJ69" s="127">
        <f t="shared" si="25"/>
        <v>0</v>
      </c>
      <c r="AK69" s="127">
        <f t="shared" si="25"/>
        <v>0</v>
      </c>
      <c r="AL69" s="127">
        <f t="shared" si="25"/>
        <v>0</v>
      </c>
      <c r="AM69" s="127">
        <f t="shared" si="25"/>
        <v>0</v>
      </c>
      <c r="AN69" s="127">
        <f t="shared" si="25"/>
        <v>0</v>
      </c>
      <c r="AO69" s="127">
        <f t="shared" si="25"/>
        <v>0</v>
      </c>
      <c r="AP69" s="127">
        <f t="shared" si="25"/>
        <v>0</v>
      </c>
      <c r="AQ69" s="127">
        <f t="shared" si="25"/>
        <v>0</v>
      </c>
      <c r="AR69" s="127">
        <f t="shared" si="25"/>
        <v>0</v>
      </c>
      <c r="AS69" s="127">
        <f t="shared" si="25"/>
        <v>0</v>
      </c>
      <c r="AT69" s="127">
        <f t="shared" si="25"/>
        <v>0</v>
      </c>
      <c r="AU69" s="127">
        <f t="shared" si="25"/>
        <v>0</v>
      </c>
      <c r="AV69" s="127">
        <f t="shared" si="25"/>
        <v>0</v>
      </c>
      <c r="AW69" s="127">
        <f t="shared" si="25"/>
        <v>0</v>
      </c>
      <c r="AX69" s="127">
        <f t="shared" si="25"/>
        <v>0</v>
      </c>
      <c r="AY69" s="127">
        <f t="shared" si="25"/>
        <v>0</v>
      </c>
      <c r="AZ69" s="127">
        <f t="shared" si="25"/>
        <v>0</v>
      </c>
      <c r="BA69" s="127">
        <f t="shared" si="25"/>
        <v>1727.8991102931616</v>
      </c>
      <c r="BB69" s="127">
        <f t="shared" si="25"/>
        <v>1727.8991102931616</v>
      </c>
      <c r="BC69" s="127">
        <f t="shared" si="25"/>
        <v>0</v>
      </c>
      <c r="BD69" s="127">
        <f t="shared" si="25"/>
        <v>0</v>
      </c>
      <c r="BE69" s="127">
        <f t="shared" si="25"/>
        <v>0</v>
      </c>
      <c r="BF69" s="127">
        <f t="shared" si="25"/>
        <v>0</v>
      </c>
      <c r="BG69" s="127">
        <f t="shared" si="25"/>
        <v>0</v>
      </c>
      <c r="BH69" s="127">
        <f t="shared" si="25"/>
        <v>0</v>
      </c>
      <c r="BI69" s="127">
        <f t="shared" si="25"/>
        <v>0</v>
      </c>
      <c r="BJ69" s="127">
        <f t="shared" si="25"/>
        <v>0</v>
      </c>
      <c r="BK69" s="127">
        <f t="shared" si="25"/>
        <v>0</v>
      </c>
      <c r="BL69" s="127">
        <f t="shared" si="26"/>
        <v>0</v>
      </c>
      <c r="BM69" s="127">
        <f t="shared" si="26"/>
        <v>0</v>
      </c>
      <c r="BN69" s="127">
        <f t="shared" si="25"/>
        <v>-2002.980648651833</v>
      </c>
      <c r="BO69" s="325"/>
      <c r="BP69" s="325"/>
      <c r="BQ69" s="129"/>
    </row>
    <row r="70" spans="1:69" outlineLevel="1">
      <c r="A70" s="733"/>
      <c r="B70" s="315" t="s">
        <v>25</v>
      </c>
      <c r="C70" s="317"/>
      <c r="D70" s="308">
        <f t="shared" si="23"/>
        <v>2861.2331597856041</v>
      </c>
      <c r="E70" s="308">
        <f t="shared" si="4"/>
        <v>3487.7403583659548</v>
      </c>
      <c r="F70" s="127">
        <f t="shared" si="24"/>
        <v>1427.5127266697812</v>
      </c>
      <c r="G70" s="127">
        <f t="shared" si="25"/>
        <v>1427.5127266697812</v>
      </c>
      <c r="H70" s="127">
        <f t="shared" si="25"/>
        <v>0</v>
      </c>
      <c r="I70" s="127">
        <f t="shared" si="25"/>
        <v>1.8936483007897201E-2</v>
      </c>
      <c r="J70" s="127">
        <f t="shared" si="25"/>
        <v>3.19775826375048</v>
      </c>
      <c r="K70" s="127">
        <f t="shared" si="25"/>
        <v>5.6455148087818E-2</v>
      </c>
      <c r="L70" s="127">
        <f t="shared" si="25"/>
        <v>2.93455655119554</v>
      </c>
      <c r="M70" s="127">
        <f t="shared" si="25"/>
        <v>2.0833823273614049</v>
      </c>
      <c r="N70" s="127">
        <f t="shared" si="25"/>
        <v>3.8202201365687398</v>
      </c>
      <c r="O70" s="127">
        <f t="shared" si="25"/>
        <v>5.6204994235823698</v>
      </c>
      <c r="P70" s="127">
        <f t="shared" si="25"/>
        <v>8.4580027761563592</v>
      </c>
      <c r="Q70" s="127">
        <f t="shared" si="25"/>
        <v>0.80249140347956993</v>
      </c>
      <c r="R70" s="127">
        <f t="shared" si="25"/>
        <v>24.569301289938405</v>
      </c>
      <c r="S70" s="127">
        <f t="shared" si="25"/>
        <v>0.21795632054168002</v>
      </c>
      <c r="T70" s="127">
        <f t="shared" si="25"/>
        <v>0.41448780762729598</v>
      </c>
      <c r="U70" s="127">
        <f t="shared" si="25"/>
        <v>0.42420497562473503</v>
      </c>
      <c r="V70" s="127">
        <f t="shared" si="25"/>
        <v>9.3485265631073116</v>
      </c>
      <c r="W70" s="127">
        <f t="shared" si="25"/>
        <v>4.2857781810185296</v>
      </c>
      <c r="X70" s="127">
        <f t="shared" si="25"/>
        <v>3.2265324541103602</v>
      </c>
      <c r="Y70" s="127">
        <f t="shared" si="25"/>
        <v>1.4373776670454399</v>
      </c>
      <c r="Z70" s="127">
        <f t="shared" si="25"/>
        <v>27.694211573485902</v>
      </c>
      <c r="AA70" s="127">
        <f t="shared" si="25"/>
        <v>0.998059760285118</v>
      </c>
      <c r="AB70" s="127">
        <f t="shared" si="25"/>
        <v>1.1852094511926601</v>
      </c>
      <c r="AC70" s="127">
        <f t="shared" si="25"/>
        <v>97.006972551640402</v>
      </c>
      <c r="AD70" s="127">
        <f t="shared" si="25"/>
        <v>32.775129776599933</v>
      </c>
      <c r="AE70" s="127">
        <f t="shared" si="25"/>
        <v>32.775129776599933</v>
      </c>
      <c r="AF70" s="127">
        <f t="shared" si="25"/>
        <v>32.775129776599933</v>
      </c>
      <c r="AG70" s="127">
        <f t="shared" ref="G70:BN71" si="28">+AG29+AG36+AG46+AG53+AG60</f>
        <v>32.775129776599933</v>
      </c>
      <c r="AH70" s="127">
        <f t="shared" si="28"/>
        <v>32.775129776599933</v>
      </c>
      <c r="AI70" s="127">
        <f t="shared" si="28"/>
        <v>32.775129776599933</v>
      </c>
      <c r="AJ70" s="127">
        <f t="shared" si="28"/>
        <v>32.775129776599933</v>
      </c>
      <c r="AK70" s="127">
        <f t="shared" si="28"/>
        <v>32.775129776599933</v>
      </c>
      <c r="AL70" s="127">
        <f t="shared" si="28"/>
        <v>32.775129776599933</v>
      </c>
      <c r="AM70" s="127">
        <f t="shared" si="28"/>
        <v>32.775129776599933</v>
      </c>
      <c r="AN70" s="127">
        <f t="shared" si="28"/>
        <v>32.775129776599933</v>
      </c>
      <c r="AO70" s="127">
        <f t="shared" si="28"/>
        <v>32.775129776599933</v>
      </c>
      <c r="AP70" s="127">
        <f t="shared" si="28"/>
        <v>32.775129776599933</v>
      </c>
      <c r="AQ70" s="127">
        <f t="shared" si="28"/>
        <v>32.775129776599933</v>
      </c>
      <c r="AR70" s="127">
        <f t="shared" si="28"/>
        <v>32.775129776599933</v>
      </c>
      <c r="AS70" s="127">
        <f t="shared" si="28"/>
        <v>32.775129776599933</v>
      </c>
      <c r="AT70" s="127">
        <f t="shared" si="28"/>
        <v>32.775129776599933</v>
      </c>
      <c r="AU70" s="127">
        <f t="shared" si="28"/>
        <v>32.775129776599933</v>
      </c>
      <c r="AV70" s="127">
        <f t="shared" si="28"/>
        <v>32.775129776599933</v>
      </c>
      <c r="AW70" s="127">
        <f t="shared" si="28"/>
        <v>32.775129776599933</v>
      </c>
      <c r="AX70" s="127">
        <f t="shared" si="28"/>
        <v>32.775129776599933</v>
      </c>
      <c r="AY70" s="127">
        <f t="shared" si="28"/>
        <v>32.775129776599933</v>
      </c>
      <c r="AZ70" s="127">
        <f t="shared" si="28"/>
        <v>32.775129776599933</v>
      </c>
      <c r="BA70" s="127">
        <f t="shared" si="28"/>
        <v>2642.739849456525</v>
      </c>
      <c r="BB70" s="127">
        <f t="shared" si="28"/>
        <v>2642.739849456525</v>
      </c>
      <c r="BC70" s="127">
        <f t="shared" si="28"/>
        <v>0</v>
      </c>
      <c r="BD70" s="127">
        <f t="shared" si="28"/>
        <v>0</v>
      </c>
      <c r="BE70" s="127">
        <f t="shared" si="28"/>
        <v>0</v>
      </c>
      <c r="BF70" s="127">
        <f t="shared" si="28"/>
        <v>0</v>
      </c>
      <c r="BG70" s="127">
        <f t="shared" si="28"/>
        <v>0</v>
      </c>
      <c r="BH70" s="127">
        <f t="shared" si="28"/>
        <v>0</v>
      </c>
      <c r="BI70" s="127">
        <f t="shared" si="28"/>
        <v>0</v>
      </c>
      <c r="BJ70" s="127">
        <f t="shared" si="28"/>
        <v>0</v>
      </c>
      <c r="BK70" s="127">
        <f t="shared" si="28"/>
        <v>0</v>
      </c>
      <c r="BL70" s="127">
        <f>+BL29+BL36+BL46+BL53+BL60</f>
        <v>0</v>
      </c>
      <c r="BM70" s="127">
        <f>+BM29+BM36+BM46+BM53+BM60</f>
        <v>0</v>
      </c>
      <c r="BN70" s="127">
        <f t="shared" si="28"/>
        <v>-4467.5517155062553</v>
      </c>
      <c r="BO70" s="325"/>
      <c r="BP70" s="325"/>
      <c r="BQ70" s="129"/>
    </row>
    <row r="71" spans="1:69" outlineLevel="1">
      <c r="A71" s="734"/>
      <c r="B71" s="315" t="s">
        <v>26</v>
      </c>
      <c r="C71" s="317"/>
      <c r="D71" s="308">
        <f t="shared" si="23"/>
        <v>95.868499999999997</v>
      </c>
      <c r="E71" s="308">
        <f t="shared" si="4"/>
        <v>145.29227597511931</v>
      </c>
      <c r="F71" s="127">
        <f t="shared" si="24"/>
        <v>47.934249999999999</v>
      </c>
      <c r="G71" s="127">
        <f t="shared" si="28"/>
        <v>47.934249999999999</v>
      </c>
      <c r="H71" s="127">
        <f t="shared" si="28"/>
        <v>0</v>
      </c>
      <c r="I71" s="127">
        <f t="shared" si="28"/>
        <v>0</v>
      </c>
      <c r="J71" s="127">
        <f t="shared" si="28"/>
        <v>0</v>
      </c>
      <c r="K71" s="127">
        <f t="shared" si="28"/>
        <v>0</v>
      </c>
      <c r="L71" s="127">
        <f t="shared" si="28"/>
        <v>0</v>
      </c>
      <c r="M71" s="127">
        <f t="shared" si="28"/>
        <v>0</v>
      </c>
      <c r="N71" s="127">
        <f t="shared" si="28"/>
        <v>0</v>
      </c>
      <c r="O71" s="127">
        <f t="shared" si="28"/>
        <v>0</v>
      </c>
      <c r="P71" s="127">
        <f t="shared" si="28"/>
        <v>0</v>
      </c>
      <c r="Q71" s="127">
        <f t="shared" si="28"/>
        <v>0</v>
      </c>
      <c r="R71" s="127">
        <f t="shared" si="28"/>
        <v>0</v>
      </c>
      <c r="S71" s="127">
        <f t="shared" si="28"/>
        <v>0</v>
      </c>
      <c r="T71" s="127">
        <f t="shared" si="28"/>
        <v>0</v>
      </c>
      <c r="U71" s="127">
        <f t="shared" si="28"/>
        <v>0</v>
      </c>
      <c r="V71" s="127">
        <f t="shared" si="28"/>
        <v>0</v>
      </c>
      <c r="W71" s="127">
        <f t="shared" si="28"/>
        <v>0</v>
      </c>
      <c r="X71" s="127">
        <f t="shared" si="28"/>
        <v>0</v>
      </c>
      <c r="Y71" s="127">
        <f t="shared" si="28"/>
        <v>0</v>
      </c>
      <c r="Z71" s="127">
        <f t="shared" si="28"/>
        <v>0</v>
      </c>
      <c r="AA71" s="127">
        <f t="shared" si="28"/>
        <v>0</v>
      </c>
      <c r="AB71" s="127">
        <f t="shared" si="28"/>
        <v>0</v>
      </c>
      <c r="AC71" s="127">
        <f t="shared" si="28"/>
        <v>0</v>
      </c>
      <c r="AD71" s="127">
        <f t="shared" si="28"/>
        <v>0</v>
      </c>
      <c r="AE71" s="127">
        <f t="shared" si="28"/>
        <v>0</v>
      </c>
      <c r="AF71" s="127">
        <f t="shared" si="28"/>
        <v>0</v>
      </c>
      <c r="AG71" s="127">
        <f t="shared" si="28"/>
        <v>0</v>
      </c>
      <c r="AH71" s="127">
        <f t="shared" si="28"/>
        <v>0</v>
      </c>
      <c r="AI71" s="127">
        <f t="shared" si="28"/>
        <v>0</v>
      </c>
      <c r="AJ71" s="127">
        <f t="shared" si="28"/>
        <v>0</v>
      </c>
      <c r="AK71" s="127">
        <f t="shared" si="28"/>
        <v>0</v>
      </c>
      <c r="AL71" s="127">
        <f t="shared" si="28"/>
        <v>0</v>
      </c>
      <c r="AM71" s="127">
        <f t="shared" si="28"/>
        <v>0</v>
      </c>
      <c r="AN71" s="127">
        <f t="shared" si="28"/>
        <v>0</v>
      </c>
      <c r="AO71" s="127">
        <f t="shared" si="28"/>
        <v>0</v>
      </c>
      <c r="AP71" s="127">
        <f t="shared" si="28"/>
        <v>0</v>
      </c>
      <c r="AQ71" s="127">
        <f t="shared" si="28"/>
        <v>0</v>
      </c>
      <c r="AR71" s="127">
        <f t="shared" si="28"/>
        <v>0</v>
      </c>
      <c r="AS71" s="127">
        <f t="shared" si="28"/>
        <v>0</v>
      </c>
      <c r="AT71" s="127">
        <f t="shared" si="28"/>
        <v>0</v>
      </c>
      <c r="AU71" s="127">
        <f t="shared" si="28"/>
        <v>0</v>
      </c>
      <c r="AV71" s="127">
        <f t="shared" si="28"/>
        <v>0</v>
      </c>
      <c r="AW71" s="127">
        <f t="shared" si="28"/>
        <v>0</v>
      </c>
      <c r="AX71" s="127">
        <f t="shared" si="28"/>
        <v>0</v>
      </c>
      <c r="AY71" s="127">
        <f t="shared" si="28"/>
        <v>0</v>
      </c>
      <c r="AZ71" s="127">
        <f t="shared" si="28"/>
        <v>0</v>
      </c>
      <c r="BA71" s="127">
        <f t="shared" si="28"/>
        <v>143.80275</v>
      </c>
      <c r="BB71" s="127">
        <f t="shared" si="28"/>
        <v>143.80275</v>
      </c>
      <c r="BC71" s="127">
        <f t="shared" si="28"/>
        <v>0</v>
      </c>
      <c r="BD71" s="127">
        <f t="shared" si="28"/>
        <v>0</v>
      </c>
      <c r="BE71" s="127">
        <f t="shared" si="28"/>
        <v>0</v>
      </c>
      <c r="BF71" s="127">
        <f t="shared" si="28"/>
        <v>0</v>
      </c>
      <c r="BG71" s="127">
        <f t="shared" si="28"/>
        <v>0</v>
      </c>
      <c r="BH71" s="127">
        <f t="shared" si="28"/>
        <v>0</v>
      </c>
      <c r="BI71" s="127">
        <f t="shared" si="28"/>
        <v>0</v>
      </c>
      <c r="BJ71" s="127">
        <f t="shared" si="28"/>
        <v>0</v>
      </c>
      <c r="BK71" s="127">
        <f t="shared" si="28"/>
        <v>0</v>
      </c>
      <c r="BL71" s="127">
        <f>+BL30+BL37+BL47+BL54+BL61</f>
        <v>0</v>
      </c>
      <c r="BM71" s="127">
        <f>+BM30+BM37+BM47+BM54+BM61</f>
        <v>0</v>
      </c>
      <c r="BN71" s="127">
        <f t="shared" si="28"/>
        <v>0</v>
      </c>
      <c r="BO71" s="325"/>
      <c r="BP71" s="325"/>
      <c r="BQ71" s="129"/>
    </row>
    <row r="72" spans="1:69" ht="13.5" thickBot="1">
      <c r="A72" s="319" t="s">
        <v>751</v>
      </c>
      <c r="B72" s="306" t="s">
        <v>769</v>
      </c>
      <c r="C72" s="143"/>
      <c r="D72" s="369">
        <f t="shared" ref="D72:AI72" si="29">D39+D63</f>
        <v>13410.168997169792</v>
      </c>
      <c r="E72" s="369">
        <f t="shared" si="29"/>
        <v>24426.434337697545</v>
      </c>
      <c r="F72" s="331">
        <f t="shared" si="29"/>
        <v>6688.0451499999999</v>
      </c>
      <c r="G72" s="331">
        <f t="shared" si="29"/>
        <v>6688.0451499999999</v>
      </c>
      <c r="H72" s="331">
        <f t="shared" si="29"/>
        <v>0</v>
      </c>
      <c r="I72" s="331">
        <f t="shared" si="29"/>
        <v>1.5180025970967972</v>
      </c>
      <c r="J72" s="331">
        <f t="shared" si="29"/>
        <v>6.2544104493834194</v>
      </c>
      <c r="K72" s="331">
        <f t="shared" si="29"/>
        <v>7.8151267255829691</v>
      </c>
      <c r="L72" s="331">
        <f t="shared" si="29"/>
        <v>18.491157397729243</v>
      </c>
      <c r="M72" s="331">
        <f t="shared" si="29"/>
        <v>28.491476700344055</v>
      </c>
      <c r="N72" s="331">
        <f t="shared" si="29"/>
        <v>39.648766577910344</v>
      </c>
      <c r="O72" s="331">
        <f t="shared" si="29"/>
        <v>54.253037682374966</v>
      </c>
      <c r="P72" s="331">
        <f t="shared" si="29"/>
        <v>82.266028297496376</v>
      </c>
      <c r="Q72" s="331">
        <f t="shared" si="29"/>
        <v>2024.573307609458</v>
      </c>
      <c r="R72" s="331">
        <f t="shared" si="29"/>
        <v>137.53585810210981</v>
      </c>
      <c r="S72" s="331">
        <f t="shared" si="29"/>
        <v>139.85305569329768</v>
      </c>
      <c r="T72" s="331">
        <f t="shared" si="29"/>
        <v>188.05442394339229</v>
      </c>
      <c r="U72" s="331">
        <f t="shared" si="29"/>
        <v>182.19962258785574</v>
      </c>
      <c r="V72" s="331">
        <f t="shared" si="29"/>
        <v>197.05222841864929</v>
      </c>
      <c r="W72" s="331">
        <f t="shared" si="29"/>
        <v>227.70530778504454</v>
      </c>
      <c r="X72" s="331">
        <f t="shared" si="29"/>
        <v>4.9188481552368906</v>
      </c>
      <c r="Y72" s="331">
        <f t="shared" si="29"/>
        <v>165.94739790003342</v>
      </c>
      <c r="Z72" s="331">
        <f t="shared" si="29"/>
        <v>192.98254812072588</v>
      </c>
      <c r="AA72" s="331">
        <f t="shared" si="29"/>
        <v>2128.2616648522471</v>
      </c>
      <c r="AB72" s="331">
        <f t="shared" si="29"/>
        <v>184.93297509846167</v>
      </c>
      <c r="AC72" s="331">
        <f t="shared" si="29"/>
        <v>267.52050431054244</v>
      </c>
      <c r="AD72" s="331">
        <f t="shared" si="29"/>
        <v>204.60071805274961</v>
      </c>
      <c r="AE72" s="331">
        <f t="shared" si="29"/>
        <v>204.60071805274961</v>
      </c>
      <c r="AF72" s="331">
        <f t="shared" si="29"/>
        <v>8687.9833412192074</v>
      </c>
      <c r="AG72" s="331">
        <f t="shared" si="29"/>
        <v>204.60071805274961</v>
      </c>
      <c r="AH72" s="331">
        <f t="shared" si="29"/>
        <v>204.60071805274961</v>
      </c>
      <c r="AI72" s="331">
        <f t="shared" si="29"/>
        <v>204.60071805274961</v>
      </c>
      <c r="AJ72" s="331">
        <f t="shared" ref="AJ72:BN72" si="30">AJ39+AJ63</f>
        <v>204.60071805274961</v>
      </c>
      <c r="AK72" s="331">
        <f t="shared" si="30"/>
        <v>2146.4144415467304</v>
      </c>
      <c r="AL72" s="331">
        <f t="shared" si="30"/>
        <v>204.60071805274961</v>
      </c>
      <c r="AM72" s="331">
        <f t="shared" si="30"/>
        <v>204.60071805274961</v>
      </c>
      <c r="AN72" s="331">
        <f t="shared" si="30"/>
        <v>204.60071805274961</v>
      </c>
      <c r="AO72" s="331">
        <f t="shared" si="30"/>
        <v>204.60071805274961</v>
      </c>
      <c r="AP72" s="331">
        <f t="shared" si="30"/>
        <v>204.60071805274961</v>
      </c>
      <c r="AQ72" s="331">
        <f t="shared" si="30"/>
        <v>204.60071805274961</v>
      </c>
      <c r="AR72" s="331">
        <f t="shared" si="30"/>
        <v>204.60071805274961</v>
      </c>
      <c r="AS72" s="331">
        <f t="shared" si="30"/>
        <v>204.60071805274961</v>
      </c>
      <c r="AT72" s="331">
        <f t="shared" si="30"/>
        <v>204.60071805274961</v>
      </c>
      <c r="AU72" s="331">
        <f t="shared" si="30"/>
        <v>2146.4144415467304</v>
      </c>
      <c r="AV72" s="331">
        <f t="shared" si="30"/>
        <v>204.60071805274961</v>
      </c>
      <c r="AW72" s="331">
        <f t="shared" si="30"/>
        <v>204.60071805274961</v>
      </c>
      <c r="AX72" s="331">
        <f t="shared" si="30"/>
        <v>204.60071805274961</v>
      </c>
      <c r="AY72" s="331">
        <f t="shared" si="30"/>
        <v>204.60071805274961</v>
      </c>
      <c r="AZ72" s="331">
        <f t="shared" si="30"/>
        <v>204.60071805274961</v>
      </c>
      <c r="BA72" s="331">
        <f t="shared" si="30"/>
        <v>9872.4174694902886</v>
      </c>
      <c r="BB72" s="331">
        <f t="shared" si="30"/>
        <v>9872.4174694902886</v>
      </c>
      <c r="BC72" s="331">
        <f t="shared" si="30"/>
        <v>0</v>
      </c>
      <c r="BD72" s="331">
        <f t="shared" si="30"/>
        <v>0</v>
      </c>
      <c r="BE72" s="331">
        <f t="shared" si="30"/>
        <v>0</v>
      </c>
      <c r="BF72" s="331">
        <f t="shared" si="30"/>
        <v>0</v>
      </c>
      <c r="BG72" s="331">
        <f t="shared" si="30"/>
        <v>0</v>
      </c>
      <c r="BH72" s="331">
        <f t="shared" si="30"/>
        <v>0</v>
      </c>
      <c r="BI72" s="331">
        <f t="shared" si="30"/>
        <v>0</v>
      </c>
      <c r="BJ72" s="331">
        <f t="shared" si="30"/>
        <v>0</v>
      </c>
      <c r="BK72" s="331">
        <f t="shared" si="30"/>
        <v>0</v>
      </c>
      <c r="BL72" s="331">
        <f t="shared" ref="BL72:BM74" si="31">BL39+BL63</f>
        <v>2073.283429441869</v>
      </c>
      <c r="BM72" s="331">
        <f t="shared" si="31"/>
        <v>0</v>
      </c>
      <c r="BN72" s="331">
        <f t="shared" si="30"/>
        <v>-13411.086303669987</v>
      </c>
      <c r="BO72" s="161"/>
      <c r="BP72" s="161"/>
      <c r="BQ72" s="5"/>
    </row>
    <row r="73" spans="1:69" ht="13.5" outlineLevel="1" thickTop="1">
      <c r="A73" s="345" t="s">
        <v>90</v>
      </c>
      <c r="B73" s="346"/>
      <c r="C73" s="303">
        <f>+Assumes!E27</f>
        <v>-0.2</v>
      </c>
      <c r="D73" s="349">
        <f t="shared" ref="D73:AI73" si="32">D40+D64</f>
        <v>10728.135197735835</v>
      </c>
      <c r="E73" s="349">
        <f t="shared" si="32"/>
        <v>19541.147470158034</v>
      </c>
      <c r="F73" s="349">
        <f t="shared" si="32"/>
        <v>5350.4361200000003</v>
      </c>
      <c r="G73" s="349">
        <f t="shared" si="32"/>
        <v>5350.4361200000003</v>
      </c>
      <c r="H73" s="349">
        <f t="shared" si="32"/>
        <v>0</v>
      </c>
      <c r="I73" s="349">
        <f t="shared" si="32"/>
        <v>1.2144020776774378</v>
      </c>
      <c r="J73" s="349">
        <f t="shared" si="32"/>
        <v>5.0035283595067357</v>
      </c>
      <c r="K73" s="349">
        <f t="shared" si="32"/>
        <v>6.2521013804663754</v>
      </c>
      <c r="L73" s="349">
        <f t="shared" si="32"/>
        <v>14.792925918183395</v>
      </c>
      <c r="M73" s="349">
        <f t="shared" si="32"/>
        <v>22.793181360275245</v>
      </c>
      <c r="N73" s="349">
        <f t="shared" si="32"/>
        <v>31.719013262328275</v>
      </c>
      <c r="O73" s="349">
        <f t="shared" si="32"/>
        <v>43.40243014589997</v>
      </c>
      <c r="P73" s="349">
        <f t="shared" si="32"/>
        <v>65.812822637997101</v>
      </c>
      <c r="Q73" s="349">
        <f t="shared" si="32"/>
        <v>1619.6586460875665</v>
      </c>
      <c r="R73" s="349">
        <f t="shared" si="32"/>
        <v>110.02868648168786</v>
      </c>
      <c r="S73" s="349">
        <f t="shared" si="32"/>
        <v>111.88244455463814</v>
      </c>
      <c r="T73" s="349">
        <f t="shared" si="32"/>
        <v>150.44353915471385</v>
      </c>
      <c r="U73" s="349">
        <f t="shared" si="32"/>
        <v>145.7596980702846</v>
      </c>
      <c r="V73" s="349">
        <f t="shared" si="32"/>
        <v>157.64178273491945</v>
      </c>
      <c r="W73" s="349">
        <f t="shared" si="32"/>
        <v>182.16424622803564</v>
      </c>
      <c r="X73" s="349">
        <f t="shared" si="32"/>
        <v>3.9350785241895125</v>
      </c>
      <c r="Y73" s="349">
        <f t="shared" si="32"/>
        <v>132.75791832002673</v>
      </c>
      <c r="Z73" s="349">
        <f t="shared" si="32"/>
        <v>154.38603849658071</v>
      </c>
      <c r="AA73" s="349">
        <f t="shared" si="32"/>
        <v>1702.6093318817977</v>
      </c>
      <c r="AB73" s="349">
        <f t="shared" si="32"/>
        <v>147.94638007876932</v>
      </c>
      <c r="AC73" s="349">
        <f t="shared" si="32"/>
        <v>214.01640344843395</v>
      </c>
      <c r="AD73" s="349">
        <f t="shared" si="32"/>
        <v>163.68057444219968</v>
      </c>
      <c r="AE73" s="349">
        <f t="shared" si="32"/>
        <v>163.68057444219968</v>
      </c>
      <c r="AF73" s="349">
        <f t="shared" si="32"/>
        <v>6950.3866729753663</v>
      </c>
      <c r="AG73" s="349">
        <f t="shared" si="32"/>
        <v>163.68057444219968</v>
      </c>
      <c r="AH73" s="349">
        <f t="shared" si="32"/>
        <v>163.68057444219968</v>
      </c>
      <c r="AI73" s="349">
        <f t="shared" si="32"/>
        <v>163.68057444219968</v>
      </c>
      <c r="AJ73" s="349">
        <f t="shared" ref="AJ73:BK73" si="33">AJ40+AJ64</f>
        <v>163.68057444219968</v>
      </c>
      <c r="AK73" s="349">
        <f t="shared" si="33"/>
        <v>1717.1315532373842</v>
      </c>
      <c r="AL73" s="349">
        <f t="shared" si="33"/>
        <v>163.68057444219968</v>
      </c>
      <c r="AM73" s="349">
        <f t="shared" si="33"/>
        <v>163.68057444219968</v>
      </c>
      <c r="AN73" s="349">
        <f t="shared" si="33"/>
        <v>163.68057444219968</v>
      </c>
      <c r="AO73" s="349">
        <f t="shared" si="33"/>
        <v>163.68057444219968</v>
      </c>
      <c r="AP73" s="349">
        <f t="shared" si="33"/>
        <v>163.68057444219968</v>
      </c>
      <c r="AQ73" s="349">
        <f t="shared" si="33"/>
        <v>163.68057444219968</v>
      </c>
      <c r="AR73" s="349">
        <f t="shared" si="33"/>
        <v>163.68057444219968</v>
      </c>
      <c r="AS73" s="349">
        <f t="shared" si="33"/>
        <v>163.68057444219968</v>
      </c>
      <c r="AT73" s="349">
        <f t="shared" si="33"/>
        <v>163.68057444219968</v>
      </c>
      <c r="AU73" s="349">
        <f t="shared" si="33"/>
        <v>1717.1315532373842</v>
      </c>
      <c r="AV73" s="349">
        <f t="shared" si="33"/>
        <v>163.68057444219968</v>
      </c>
      <c r="AW73" s="349">
        <f t="shared" si="33"/>
        <v>163.68057444219968</v>
      </c>
      <c r="AX73" s="349">
        <f t="shared" si="33"/>
        <v>163.68057444219968</v>
      </c>
      <c r="AY73" s="349">
        <f t="shared" si="33"/>
        <v>163.68057444219968</v>
      </c>
      <c r="AZ73" s="349">
        <f t="shared" si="33"/>
        <v>163.68057444219968</v>
      </c>
      <c r="BA73" s="349">
        <f t="shared" si="33"/>
        <v>7897.933975592231</v>
      </c>
      <c r="BB73" s="349">
        <f t="shared" si="33"/>
        <v>7897.933975592231</v>
      </c>
      <c r="BC73" s="349">
        <f t="shared" si="33"/>
        <v>0</v>
      </c>
      <c r="BD73" s="349">
        <f t="shared" si="33"/>
        <v>0</v>
      </c>
      <c r="BE73" s="349">
        <f t="shared" si="33"/>
        <v>0</v>
      </c>
      <c r="BF73" s="349">
        <f t="shared" si="33"/>
        <v>0</v>
      </c>
      <c r="BG73" s="349">
        <f t="shared" si="33"/>
        <v>0</v>
      </c>
      <c r="BH73" s="349">
        <f t="shared" si="33"/>
        <v>0</v>
      </c>
      <c r="BI73" s="349">
        <f t="shared" si="33"/>
        <v>0</v>
      </c>
      <c r="BJ73" s="349">
        <f t="shared" si="33"/>
        <v>0</v>
      </c>
      <c r="BK73" s="349">
        <f t="shared" si="33"/>
        <v>0</v>
      </c>
      <c r="BL73" s="349">
        <f t="shared" si="31"/>
        <v>1658.6267435534951</v>
      </c>
      <c r="BM73" s="349">
        <f t="shared" si="31"/>
        <v>0</v>
      </c>
      <c r="BN73" s="349">
        <f>BN40+BN64</f>
        <v>-10728.869042935989</v>
      </c>
      <c r="BO73" s="156"/>
      <c r="BP73" s="156"/>
      <c r="BQ73" s="4"/>
    </row>
    <row r="74" spans="1:69" outlineLevel="1">
      <c r="A74" s="347" t="s">
        <v>92</v>
      </c>
      <c r="B74" s="348"/>
      <c r="C74" s="303">
        <f>+Assumes!D27</f>
        <v>0.2</v>
      </c>
      <c r="D74" s="352">
        <f t="shared" ref="D74:AI74" si="34">D41+D65</f>
        <v>16092.202796603749</v>
      </c>
      <c r="E74" s="352">
        <f t="shared" si="34"/>
        <v>29311.721205237041</v>
      </c>
      <c r="F74" s="352">
        <f t="shared" si="34"/>
        <v>8025.6541799999995</v>
      </c>
      <c r="G74" s="352">
        <f t="shared" si="34"/>
        <v>8025.6541799999995</v>
      </c>
      <c r="H74" s="352">
        <f t="shared" si="34"/>
        <v>0</v>
      </c>
      <c r="I74" s="352">
        <f t="shared" si="34"/>
        <v>1.8216031165161566</v>
      </c>
      <c r="J74" s="352">
        <f t="shared" si="34"/>
        <v>7.5052925392601031</v>
      </c>
      <c r="K74" s="352">
        <f t="shared" si="34"/>
        <v>9.3781520706995636</v>
      </c>
      <c r="L74" s="352">
        <f t="shared" si="34"/>
        <v>22.189388877275093</v>
      </c>
      <c r="M74" s="352">
        <f t="shared" si="34"/>
        <v>34.189772040412869</v>
      </c>
      <c r="N74" s="352">
        <f t="shared" si="34"/>
        <v>47.578519893492413</v>
      </c>
      <c r="O74" s="352">
        <f t="shared" si="34"/>
        <v>65.103645218849962</v>
      </c>
      <c r="P74" s="352">
        <f t="shared" si="34"/>
        <v>98.719233956995652</v>
      </c>
      <c r="Q74" s="352">
        <f t="shared" si="34"/>
        <v>2429.4879691313495</v>
      </c>
      <c r="R74" s="352">
        <f t="shared" si="34"/>
        <v>165.04302972253177</v>
      </c>
      <c r="S74" s="352">
        <f t="shared" si="34"/>
        <v>167.82366683195721</v>
      </c>
      <c r="T74" s="352">
        <f t="shared" si="34"/>
        <v>225.66530873207074</v>
      </c>
      <c r="U74" s="352">
        <f t="shared" si="34"/>
        <v>218.63954710542689</v>
      </c>
      <c r="V74" s="352">
        <f t="shared" si="34"/>
        <v>236.46267410237914</v>
      </c>
      <c r="W74" s="352">
        <f t="shared" si="34"/>
        <v>273.24636934205347</v>
      </c>
      <c r="X74" s="352">
        <f t="shared" si="34"/>
        <v>5.902617786284269</v>
      </c>
      <c r="Y74" s="352">
        <f t="shared" si="34"/>
        <v>199.13687748004011</v>
      </c>
      <c r="Z74" s="352">
        <f t="shared" si="34"/>
        <v>231.57905774487105</v>
      </c>
      <c r="AA74" s="352">
        <f t="shared" si="34"/>
        <v>2553.9139978226967</v>
      </c>
      <c r="AB74" s="352">
        <f t="shared" si="34"/>
        <v>221.91957011815401</v>
      </c>
      <c r="AC74" s="352">
        <f t="shared" si="34"/>
        <v>321.02460517265092</v>
      </c>
      <c r="AD74" s="352">
        <f t="shared" si="34"/>
        <v>245.52086166329954</v>
      </c>
      <c r="AE74" s="352">
        <f t="shared" si="34"/>
        <v>245.52086166329954</v>
      </c>
      <c r="AF74" s="352">
        <f t="shared" si="34"/>
        <v>10425.580009463049</v>
      </c>
      <c r="AG74" s="352">
        <f t="shared" si="34"/>
        <v>245.52086166329954</v>
      </c>
      <c r="AH74" s="352">
        <f t="shared" si="34"/>
        <v>245.52086166329954</v>
      </c>
      <c r="AI74" s="352">
        <f t="shared" si="34"/>
        <v>245.52086166329954</v>
      </c>
      <c r="AJ74" s="352">
        <f t="shared" ref="AJ74:BK74" si="35">AJ41+AJ65</f>
        <v>245.52086166329954</v>
      </c>
      <c r="AK74" s="352">
        <f t="shared" si="35"/>
        <v>2575.6973298560765</v>
      </c>
      <c r="AL74" s="352">
        <f t="shared" si="35"/>
        <v>245.52086166329954</v>
      </c>
      <c r="AM74" s="352">
        <f t="shared" si="35"/>
        <v>245.52086166329954</v>
      </c>
      <c r="AN74" s="352">
        <f t="shared" si="35"/>
        <v>245.52086166329954</v>
      </c>
      <c r="AO74" s="352">
        <f t="shared" si="35"/>
        <v>245.52086166329954</v>
      </c>
      <c r="AP74" s="352">
        <f t="shared" si="35"/>
        <v>245.52086166329954</v>
      </c>
      <c r="AQ74" s="352">
        <f t="shared" si="35"/>
        <v>245.52086166329954</v>
      </c>
      <c r="AR74" s="352">
        <f t="shared" si="35"/>
        <v>245.52086166329954</v>
      </c>
      <c r="AS74" s="352">
        <f t="shared" si="35"/>
        <v>245.52086166329954</v>
      </c>
      <c r="AT74" s="352">
        <f t="shared" si="35"/>
        <v>245.52086166329954</v>
      </c>
      <c r="AU74" s="352">
        <f t="shared" si="35"/>
        <v>2575.6973298560765</v>
      </c>
      <c r="AV74" s="352">
        <f t="shared" si="35"/>
        <v>245.52086166329954</v>
      </c>
      <c r="AW74" s="352">
        <f t="shared" si="35"/>
        <v>245.52086166329954</v>
      </c>
      <c r="AX74" s="352">
        <f t="shared" si="35"/>
        <v>245.52086166329954</v>
      </c>
      <c r="AY74" s="352">
        <f t="shared" si="35"/>
        <v>245.52086166329954</v>
      </c>
      <c r="AZ74" s="352">
        <f t="shared" si="35"/>
        <v>245.52086166329954</v>
      </c>
      <c r="BA74" s="352">
        <f t="shared" si="35"/>
        <v>11846.900963388347</v>
      </c>
      <c r="BB74" s="352">
        <f t="shared" si="35"/>
        <v>11846.900963388347</v>
      </c>
      <c r="BC74" s="352">
        <f t="shared" si="35"/>
        <v>0</v>
      </c>
      <c r="BD74" s="352">
        <f t="shared" si="35"/>
        <v>0</v>
      </c>
      <c r="BE74" s="352">
        <f t="shared" si="35"/>
        <v>0</v>
      </c>
      <c r="BF74" s="352">
        <f t="shared" si="35"/>
        <v>0</v>
      </c>
      <c r="BG74" s="352">
        <f t="shared" si="35"/>
        <v>0</v>
      </c>
      <c r="BH74" s="352">
        <f t="shared" si="35"/>
        <v>0</v>
      </c>
      <c r="BI74" s="352">
        <f t="shared" si="35"/>
        <v>0</v>
      </c>
      <c r="BJ74" s="352">
        <f t="shared" si="35"/>
        <v>0</v>
      </c>
      <c r="BK74" s="352">
        <f t="shared" si="35"/>
        <v>0</v>
      </c>
      <c r="BL74" s="352">
        <f t="shared" si="31"/>
        <v>2487.9401153302429</v>
      </c>
      <c r="BM74" s="352">
        <f t="shared" si="31"/>
        <v>0</v>
      </c>
      <c r="BN74" s="352">
        <f>BN41+BN65</f>
        <v>-16093.303564403985</v>
      </c>
      <c r="BO74" s="157"/>
      <c r="BP74" s="157"/>
      <c r="BQ74" s="155"/>
    </row>
    <row r="75" spans="1:69">
      <c r="A75" s="385" t="s">
        <v>757</v>
      </c>
      <c r="B75" s="386"/>
      <c r="C75" s="387"/>
      <c r="D75" s="387"/>
      <c r="E75" s="387"/>
      <c r="F75" s="387"/>
      <c r="G75" s="387"/>
      <c r="H75" s="387"/>
      <c r="I75" s="387"/>
      <c r="J75" s="387"/>
      <c r="K75" s="387"/>
      <c r="L75" s="387"/>
      <c r="M75" s="387"/>
      <c r="N75" s="387"/>
      <c r="O75" s="387"/>
      <c r="P75" s="387"/>
      <c r="Q75" s="387"/>
      <c r="R75" s="387"/>
      <c r="S75" s="387"/>
      <c r="T75" s="387"/>
      <c r="U75" s="387"/>
      <c r="V75" s="387"/>
      <c r="W75" s="387"/>
      <c r="X75" s="387"/>
      <c r="Y75" s="387"/>
      <c r="Z75" s="387"/>
      <c r="AA75" s="387"/>
      <c r="AB75" s="387"/>
      <c r="AC75" s="387"/>
      <c r="AD75" s="387"/>
      <c r="AE75" s="387"/>
      <c r="AF75" s="387"/>
      <c r="AG75" s="387"/>
      <c r="AH75" s="387"/>
      <c r="AI75" s="387"/>
      <c r="AJ75" s="387"/>
      <c r="AK75" s="387"/>
      <c r="AL75" s="387"/>
      <c r="AM75" s="387"/>
      <c r="AN75" s="387"/>
      <c r="AO75" s="387"/>
      <c r="AP75" s="387"/>
      <c r="AQ75" s="387"/>
      <c r="AR75" s="387"/>
      <c r="AS75" s="387"/>
      <c r="AT75" s="387"/>
      <c r="AU75" s="387"/>
      <c r="AV75" s="387"/>
      <c r="AW75" s="387"/>
      <c r="AX75" s="387"/>
      <c r="AY75" s="387"/>
      <c r="AZ75" s="387"/>
      <c r="BA75" s="387"/>
      <c r="BB75" s="387"/>
      <c r="BC75" s="387"/>
      <c r="BD75" s="387"/>
      <c r="BE75" s="387"/>
      <c r="BF75" s="387"/>
      <c r="BG75" s="387"/>
      <c r="BH75" s="387"/>
      <c r="BI75" s="387"/>
      <c r="BJ75" s="387"/>
      <c r="BK75" s="387"/>
      <c r="BL75" s="387"/>
      <c r="BM75" s="387"/>
      <c r="BN75" s="387"/>
      <c r="BO75" s="387"/>
      <c r="BP75" s="387"/>
      <c r="BQ75" s="388"/>
    </row>
    <row r="76" spans="1:69" outlineLevel="1">
      <c r="A76" s="728" t="s">
        <v>758</v>
      </c>
      <c r="B76" s="165" t="s">
        <v>28</v>
      </c>
      <c r="C76" s="166"/>
      <c r="D76" s="310">
        <f t="shared" ref="D76:D95" si="36">SUM(F76:L76)</f>
        <v>505.44767874999997</v>
      </c>
      <c r="E76" s="310">
        <f t="shared" ref="E76:E95" si="37">NPV($C$7,F76:BN76)</f>
        <v>1801.1797081578086</v>
      </c>
      <c r="F76" s="370">
        <f>OPEX!EB11</f>
        <v>72.206811250000001</v>
      </c>
      <c r="G76" s="370">
        <f t="shared" ref="G76:W76" si="38">F76</f>
        <v>72.206811250000001</v>
      </c>
      <c r="H76" s="370">
        <f t="shared" si="38"/>
        <v>72.206811250000001</v>
      </c>
      <c r="I76" s="370">
        <f t="shared" si="38"/>
        <v>72.206811250000001</v>
      </c>
      <c r="J76" s="370">
        <f t="shared" si="38"/>
        <v>72.206811250000001</v>
      </c>
      <c r="K76" s="370">
        <f t="shared" si="38"/>
        <v>72.206811250000001</v>
      </c>
      <c r="L76" s="370">
        <f t="shared" si="38"/>
        <v>72.206811250000001</v>
      </c>
      <c r="M76" s="370">
        <f t="shared" si="38"/>
        <v>72.206811250000001</v>
      </c>
      <c r="N76" s="370">
        <f t="shared" si="38"/>
        <v>72.206811250000001</v>
      </c>
      <c r="O76" s="370">
        <f t="shared" si="38"/>
        <v>72.206811250000001</v>
      </c>
      <c r="P76" s="370">
        <f t="shared" si="38"/>
        <v>72.206811250000001</v>
      </c>
      <c r="Q76" s="370">
        <f t="shared" si="38"/>
        <v>72.206811250000001</v>
      </c>
      <c r="R76" s="370">
        <f t="shared" si="38"/>
        <v>72.206811250000001</v>
      </c>
      <c r="S76" s="370">
        <f t="shared" si="38"/>
        <v>72.206811250000001</v>
      </c>
      <c r="T76" s="370">
        <f t="shared" si="38"/>
        <v>72.206811250000001</v>
      </c>
      <c r="U76" s="370">
        <f t="shared" si="38"/>
        <v>72.206811250000001</v>
      </c>
      <c r="V76" s="370">
        <f t="shared" si="38"/>
        <v>72.206811250000001</v>
      </c>
      <c r="W76" s="370">
        <f t="shared" si="38"/>
        <v>72.206811250000001</v>
      </c>
      <c r="X76" s="370">
        <f t="shared" ref="X76:AM80" si="39">W76</f>
        <v>72.206811250000001</v>
      </c>
      <c r="Y76" s="370">
        <f t="shared" si="39"/>
        <v>72.206811250000001</v>
      </c>
      <c r="Z76" s="370">
        <f t="shared" si="39"/>
        <v>72.206811250000001</v>
      </c>
      <c r="AA76" s="370">
        <f t="shared" si="39"/>
        <v>72.206811250000001</v>
      </c>
      <c r="AB76" s="370">
        <f t="shared" si="39"/>
        <v>72.206811250000001</v>
      </c>
      <c r="AC76" s="370">
        <f t="shared" si="39"/>
        <v>72.206811250000001</v>
      </c>
      <c r="AD76" s="370">
        <f t="shared" si="39"/>
        <v>72.206811250000001</v>
      </c>
      <c r="AE76" s="370">
        <f t="shared" si="39"/>
        <v>72.206811250000001</v>
      </c>
      <c r="AF76" s="370">
        <f t="shared" si="39"/>
        <v>72.206811250000001</v>
      </c>
      <c r="AG76" s="370">
        <f t="shared" si="39"/>
        <v>72.206811250000001</v>
      </c>
      <c r="AH76" s="370">
        <f t="shared" si="39"/>
        <v>72.206811250000001</v>
      </c>
      <c r="AI76" s="370">
        <f t="shared" si="39"/>
        <v>72.206811250000001</v>
      </c>
      <c r="AJ76" s="370">
        <f t="shared" si="39"/>
        <v>72.206811250000001</v>
      </c>
      <c r="AK76" s="370">
        <f t="shared" si="39"/>
        <v>72.206811250000001</v>
      </c>
      <c r="AL76" s="370">
        <f t="shared" si="39"/>
        <v>72.206811250000001</v>
      </c>
      <c r="AM76" s="370">
        <f t="shared" si="39"/>
        <v>72.206811250000001</v>
      </c>
      <c r="AN76" s="370">
        <f t="shared" ref="AN76:BC80" si="40">AM76</f>
        <v>72.206811250000001</v>
      </c>
      <c r="AO76" s="370">
        <f t="shared" si="40"/>
        <v>72.206811250000001</v>
      </c>
      <c r="AP76" s="370">
        <f t="shared" si="40"/>
        <v>72.206811250000001</v>
      </c>
      <c r="AQ76" s="370">
        <f t="shared" si="40"/>
        <v>72.206811250000001</v>
      </c>
      <c r="AR76" s="370">
        <f t="shared" si="40"/>
        <v>72.206811250000001</v>
      </c>
      <c r="AS76" s="370">
        <f t="shared" si="40"/>
        <v>72.206811250000001</v>
      </c>
      <c r="AT76" s="370">
        <f t="shared" si="40"/>
        <v>72.206811250000001</v>
      </c>
      <c r="AU76" s="370">
        <f t="shared" si="40"/>
        <v>72.206811250000001</v>
      </c>
      <c r="AV76" s="370">
        <f t="shared" si="40"/>
        <v>72.206811250000001</v>
      </c>
      <c r="AW76" s="370">
        <f t="shared" si="40"/>
        <v>72.206811250000001</v>
      </c>
      <c r="AX76" s="370">
        <f t="shared" si="40"/>
        <v>72.206811250000001</v>
      </c>
      <c r="AY76" s="370">
        <f t="shared" si="40"/>
        <v>72.206811250000001</v>
      </c>
      <c r="AZ76" s="370">
        <f t="shared" si="40"/>
        <v>72.206811250000001</v>
      </c>
      <c r="BA76" s="370">
        <f t="shared" si="40"/>
        <v>72.206811250000001</v>
      </c>
      <c r="BB76" s="370">
        <f t="shared" si="40"/>
        <v>72.206811250000001</v>
      </c>
      <c r="BC76" s="370">
        <f t="shared" si="40"/>
        <v>72.206811250000001</v>
      </c>
      <c r="BD76" s="370">
        <f t="shared" ref="BD76:BK80" si="41">BC76</f>
        <v>72.206811250000001</v>
      </c>
      <c r="BE76" s="370">
        <f t="shared" si="41"/>
        <v>72.206811250000001</v>
      </c>
      <c r="BF76" s="370">
        <f t="shared" si="41"/>
        <v>72.206811250000001</v>
      </c>
      <c r="BG76" s="370">
        <f t="shared" si="41"/>
        <v>72.206811250000001</v>
      </c>
      <c r="BH76" s="370">
        <f t="shared" si="41"/>
        <v>72.206811250000001</v>
      </c>
      <c r="BI76" s="370">
        <f t="shared" si="41"/>
        <v>72.206811250000001</v>
      </c>
      <c r="BJ76" s="370">
        <f t="shared" si="41"/>
        <v>72.206811250000001</v>
      </c>
      <c r="BK76" s="370">
        <f t="shared" si="41"/>
        <v>72.206811250000001</v>
      </c>
      <c r="BL76" s="370">
        <f t="shared" ref="BL76:BM80" si="42">BK76</f>
        <v>72.206811250000001</v>
      </c>
      <c r="BM76" s="370">
        <f t="shared" si="42"/>
        <v>72.206811250000001</v>
      </c>
      <c r="BN76" s="370">
        <v>0</v>
      </c>
      <c r="BO76" s="158"/>
      <c r="BP76" s="158"/>
      <c r="BQ76" s="4"/>
    </row>
    <row r="77" spans="1:69" outlineLevel="1">
      <c r="A77" s="729"/>
      <c r="B77" s="315" t="s">
        <v>29</v>
      </c>
      <c r="C77" s="317"/>
      <c r="D77" s="308">
        <f t="shared" si="36"/>
        <v>274.70530500000001</v>
      </c>
      <c r="E77" s="308">
        <f t="shared" si="37"/>
        <v>978.92154201391043</v>
      </c>
      <c r="F77" s="371">
        <f>OPEX!EC11</f>
        <v>39.243614999999998</v>
      </c>
      <c r="G77" s="371">
        <f t="shared" ref="G77:V80" si="43">F77</f>
        <v>39.243614999999998</v>
      </c>
      <c r="H77" s="371">
        <f t="shared" si="43"/>
        <v>39.243614999999998</v>
      </c>
      <c r="I77" s="371">
        <f t="shared" si="43"/>
        <v>39.243614999999998</v>
      </c>
      <c r="J77" s="371">
        <f t="shared" si="43"/>
        <v>39.243614999999998</v>
      </c>
      <c r="K77" s="371">
        <f t="shared" si="43"/>
        <v>39.243614999999998</v>
      </c>
      <c r="L77" s="371">
        <f t="shared" si="43"/>
        <v>39.243614999999998</v>
      </c>
      <c r="M77" s="371">
        <f t="shared" si="43"/>
        <v>39.243614999999998</v>
      </c>
      <c r="N77" s="371">
        <f t="shared" si="43"/>
        <v>39.243614999999998</v>
      </c>
      <c r="O77" s="371">
        <f t="shared" si="43"/>
        <v>39.243614999999998</v>
      </c>
      <c r="P77" s="371">
        <f t="shared" si="43"/>
        <v>39.243614999999998</v>
      </c>
      <c r="Q77" s="371">
        <f t="shared" si="43"/>
        <v>39.243614999999998</v>
      </c>
      <c r="R77" s="371">
        <f t="shared" si="43"/>
        <v>39.243614999999998</v>
      </c>
      <c r="S77" s="371">
        <f t="shared" si="43"/>
        <v>39.243614999999998</v>
      </c>
      <c r="T77" s="371">
        <f t="shared" si="43"/>
        <v>39.243614999999998</v>
      </c>
      <c r="U77" s="371">
        <f t="shared" si="43"/>
        <v>39.243614999999998</v>
      </c>
      <c r="V77" s="371">
        <f t="shared" si="43"/>
        <v>39.243614999999998</v>
      </c>
      <c r="W77" s="371">
        <f>V77</f>
        <v>39.243614999999998</v>
      </c>
      <c r="X77" s="371">
        <f t="shared" si="39"/>
        <v>39.243614999999998</v>
      </c>
      <c r="Y77" s="371">
        <f t="shared" si="39"/>
        <v>39.243614999999998</v>
      </c>
      <c r="Z77" s="371">
        <f t="shared" si="39"/>
        <v>39.243614999999998</v>
      </c>
      <c r="AA77" s="371">
        <f t="shared" si="39"/>
        <v>39.243614999999998</v>
      </c>
      <c r="AB77" s="371">
        <f t="shared" si="39"/>
        <v>39.243614999999998</v>
      </c>
      <c r="AC77" s="371">
        <f t="shared" si="39"/>
        <v>39.243614999999998</v>
      </c>
      <c r="AD77" s="371">
        <f t="shared" si="39"/>
        <v>39.243614999999998</v>
      </c>
      <c r="AE77" s="371">
        <f t="shared" si="39"/>
        <v>39.243614999999998</v>
      </c>
      <c r="AF77" s="371">
        <f t="shared" si="39"/>
        <v>39.243614999999998</v>
      </c>
      <c r="AG77" s="371">
        <f t="shared" si="39"/>
        <v>39.243614999999998</v>
      </c>
      <c r="AH77" s="371">
        <f t="shared" si="39"/>
        <v>39.243614999999998</v>
      </c>
      <c r="AI77" s="371">
        <f t="shared" si="39"/>
        <v>39.243614999999998</v>
      </c>
      <c r="AJ77" s="371">
        <f t="shared" si="39"/>
        <v>39.243614999999998</v>
      </c>
      <c r="AK77" s="371">
        <f t="shared" si="39"/>
        <v>39.243614999999998</v>
      </c>
      <c r="AL77" s="371">
        <f t="shared" si="39"/>
        <v>39.243614999999998</v>
      </c>
      <c r="AM77" s="371">
        <f t="shared" si="39"/>
        <v>39.243614999999998</v>
      </c>
      <c r="AN77" s="371">
        <f t="shared" si="40"/>
        <v>39.243614999999998</v>
      </c>
      <c r="AO77" s="371">
        <f t="shared" si="40"/>
        <v>39.243614999999998</v>
      </c>
      <c r="AP77" s="371">
        <f t="shared" si="40"/>
        <v>39.243614999999998</v>
      </c>
      <c r="AQ77" s="371">
        <f t="shared" si="40"/>
        <v>39.243614999999998</v>
      </c>
      <c r="AR77" s="371">
        <f t="shared" si="40"/>
        <v>39.243614999999998</v>
      </c>
      <c r="AS77" s="371">
        <f t="shared" si="40"/>
        <v>39.243614999999998</v>
      </c>
      <c r="AT77" s="371">
        <f t="shared" si="40"/>
        <v>39.243614999999998</v>
      </c>
      <c r="AU77" s="371">
        <f t="shared" si="40"/>
        <v>39.243614999999998</v>
      </c>
      <c r="AV77" s="371">
        <f t="shared" si="40"/>
        <v>39.243614999999998</v>
      </c>
      <c r="AW77" s="371">
        <f t="shared" si="40"/>
        <v>39.243614999999998</v>
      </c>
      <c r="AX77" s="371">
        <f t="shared" si="40"/>
        <v>39.243614999999998</v>
      </c>
      <c r="AY77" s="371">
        <f t="shared" si="40"/>
        <v>39.243614999999998</v>
      </c>
      <c r="AZ77" s="371">
        <f t="shared" si="40"/>
        <v>39.243614999999998</v>
      </c>
      <c r="BA77" s="371">
        <f t="shared" si="40"/>
        <v>39.243614999999998</v>
      </c>
      <c r="BB77" s="371">
        <f t="shared" si="40"/>
        <v>39.243614999999998</v>
      </c>
      <c r="BC77" s="371">
        <f t="shared" si="40"/>
        <v>39.243614999999998</v>
      </c>
      <c r="BD77" s="371">
        <f t="shared" si="41"/>
        <v>39.243614999999998</v>
      </c>
      <c r="BE77" s="371">
        <f t="shared" si="41"/>
        <v>39.243614999999998</v>
      </c>
      <c r="BF77" s="371">
        <f t="shared" si="41"/>
        <v>39.243614999999998</v>
      </c>
      <c r="BG77" s="371">
        <f t="shared" si="41"/>
        <v>39.243614999999998</v>
      </c>
      <c r="BH77" s="371">
        <f t="shared" si="41"/>
        <v>39.243614999999998</v>
      </c>
      <c r="BI77" s="371">
        <f t="shared" si="41"/>
        <v>39.243614999999998</v>
      </c>
      <c r="BJ77" s="371">
        <f t="shared" si="41"/>
        <v>39.243614999999998</v>
      </c>
      <c r="BK77" s="371">
        <f t="shared" si="41"/>
        <v>39.243614999999998</v>
      </c>
      <c r="BL77" s="371">
        <f t="shared" si="42"/>
        <v>39.243614999999998</v>
      </c>
      <c r="BM77" s="371">
        <f t="shared" si="42"/>
        <v>39.243614999999998</v>
      </c>
      <c r="BN77" s="371">
        <v>0</v>
      </c>
      <c r="BO77" s="159"/>
      <c r="BP77" s="159"/>
      <c r="BQ77" s="5"/>
    </row>
    <row r="78" spans="1:69" outlineLevel="1">
      <c r="A78" s="729"/>
      <c r="B78" s="315" t="s">
        <v>30</v>
      </c>
      <c r="C78" s="317"/>
      <c r="D78" s="308">
        <f t="shared" si="36"/>
        <v>279.4097687499999</v>
      </c>
      <c r="E78" s="308">
        <f t="shared" si="37"/>
        <v>995.68605593000859</v>
      </c>
      <c r="F78" s="371">
        <f>OPEX!ED11</f>
        <v>39.915681249999992</v>
      </c>
      <c r="G78" s="371">
        <f t="shared" si="43"/>
        <v>39.915681249999992</v>
      </c>
      <c r="H78" s="371">
        <f t="shared" si="43"/>
        <v>39.915681249999992</v>
      </c>
      <c r="I78" s="371">
        <f t="shared" si="43"/>
        <v>39.915681249999992</v>
      </c>
      <c r="J78" s="371">
        <f t="shared" si="43"/>
        <v>39.915681249999992</v>
      </c>
      <c r="K78" s="371">
        <f t="shared" si="43"/>
        <v>39.915681249999992</v>
      </c>
      <c r="L78" s="371">
        <f t="shared" si="43"/>
        <v>39.915681249999992</v>
      </c>
      <c r="M78" s="371">
        <f t="shared" si="43"/>
        <v>39.915681249999992</v>
      </c>
      <c r="N78" s="371">
        <f t="shared" si="43"/>
        <v>39.915681249999992</v>
      </c>
      <c r="O78" s="371">
        <f t="shared" si="43"/>
        <v>39.915681249999992</v>
      </c>
      <c r="P78" s="371">
        <f t="shared" si="43"/>
        <v>39.915681249999992</v>
      </c>
      <c r="Q78" s="371">
        <f t="shared" si="43"/>
        <v>39.915681249999992</v>
      </c>
      <c r="R78" s="371">
        <f t="shared" si="43"/>
        <v>39.915681249999992</v>
      </c>
      <c r="S78" s="371">
        <f t="shared" si="43"/>
        <v>39.915681249999992</v>
      </c>
      <c r="T78" s="371">
        <f t="shared" si="43"/>
        <v>39.915681249999992</v>
      </c>
      <c r="U78" s="371">
        <f t="shared" si="43"/>
        <v>39.915681249999992</v>
      </c>
      <c r="V78" s="371">
        <f t="shared" si="43"/>
        <v>39.915681249999992</v>
      </c>
      <c r="W78" s="371">
        <f>V78</f>
        <v>39.915681249999992</v>
      </c>
      <c r="X78" s="371">
        <f t="shared" si="39"/>
        <v>39.915681249999992</v>
      </c>
      <c r="Y78" s="371">
        <f t="shared" si="39"/>
        <v>39.915681249999992</v>
      </c>
      <c r="Z78" s="371">
        <f t="shared" si="39"/>
        <v>39.915681249999992</v>
      </c>
      <c r="AA78" s="371">
        <f t="shared" si="39"/>
        <v>39.915681249999992</v>
      </c>
      <c r="AB78" s="371">
        <f t="shared" si="39"/>
        <v>39.915681249999992</v>
      </c>
      <c r="AC78" s="371">
        <f t="shared" si="39"/>
        <v>39.915681249999992</v>
      </c>
      <c r="AD78" s="371">
        <f t="shared" si="39"/>
        <v>39.915681249999992</v>
      </c>
      <c r="AE78" s="371">
        <f t="shared" si="39"/>
        <v>39.915681249999992</v>
      </c>
      <c r="AF78" s="371">
        <f t="shared" si="39"/>
        <v>39.915681249999992</v>
      </c>
      <c r="AG78" s="371">
        <f t="shared" si="39"/>
        <v>39.915681249999992</v>
      </c>
      <c r="AH78" s="371">
        <f t="shared" si="39"/>
        <v>39.915681249999992</v>
      </c>
      <c r="AI78" s="371">
        <f t="shared" si="39"/>
        <v>39.915681249999992</v>
      </c>
      <c r="AJ78" s="371">
        <f t="shared" si="39"/>
        <v>39.915681249999992</v>
      </c>
      <c r="AK78" s="371">
        <f t="shared" si="39"/>
        <v>39.915681249999992</v>
      </c>
      <c r="AL78" s="371">
        <f t="shared" si="39"/>
        <v>39.915681249999992</v>
      </c>
      <c r="AM78" s="371">
        <f t="shared" si="39"/>
        <v>39.915681249999992</v>
      </c>
      <c r="AN78" s="371">
        <f t="shared" si="40"/>
        <v>39.915681249999992</v>
      </c>
      <c r="AO78" s="371">
        <f t="shared" si="40"/>
        <v>39.915681249999992</v>
      </c>
      <c r="AP78" s="371">
        <f t="shared" si="40"/>
        <v>39.915681249999992</v>
      </c>
      <c r="AQ78" s="371">
        <f t="shared" si="40"/>
        <v>39.915681249999992</v>
      </c>
      <c r="AR78" s="371">
        <f t="shared" si="40"/>
        <v>39.915681249999992</v>
      </c>
      <c r="AS78" s="371">
        <f t="shared" si="40"/>
        <v>39.915681249999992</v>
      </c>
      <c r="AT78" s="371">
        <f t="shared" si="40"/>
        <v>39.915681249999992</v>
      </c>
      <c r="AU78" s="371">
        <f t="shared" si="40"/>
        <v>39.915681249999992</v>
      </c>
      <c r="AV78" s="371">
        <f t="shared" si="40"/>
        <v>39.915681249999992</v>
      </c>
      <c r="AW78" s="371">
        <f t="shared" si="40"/>
        <v>39.915681249999992</v>
      </c>
      <c r="AX78" s="371">
        <f t="shared" si="40"/>
        <v>39.915681249999992</v>
      </c>
      <c r="AY78" s="371">
        <f t="shared" si="40"/>
        <v>39.915681249999992</v>
      </c>
      <c r="AZ78" s="371">
        <f t="shared" si="40"/>
        <v>39.915681249999992</v>
      </c>
      <c r="BA78" s="371">
        <f t="shared" si="40"/>
        <v>39.915681249999992</v>
      </c>
      <c r="BB78" s="371">
        <f t="shared" si="40"/>
        <v>39.915681249999992</v>
      </c>
      <c r="BC78" s="371">
        <f t="shared" si="40"/>
        <v>39.915681249999992</v>
      </c>
      <c r="BD78" s="371">
        <f t="shared" si="41"/>
        <v>39.915681249999992</v>
      </c>
      <c r="BE78" s="371">
        <f t="shared" si="41"/>
        <v>39.915681249999992</v>
      </c>
      <c r="BF78" s="371">
        <f t="shared" si="41"/>
        <v>39.915681249999992</v>
      </c>
      <c r="BG78" s="371">
        <f t="shared" si="41"/>
        <v>39.915681249999992</v>
      </c>
      <c r="BH78" s="371">
        <f t="shared" si="41"/>
        <v>39.915681249999992</v>
      </c>
      <c r="BI78" s="371">
        <f t="shared" si="41"/>
        <v>39.915681249999992</v>
      </c>
      <c r="BJ78" s="371">
        <f t="shared" si="41"/>
        <v>39.915681249999992</v>
      </c>
      <c r="BK78" s="371">
        <f t="shared" si="41"/>
        <v>39.915681249999992</v>
      </c>
      <c r="BL78" s="371">
        <f t="shared" si="42"/>
        <v>39.915681249999992</v>
      </c>
      <c r="BM78" s="371">
        <f t="shared" si="42"/>
        <v>39.915681249999992</v>
      </c>
      <c r="BN78" s="371">
        <v>0</v>
      </c>
      <c r="BO78" s="147"/>
      <c r="BP78" s="147"/>
      <c r="BQ78" s="5"/>
    </row>
    <row r="79" spans="1:69" outlineLevel="1">
      <c r="A79" s="729"/>
      <c r="B79" s="315" t="s">
        <v>31</v>
      </c>
      <c r="C79" s="317"/>
      <c r="D79" s="308">
        <f t="shared" si="36"/>
        <v>0</v>
      </c>
      <c r="E79" s="308">
        <f t="shared" si="37"/>
        <v>0</v>
      </c>
      <c r="F79" s="371">
        <f>OPEX!EE11</f>
        <v>0</v>
      </c>
      <c r="G79" s="371">
        <f t="shared" si="43"/>
        <v>0</v>
      </c>
      <c r="H79" s="371">
        <f t="shared" si="43"/>
        <v>0</v>
      </c>
      <c r="I79" s="371">
        <f t="shared" si="43"/>
        <v>0</v>
      </c>
      <c r="J79" s="371">
        <f t="shared" si="43"/>
        <v>0</v>
      </c>
      <c r="K79" s="371">
        <f t="shared" si="43"/>
        <v>0</v>
      </c>
      <c r="L79" s="371">
        <f t="shared" si="43"/>
        <v>0</v>
      </c>
      <c r="M79" s="371">
        <f t="shared" si="43"/>
        <v>0</v>
      </c>
      <c r="N79" s="371">
        <f t="shared" si="43"/>
        <v>0</v>
      </c>
      <c r="O79" s="371">
        <f t="shared" si="43"/>
        <v>0</v>
      </c>
      <c r="P79" s="371">
        <f t="shared" si="43"/>
        <v>0</v>
      </c>
      <c r="Q79" s="371">
        <f t="shared" si="43"/>
        <v>0</v>
      </c>
      <c r="R79" s="371">
        <f t="shared" si="43"/>
        <v>0</v>
      </c>
      <c r="S79" s="371">
        <f t="shared" si="43"/>
        <v>0</v>
      </c>
      <c r="T79" s="371">
        <f t="shared" si="43"/>
        <v>0</v>
      </c>
      <c r="U79" s="371">
        <f t="shared" si="43"/>
        <v>0</v>
      </c>
      <c r="V79" s="371">
        <f t="shared" si="43"/>
        <v>0</v>
      </c>
      <c r="W79" s="371">
        <f>V79</f>
        <v>0</v>
      </c>
      <c r="X79" s="371">
        <f t="shared" si="39"/>
        <v>0</v>
      </c>
      <c r="Y79" s="371">
        <f t="shared" si="39"/>
        <v>0</v>
      </c>
      <c r="Z79" s="371">
        <f t="shared" si="39"/>
        <v>0</v>
      </c>
      <c r="AA79" s="371">
        <f t="shared" si="39"/>
        <v>0</v>
      </c>
      <c r="AB79" s="371">
        <f t="shared" si="39"/>
        <v>0</v>
      </c>
      <c r="AC79" s="371">
        <f t="shared" si="39"/>
        <v>0</v>
      </c>
      <c r="AD79" s="371">
        <f t="shared" si="39"/>
        <v>0</v>
      </c>
      <c r="AE79" s="371">
        <f t="shared" si="39"/>
        <v>0</v>
      </c>
      <c r="AF79" s="371">
        <f t="shared" si="39"/>
        <v>0</v>
      </c>
      <c r="AG79" s="371">
        <f t="shared" si="39"/>
        <v>0</v>
      </c>
      <c r="AH79" s="371">
        <f t="shared" si="39"/>
        <v>0</v>
      </c>
      <c r="AI79" s="371">
        <f t="shared" si="39"/>
        <v>0</v>
      </c>
      <c r="AJ79" s="371">
        <f t="shared" si="39"/>
        <v>0</v>
      </c>
      <c r="AK79" s="371">
        <f t="shared" si="39"/>
        <v>0</v>
      </c>
      <c r="AL79" s="371">
        <f t="shared" si="39"/>
        <v>0</v>
      </c>
      <c r="AM79" s="371">
        <f t="shared" si="39"/>
        <v>0</v>
      </c>
      <c r="AN79" s="371">
        <f t="shared" si="40"/>
        <v>0</v>
      </c>
      <c r="AO79" s="371">
        <f t="shared" si="40"/>
        <v>0</v>
      </c>
      <c r="AP79" s="371">
        <f t="shared" si="40"/>
        <v>0</v>
      </c>
      <c r="AQ79" s="371">
        <f t="shared" si="40"/>
        <v>0</v>
      </c>
      <c r="AR79" s="371">
        <f t="shared" si="40"/>
        <v>0</v>
      </c>
      <c r="AS79" s="371">
        <f t="shared" si="40"/>
        <v>0</v>
      </c>
      <c r="AT79" s="371">
        <f t="shared" si="40"/>
        <v>0</v>
      </c>
      <c r="AU79" s="371">
        <f t="shared" si="40"/>
        <v>0</v>
      </c>
      <c r="AV79" s="371">
        <f t="shared" si="40"/>
        <v>0</v>
      </c>
      <c r="AW79" s="371">
        <f t="shared" si="40"/>
        <v>0</v>
      </c>
      <c r="AX79" s="371">
        <f t="shared" si="40"/>
        <v>0</v>
      </c>
      <c r="AY79" s="371">
        <f t="shared" si="40"/>
        <v>0</v>
      </c>
      <c r="AZ79" s="371">
        <f t="shared" si="40"/>
        <v>0</v>
      </c>
      <c r="BA79" s="371">
        <f t="shared" si="40"/>
        <v>0</v>
      </c>
      <c r="BB79" s="371">
        <f t="shared" si="40"/>
        <v>0</v>
      </c>
      <c r="BC79" s="371">
        <f t="shared" si="40"/>
        <v>0</v>
      </c>
      <c r="BD79" s="371">
        <f t="shared" si="41"/>
        <v>0</v>
      </c>
      <c r="BE79" s="371">
        <f t="shared" si="41"/>
        <v>0</v>
      </c>
      <c r="BF79" s="371">
        <f t="shared" si="41"/>
        <v>0</v>
      </c>
      <c r="BG79" s="371">
        <f t="shared" si="41"/>
        <v>0</v>
      </c>
      <c r="BH79" s="371">
        <f t="shared" si="41"/>
        <v>0</v>
      </c>
      <c r="BI79" s="371">
        <f t="shared" si="41"/>
        <v>0</v>
      </c>
      <c r="BJ79" s="371">
        <f t="shared" si="41"/>
        <v>0</v>
      </c>
      <c r="BK79" s="371">
        <f t="shared" si="41"/>
        <v>0</v>
      </c>
      <c r="BL79" s="371">
        <f t="shared" si="42"/>
        <v>0</v>
      </c>
      <c r="BM79" s="371">
        <f t="shared" si="42"/>
        <v>0</v>
      </c>
      <c r="BN79" s="371">
        <v>0</v>
      </c>
      <c r="BO79" s="159"/>
      <c r="BP79" s="159"/>
      <c r="BQ79" s="5"/>
    </row>
    <row r="80" spans="1:69" outlineLevel="1">
      <c r="A80" s="729"/>
      <c r="B80" s="149" t="s">
        <v>32</v>
      </c>
      <c r="C80" s="167"/>
      <c r="D80" s="334">
        <f t="shared" si="36"/>
        <v>171.76282374999991</v>
      </c>
      <c r="E80" s="334">
        <f t="shared" si="37"/>
        <v>612.08256712047648</v>
      </c>
      <c r="F80" s="379">
        <f>OPEX!EF11</f>
        <v>24.537546249999984</v>
      </c>
      <c r="G80" s="379">
        <f t="shared" si="43"/>
        <v>24.537546249999984</v>
      </c>
      <c r="H80" s="379">
        <f t="shared" si="43"/>
        <v>24.537546249999984</v>
      </c>
      <c r="I80" s="379">
        <f t="shared" si="43"/>
        <v>24.537546249999984</v>
      </c>
      <c r="J80" s="379">
        <f t="shared" si="43"/>
        <v>24.537546249999984</v>
      </c>
      <c r="K80" s="379">
        <f t="shared" si="43"/>
        <v>24.537546249999984</v>
      </c>
      <c r="L80" s="379">
        <f t="shared" si="43"/>
        <v>24.537546249999984</v>
      </c>
      <c r="M80" s="379">
        <f t="shared" si="43"/>
        <v>24.537546249999984</v>
      </c>
      <c r="N80" s="379">
        <f t="shared" si="43"/>
        <v>24.537546249999984</v>
      </c>
      <c r="O80" s="379">
        <f t="shared" si="43"/>
        <v>24.537546249999984</v>
      </c>
      <c r="P80" s="379">
        <f t="shared" si="43"/>
        <v>24.537546249999984</v>
      </c>
      <c r="Q80" s="379">
        <f t="shared" si="43"/>
        <v>24.537546249999984</v>
      </c>
      <c r="R80" s="379">
        <f t="shared" si="43"/>
        <v>24.537546249999984</v>
      </c>
      <c r="S80" s="379">
        <f t="shared" si="43"/>
        <v>24.537546249999984</v>
      </c>
      <c r="T80" s="379">
        <f t="shared" si="43"/>
        <v>24.537546249999984</v>
      </c>
      <c r="U80" s="379">
        <f t="shared" si="43"/>
        <v>24.537546249999984</v>
      </c>
      <c r="V80" s="379">
        <f t="shared" si="43"/>
        <v>24.537546249999984</v>
      </c>
      <c r="W80" s="379">
        <f>V80</f>
        <v>24.537546249999984</v>
      </c>
      <c r="X80" s="379">
        <f t="shared" si="39"/>
        <v>24.537546249999984</v>
      </c>
      <c r="Y80" s="379">
        <f t="shared" si="39"/>
        <v>24.537546249999984</v>
      </c>
      <c r="Z80" s="379">
        <f t="shared" si="39"/>
        <v>24.537546249999984</v>
      </c>
      <c r="AA80" s="379">
        <f t="shared" si="39"/>
        <v>24.537546249999984</v>
      </c>
      <c r="AB80" s="379">
        <f t="shared" si="39"/>
        <v>24.537546249999984</v>
      </c>
      <c r="AC80" s="379">
        <f t="shared" si="39"/>
        <v>24.537546249999984</v>
      </c>
      <c r="AD80" s="379">
        <f t="shared" si="39"/>
        <v>24.537546249999984</v>
      </c>
      <c r="AE80" s="379">
        <f t="shared" si="39"/>
        <v>24.537546249999984</v>
      </c>
      <c r="AF80" s="379">
        <f t="shared" si="39"/>
        <v>24.537546249999984</v>
      </c>
      <c r="AG80" s="379">
        <f t="shared" si="39"/>
        <v>24.537546249999984</v>
      </c>
      <c r="AH80" s="379">
        <f t="shared" si="39"/>
        <v>24.537546249999984</v>
      </c>
      <c r="AI80" s="379">
        <f t="shared" si="39"/>
        <v>24.537546249999984</v>
      </c>
      <c r="AJ80" s="379">
        <f t="shared" si="39"/>
        <v>24.537546249999984</v>
      </c>
      <c r="AK80" s="379">
        <f t="shared" si="39"/>
        <v>24.537546249999984</v>
      </c>
      <c r="AL80" s="379">
        <f t="shared" si="39"/>
        <v>24.537546249999984</v>
      </c>
      <c r="AM80" s="379">
        <f t="shared" si="39"/>
        <v>24.537546249999984</v>
      </c>
      <c r="AN80" s="379">
        <f t="shared" si="40"/>
        <v>24.537546249999984</v>
      </c>
      <c r="AO80" s="379">
        <f t="shared" si="40"/>
        <v>24.537546249999984</v>
      </c>
      <c r="AP80" s="379">
        <f t="shared" si="40"/>
        <v>24.537546249999984</v>
      </c>
      <c r="AQ80" s="379">
        <f t="shared" si="40"/>
        <v>24.537546249999984</v>
      </c>
      <c r="AR80" s="379">
        <f t="shared" si="40"/>
        <v>24.537546249999984</v>
      </c>
      <c r="AS80" s="379">
        <f t="shared" si="40"/>
        <v>24.537546249999984</v>
      </c>
      <c r="AT80" s="379">
        <f t="shared" si="40"/>
        <v>24.537546249999984</v>
      </c>
      <c r="AU80" s="379">
        <f t="shared" si="40"/>
        <v>24.537546249999984</v>
      </c>
      <c r="AV80" s="379">
        <f t="shared" si="40"/>
        <v>24.537546249999984</v>
      </c>
      <c r="AW80" s="379">
        <f t="shared" si="40"/>
        <v>24.537546249999984</v>
      </c>
      <c r="AX80" s="379">
        <f t="shared" si="40"/>
        <v>24.537546249999984</v>
      </c>
      <c r="AY80" s="379">
        <f t="shared" si="40"/>
        <v>24.537546249999984</v>
      </c>
      <c r="AZ80" s="379">
        <f t="shared" si="40"/>
        <v>24.537546249999984</v>
      </c>
      <c r="BA80" s="379">
        <f t="shared" si="40"/>
        <v>24.537546249999984</v>
      </c>
      <c r="BB80" s="379">
        <f t="shared" si="40"/>
        <v>24.537546249999984</v>
      </c>
      <c r="BC80" s="379">
        <f t="shared" si="40"/>
        <v>24.537546249999984</v>
      </c>
      <c r="BD80" s="379">
        <f t="shared" si="41"/>
        <v>24.537546249999984</v>
      </c>
      <c r="BE80" s="379">
        <f t="shared" si="41"/>
        <v>24.537546249999984</v>
      </c>
      <c r="BF80" s="379">
        <f t="shared" si="41"/>
        <v>24.537546249999984</v>
      </c>
      <c r="BG80" s="379">
        <f t="shared" si="41"/>
        <v>24.537546249999984</v>
      </c>
      <c r="BH80" s="379">
        <f t="shared" si="41"/>
        <v>24.537546249999984</v>
      </c>
      <c r="BI80" s="379">
        <f t="shared" si="41"/>
        <v>24.537546249999984</v>
      </c>
      <c r="BJ80" s="379">
        <f t="shared" si="41"/>
        <v>24.537546249999984</v>
      </c>
      <c r="BK80" s="379">
        <f t="shared" si="41"/>
        <v>24.537546249999984</v>
      </c>
      <c r="BL80" s="379">
        <f t="shared" si="42"/>
        <v>24.537546249999984</v>
      </c>
      <c r="BM80" s="379">
        <f t="shared" si="42"/>
        <v>24.537546249999984</v>
      </c>
      <c r="BN80" s="379">
        <v>0</v>
      </c>
      <c r="BO80" s="159"/>
      <c r="BP80" s="159"/>
      <c r="BQ80" s="5"/>
    </row>
    <row r="81" spans="1:69">
      <c r="A81" s="729"/>
      <c r="B81" s="320" t="s">
        <v>748</v>
      </c>
      <c r="C81" s="139"/>
      <c r="D81" s="342">
        <f t="shared" si="36"/>
        <v>1231.3255762499998</v>
      </c>
      <c r="E81" s="342">
        <f t="shared" si="37"/>
        <v>4387.8698732222056</v>
      </c>
      <c r="F81" s="614">
        <f>SUM(F76:F80)</f>
        <v>175.90365374999999</v>
      </c>
      <c r="G81" s="614">
        <f>SUM(G76:G80)</f>
        <v>175.90365374999999</v>
      </c>
      <c r="H81" s="614">
        <f t="shared" ref="H81:BN81" si="44">SUM(H76:H80)</f>
        <v>175.90365374999999</v>
      </c>
      <c r="I81" s="614">
        <f>SUM(I76:I80)</f>
        <v>175.90365374999999</v>
      </c>
      <c r="J81" s="614">
        <f>SUM(J76:J80)</f>
        <v>175.90365374999999</v>
      </c>
      <c r="K81" s="614">
        <f t="shared" si="44"/>
        <v>175.90365374999999</v>
      </c>
      <c r="L81" s="614">
        <f t="shared" si="44"/>
        <v>175.90365374999999</v>
      </c>
      <c r="M81" s="614">
        <f t="shared" si="44"/>
        <v>175.90365374999999</v>
      </c>
      <c r="N81" s="614">
        <f t="shared" si="44"/>
        <v>175.90365374999999</v>
      </c>
      <c r="O81" s="614">
        <f t="shared" si="44"/>
        <v>175.90365374999999</v>
      </c>
      <c r="P81" s="614">
        <f t="shared" si="44"/>
        <v>175.90365374999999</v>
      </c>
      <c r="Q81" s="614">
        <f t="shared" si="44"/>
        <v>175.90365374999999</v>
      </c>
      <c r="R81" s="614">
        <f t="shared" si="44"/>
        <v>175.90365374999999</v>
      </c>
      <c r="S81" s="614">
        <f t="shared" si="44"/>
        <v>175.90365374999999</v>
      </c>
      <c r="T81" s="614">
        <f t="shared" si="44"/>
        <v>175.90365374999999</v>
      </c>
      <c r="U81" s="614">
        <f t="shared" si="44"/>
        <v>175.90365374999999</v>
      </c>
      <c r="V81" s="614">
        <f t="shared" si="44"/>
        <v>175.90365374999999</v>
      </c>
      <c r="W81" s="614">
        <f t="shared" si="44"/>
        <v>175.90365374999999</v>
      </c>
      <c r="X81" s="614">
        <f t="shared" si="44"/>
        <v>175.90365374999999</v>
      </c>
      <c r="Y81" s="614">
        <f t="shared" si="44"/>
        <v>175.90365374999999</v>
      </c>
      <c r="Z81" s="614">
        <f t="shared" si="44"/>
        <v>175.90365374999999</v>
      </c>
      <c r="AA81" s="614">
        <f t="shared" si="44"/>
        <v>175.90365374999999</v>
      </c>
      <c r="AB81" s="614">
        <f t="shared" si="44"/>
        <v>175.90365374999999</v>
      </c>
      <c r="AC81" s="614">
        <f t="shared" si="44"/>
        <v>175.90365374999999</v>
      </c>
      <c r="AD81" s="614">
        <f t="shared" si="44"/>
        <v>175.90365374999999</v>
      </c>
      <c r="AE81" s="614">
        <f t="shared" si="44"/>
        <v>175.90365374999999</v>
      </c>
      <c r="AF81" s="614">
        <f t="shared" si="44"/>
        <v>175.90365374999999</v>
      </c>
      <c r="AG81" s="614">
        <f t="shared" si="44"/>
        <v>175.90365374999999</v>
      </c>
      <c r="AH81" s="614">
        <f t="shared" si="44"/>
        <v>175.90365374999999</v>
      </c>
      <c r="AI81" s="614">
        <f t="shared" si="44"/>
        <v>175.90365374999999</v>
      </c>
      <c r="AJ81" s="614">
        <f t="shared" si="44"/>
        <v>175.90365374999999</v>
      </c>
      <c r="AK81" s="614">
        <f t="shared" si="44"/>
        <v>175.90365374999999</v>
      </c>
      <c r="AL81" s="614">
        <f t="shared" si="44"/>
        <v>175.90365374999999</v>
      </c>
      <c r="AM81" s="614">
        <f t="shared" si="44"/>
        <v>175.90365374999999</v>
      </c>
      <c r="AN81" s="614">
        <f t="shared" si="44"/>
        <v>175.90365374999999</v>
      </c>
      <c r="AO81" s="614">
        <f t="shared" si="44"/>
        <v>175.90365374999999</v>
      </c>
      <c r="AP81" s="614">
        <f t="shared" si="44"/>
        <v>175.90365374999999</v>
      </c>
      <c r="AQ81" s="614">
        <f t="shared" si="44"/>
        <v>175.90365374999999</v>
      </c>
      <c r="AR81" s="614">
        <f t="shared" si="44"/>
        <v>175.90365374999999</v>
      </c>
      <c r="AS81" s="614">
        <f>SUM(AS76:AS80)</f>
        <v>175.90365374999999</v>
      </c>
      <c r="AT81" s="614">
        <f t="shared" si="44"/>
        <v>175.90365374999999</v>
      </c>
      <c r="AU81" s="614">
        <f t="shared" si="44"/>
        <v>175.90365374999999</v>
      </c>
      <c r="AV81" s="614">
        <f t="shared" si="44"/>
        <v>175.90365374999999</v>
      </c>
      <c r="AW81" s="614">
        <f t="shared" si="44"/>
        <v>175.90365374999999</v>
      </c>
      <c r="AX81" s="614">
        <f t="shared" si="44"/>
        <v>175.90365374999999</v>
      </c>
      <c r="AY81" s="614">
        <f t="shared" si="44"/>
        <v>175.90365374999999</v>
      </c>
      <c r="AZ81" s="614">
        <f t="shared" si="44"/>
        <v>175.90365374999999</v>
      </c>
      <c r="BA81" s="614">
        <f t="shared" si="44"/>
        <v>175.90365374999999</v>
      </c>
      <c r="BB81" s="614">
        <f t="shared" si="44"/>
        <v>175.90365374999999</v>
      </c>
      <c r="BC81" s="614">
        <f t="shared" si="44"/>
        <v>175.90365374999999</v>
      </c>
      <c r="BD81" s="614">
        <f t="shared" si="44"/>
        <v>175.90365374999999</v>
      </c>
      <c r="BE81" s="614">
        <f t="shared" si="44"/>
        <v>175.90365374999999</v>
      </c>
      <c r="BF81" s="614">
        <f t="shared" si="44"/>
        <v>175.90365374999999</v>
      </c>
      <c r="BG81" s="614">
        <f t="shared" si="44"/>
        <v>175.90365374999999</v>
      </c>
      <c r="BH81" s="614">
        <f t="shared" si="44"/>
        <v>175.90365374999999</v>
      </c>
      <c r="BI81" s="614">
        <f t="shared" si="44"/>
        <v>175.90365374999999</v>
      </c>
      <c r="BJ81" s="614">
        <f t="shared" si="44"/>
        <v>175.90365374999999</v>
      </c>
      <c r="BK81" s="614">
        <f t="shared" si="44"/>
        <v>175.90365374999999</v>
      </c>
      <c r="BL81" s="614">
        <f>SUM(BL76:BL80)</f>
        <v>175.90365374999999</v>
      </c>
      <c r="BM81" s="614">
        <f>SUM(BM76:BM80)</f>
        <v>175.90365374999999</v>
      </c>
      <c r="BN81" s="614">
        <f t="shared" si="44"/>
        <v>0</v>
      </c>
      <c r="BO81" s="148"/>
      <c r="BP81" s="148"/>
      <c r="BQ81" s="155"/>
    </row>
    <row r="82" spans="1:69" outlineLevel="1">
      <c r="A82" s="728" t="s">
        <v>759</v>
      </c>
      <c r="B82" s="315" t="s">
        <v>28</v>
      </c>
      <c r="C82" s="317"/>
      <c r="D82" s="310">
        <f t="shared" si="36"/>
        <v>-36.103405625000001</v>
      </c>
      <c r="E82" s="310">
        <f t="shared" si="37"/>
        <v>-166.40088421924423</v>
      </c>
      <c r="F82" s="370">
        <f>IF(F$22&gt;=Options!$I$24,Options!$H24*F76,0)</f>
        <v>0</v>
      </c>
      <c r="G82" s="370">
        <f>IF(G$22&gt;=Options!$I$24,Options!$H24*G76,0)</f>
        <v>0</v>
      </c>
      <c r="H82" s="370">
        <f>IF(H$22&gt;=Options!$I$24,Options!$H24*H76,0)</f>
        <v>-7.2206811250000005</v>
      </c>
      <c r="I82" s="370">
        <f>IF(I$22&gt;=Options!$I$24,Options!$H24*I76,0)</f>
        <v>-7.2206811250000005</v>
      </c>
      <c r="J82" s="370">
        <f>IF(J$22&gt;=Options!$I$24,Options!$H24*J76,0)</f>
        <v>-7.2206811250000005</v>
      </c>
      <c r="K82" s="370">
        <f>IF(K$22&gt;=Options!$I$24,Options!$H24*K76,0)</f>
        <v>-7.2206811250000005</v>
      </c>
      <c r="L82" s="370">
        <f>IF(L$22&gt;=Options!$I$24,Options!$H24*L76,0)</f>
        <v>-7.2206811250000005</v>
      </c>
      <c r="M82" s="370">
        <f>IF(M$22&gt;=Options!$I$24,Options!$H24*M76,0)</f>
        <v>-7.2206811250000005</v>
      </c>
      <c r="N82" s="370">
        <f>IF(N$22&gt;=Options!$I$24,Options!$H24*N76,0)</f>
        <v>-7.2206811250000005</v>
      </c>
      <c r="O82" s="370">
        <f>IF(O$22&gt;=Options!$I$24,Options!$H24*O76,0)</f>
        <v>-7.2206811250000005</v>
      </c>
      <c r="P82" s="370">
        <f>IF(P$22&gt;=Options!$I$24,Options!$H24*P76,0)</f>
        <v>-7.2206811250000005</v>
      </c>
      <c r="Q82" s="370">
        <f>IF(Q$22&gt;=Options!$I$24,Options!$H24*Q76,0)</f>
        <v>-7.2206811250000005</v>
      </c>
      <c r="R82" s="370">
        <f>IF(R$22&gt;=Options!$I$24,Options!$H24*R76,0)</f>
        <v>-7.2206811250000005</v>
      </c>
      <c r="S82" s="370">
        <f>IF(S$22&gt;=Options!$I$24,Options!$H24*S76,0)</f>
        <v>-7.2206811250000005</v>
      </c>
      <c r="T82" s="370">
        <f>IF(T$22&gt;=Options!$I$24,Options!$H24*T76,0)</f>
        <v>-7.2206811250000005</v>
      </c>
      <c r="U82" s="370">
        <f>IF(U$22&gt;=Options!$I$24,Options!$H24*U76,0)</f>
        <v>-7.2206811250000005</v>
      </c>
      <c r="V82" s="370">
        <f>IF(V$22&gt;=Options!$I$24,Options!$H24*V76,0)</f>
        <v>-7.2206811250000005</v>
      </c>
      <c r="W82" s="370">
        <f>IF(W$22&gt;=Options!$I$24,Options!$H24*W76,0)</f>
        <v>-7.2206811250000005</v>
      </c>
      <c r="X82" s="370">
        <f>IF(X$22&gt;=Options!$I$24,Options!$H24*X76,0)</f>
        <v>-7.2206811250000005</v>
      </c>
      <c r="Y82" s="370">
        <f>IF(Y$22&gt;=Options!$I$24,Options!$H24*Y76,0)</f>
        <v>-7.2206811250000005</v>
      </c>
      <c r="Z82" s="370">
        <f>IF(Z$22&gt;=Options!$I$24,Options!$H24*Z76,0)</f>
        <v>-7.2206811250000005</v>
      </c>
      <c r="AA82" s="370">
        <f>IF(AA$22&gt;=Options!$I$24,Options!$H24*AA76,0)</f>
        <v>-7.2206811250000005</v>
      </c>
      <c r="AB82" s="370">
        <f>IF(AB$22&gt;=Options!$I$24,Options!$H24*AB76,0)</f>
        <v>-7.2206811250000005</v>
      </c>
      <c r="AC82" s="370">
        <f>IF(AC$22&gt;=Options!$I$24,Options!$H24*AC76,0)</f>
        <v>-7.2206811250000005</v>
      </c>
      <c r="AD82" s="370">
        <f>IF(AD$22&gt;=Options!$I$24,Options!$H24*AD76,0)</f>
        <v>-7.2206811250000005</v>
      </c>
      <c r="AE82" s="370">
        <f>IF(AE$22&gt;=Options!$I$24,Options!$H24*AE76,0)</f>
        <v>-7.2206811250000005</v>
      </c>
      <c r="AF82" s="370">
        <f>IF(AF$22&gt;=Options!$I$24,Options!$H24*AF76,0)</f>
        <v>-7.2206811250000005</v>
      </c>
      <c r="AG82" s="370">
        <f>IF(AG$22&gt;=Options!$I$24,Options!$H24*AG76,0)</f>
        <v>-7.2206811250000005</v>
      </c>
      <c r="AH82" s="370">
        <f>IF(AH$22&gt;=Options!$I$24,Options!$H24*AH76,0)</f>
        <v>-7.2206811250000005</v>
      </c>
      <c r="AI82" s="370">
        <f>IF(AI$22&gt;=Options!$I$24,Options!$H24*AI76,0)</f>
        <v>-7.2206811250000005</v>
      </c>
      <c r="AJ82" s="370">
        <f>IF(AJ$22&gt;=Options!$I$24,Options!$H24*AJ76,0)</f>
        <v>-7.2206811250000005</v>
      </c>
      <c r="AK82" s="370">
        <f>IF(AK$22&gt;=Options!$I$24,Options!$H24*AK76,0)</f>
        <v>-7.2206811250000005</v>
      </c>
      <c r="AL82" s="370">
        <f>IF(AL$22&gt;=Options!$I$24,Options!$H24*AL76,0)</f>
        <v>-7.2206811250000005</v>
      </c>
      <c r="AM82" s="370">
        <f>IF(AM$22&gt;=Options!$I$24,Options!$H24*AM76,0)</f>
        <v>-7.2206811250000005</v>
      </c>
      <c r="AN82" s="370">
        <f>IF(AN$22&gt;=Options!$I$24,Options!$H24*AN76,0)</f>
        <v>-7.2206811250000005</v>
      </c>
      <c r="AO82" s="370">
        <f>IF(AO$22&gt;=Options!$I$24,Options!$H24*AO76,0)</f>
        <v>-7.2206811250000005</v>
      </c>
      <c r="AP82" s="370">
        <f>IF(AP$22&gt;=Options!$I$24,Options!$H24*AP76,0)</f>
        <v>-7.2206811250000005</v>
      </c>
      <c r="AQ82" s="370">
        <f>IF(AQ$22&gt;=Options!$I$24,Options!$H24*AQ76,0)</f>
        <v>-7.2206811250000005</v>
      </c>
      <c r="AR82" s="370">
        <f>IF(AR$22&gt;=Options!$I$24,Options!$H24*AR76,0)</f>
        <v>-7.2206811250000005</v>
      </c>
      <c r="AS82" s="370">
        <f>IF(AS$22&gt;=Options!$I$24,Options!$H24*AS76,0)</f>
        <v>-7.2206811250000005</v>
      </c>
      <c r="AT82" s="370">
        <f>IF(AT$22&gt;=Options!$I$24,Options!$H24*AT76,0)</f>
        <v>-7.2206811250000005</v>
      </c>
      <c r="AU82" s="370">
        <f>IF(AU$22&gt;=Options!$I$24,Options!$H24*AU76,0)</f>
        <v>-7.2206811250000005</v>
      </c>
      <c r="AV82" s="370">
        <f>IF(AV$22&gt;=Options!$I$24,Options!$H24*AV76,0)</f>
        <v>-7.2206811250000005</v>
      </c>
      <c r="AW82" s="370">
        <f>IF(AW$22&gt;=Options!$I$24,Options!$H24*AW76,0)</f>
        <v>-7.2206811250000005</v>
      </c>
      <c r="AX82" s="370">
        <f>IF(AX$22&gt;=Options!$I$24,Options!$H24*AX76,0)</f>
        <v>-7.2206811250000005</v>
      </c>
      <c r="AY82" s="370">
        <f>IF(AY$22&gt;=Options!$I$24,Options!$H24*AY76,0)</f>
        <v>-7.2206811250000005</v>
      </c>
      <c r="AZ82" s="370">
        <f>IF(AZ$22&gt;=Options!$I$24,Options!$H24*AZ76,0)</f>
        <v>-7.2206811250000005</v>
      </c>
      <c r="BA82" s="370">
        <f>IF(BA$22&gt;=Options!$I$24,Options!$H24*BA76,0)</f>
        <v>-7.2206811250000005</v>
      </c>
      <c r="BB82" s="370">
        <f>IF(BB$22&gt;=Options!$I$24,Options!$H24*BB76,0)</f>
        <v>-7.2206811250000005</v>
      </c>
      <c r="BC82" s="370">
        <f>IF(BC$22&gt;=Options!$I$24,Options!$H24*BC76,0)</f>
        <v>-7.2206811250000005</v>
      </c>
      <c r="BD82" s="370">
        <f>IF(BD$22&gt;=Options!$I$24,Options!$H24*BD76,0)</f>
        <v>-7.2206811250000005</v>
      </c>
      <c r="BE82" s="370">
        <f>IF(BE$22&gt;=Options!$I$24,Options!$H24*BE76,0)</f>
        <v>-7.2206811250000005</v>
      </c>
      <c r="BF82" s="370">
        <f>IF(BF$22&gt;=Options!$I$24,Options!$H24*BF76,0)</f>
        <v>-7.2206811250000005</v>
      </c>
      <c r="BG82" s="370">
        <f>IF(BG$22&gt;=Options!$I$24,Options!$H24*BG76,0)</f>
        <v>-7.2206811250000005</v>
      </c>
      <c r="BH82" s="370">
        <f>IF(BH$22&gt;=Options!$I$24,Options!$H24*BH76,0)</f>
        <v>-7.2206811250000005</v>
      </c>
      <c r="BI82" s="370">
        <f>IF(BI$22&gt;=Options!$I$24,Options!$H24*BI76,0)</f>
        <v>-7.2206811250000005</v>
      </c>
      <c r="BJ82" s="370">
        <f>IF(BJ$22&gt;=Options!$I$24,Options!$H24*BJ76,0)</f>
        <v>-7.2206811250000005</v>
      </c>
      <c r="BK82" s="370">
        <f>IF(BK$22&gt;=Options!$I$24,Options!$H24*BK76,0)</f>
        <v>-7.2206811250000005</v>
      </c>
      <c r="BL82" s="370">
        <f>IF(BL$22&gt;=Options!$I$24,Options!$H24*BL76,0)</f>
        <v>-7.2206811250000005</v>
      </c>
      <c r="BM82" s="370">
        <f>IF(BM$22&gt;=Options!$I$24,Options!$H24*BM76,0)</f>
        <v>-7.2206811250000005</v>
      </c>
      <c r="BN82" s="370">
        <v>0</v>
      </c>
      <c r="BO82" s="158"/>
      <c r="BP82" s="158"/>
      <c r="BQ82" s="17"/>
    </row>
    <row r="83" spans="1:69" outlineLevel="1">
      <c r="A83" s="729"/>
      <c r="B83" s="315" t="s">
        <v>29</v>
      </c>
      <c r="C83" s="317"/>
      <c r="D83" s="308">
        <f t="shared" si="36"/>
        <v>1.09882122</v>
      </c>
      <c r="E83" s="308">
        <f t="shared" si="37"/>
        <v>20.408632406103031</v>
      </c>
      <c r="F83" s="371">
        <f>IF(F$22&gt;=Options!$I25,(Options!$H25*F77)+E83,(Options!$H25*F77))</f>
        <v>3.9243615000000003E-2</v>
      </c>
      <c r="G83" s="371">
        <f>IF(G$22&gt;=Options!$I25,(Options!$H25*G77)+F83,(Options!$H25*G77))</f>
        <v>7.8487230000000005E-2</v>
      </c>
      <c r="H83" s="371">
        <f>IF(H$22&gt;=Options!$I25,(Options!$H25*H77)+G83,(Options!$H25*H77))</f>
        <v>0.117730845</v>
      </c>
      <c r="I83" s="371">
        <f>IF(I$22&gt;=Options!$I25,(Options!$H25*I77)+H83,(Options!$H25*I77))</f>
        <v>0.15697446000000001</v>
      </c>
      <c r="J83" s="371">
        <f>IF(J$22&gt;=Options!$I25,(Options!$H25*J77)+I83,(Options!$H25*J77))</f>
        <v>0.19621807500000002</v>
      </c>
      <c r="K83" s="371">
        <f>IF(K$22&gt;=Options!$I25,(Options!$H25*K77)+J83,(Options!$H25*K77))</f>
        <v>0.23546169000000003</v>
      </c>
      <c r="L83" s="371">
        <f>IF(L$22&gt;=Options!$I25,(Options!$H25*L77)+K83,(Options!$H25*L77))</f>
        <v>0.27470530500000001</v>
      </c>
      <c r="M83" s="371">
        <f>IF(M$22&gt;=Options!$I25,(Options!$H25*M77)+L83,(Options!$H25*M77))</f>
        <v>0.31394892000000002</v>
      </c>
      <c r="N83" s="371">
        <f>IF(N$22&gt;=Options!$I25,(Options!$H25*N77)+M83,(Options!$H25*N77))</f>
        <v>0.35319253500000003</v>
      </c>
      <c r="O83" s="371">
        <f>IF(O$22&gt;=Options!$I25,(Options!$H25*O77)+N83,(Options!$H25*O77))</f>
        <v>0.39243615000000004</v>
      </c>
      <c r="P83" s="371">
        <f>IF(P$22&gt;=Options!$I25,(Options!$H25*P77)+O83,(Options!$H25*P77))</f>
        <v>0.43167976500000005</v>
      </c>
      <c r="Q83" s="371">
        <f>IF(Q$22&gt;=Options!$I25,(Options!$H25*Q77)+P83,(Options!$H25*Q77))</f>
        <v>0.47092338000000006</v>
      </c>
      <c r="R83" s="371">
        <f>IF(R$22&gt;=Options!$I25,(Options!$H25*R77)+Q83,(Options!$H25*R77))</f>
        <v>0.51016699500000007</v>
      </c>
      <c r="S83" s="371">
        <f>IF(S$22&gt;=Options!$I25,(Options!$H25*S77)+R83,(Options!$H25*S77))</f>
        <v>0.54941061000000002</v>
      </c>
      <c r="T83" s="371">
        <f>IF(T$22&gt;=Options!$I25,(Options!$H25*T77)+S83,(Options!$H25*T77))</f>
        <v>0.58865422499999998</v>
      </c>
      <c r="U83" s="371">
        <f>IF(U$22&gt;=Options!$I25,(Options!$H25*U77)+T83,(Options!$H25*U77))</f>
        <v>0.62789783999999993</v>
      </c>
      <c r="V83" s="371">
        <f>IF(V$22&gt;=Options!$I25,(Options!$H25*V77)+U83,(Options!$H25*V77))</f>
        <v>0.66714145499999988</v>
      </c>
      <c r="W83" s="371">
        <f>IF(W$22&gt;=Options!$I25,(Options!$H25*W77)+V83,(Options!$H25*W77))</f>
        <v>0.70638506999999984</v>
      </c>
      <c r="X83" s="371">
        <f>IF(X$22&gt;=Options!$I25,(Options!$H25*X77)+W83,(Options!$H25*X77))</f>
        <v>0.74562868499999979</v>
      </c>
      <c r="Y83" s="371">
        <f>IF(Y$22&gt;=Options!$I25,(Options!$H25*Y77)+X83,(Options!$H25*Y77))</f>
        <v>0.78487229999999975</v>
      </c>
      <c r="Z83" s="371">
        <f>IF(Z$22&gt;=Options!$I25,(Options!$H25*Z77)+Y83,(Options!$H25*Z77))</f>
        <v>0.8241159149999997</v>
      </c>
      <c r="AA83" s="371">
        <f>IF(AA$22&gt;=Options!$I25,(Options!$H25*AA77)+Z83,(Options!$H25*AA77))</f>
        <v>0.86335952999999965</v>
      </c>
      <c r="AB83" s="371">
        <f>IF(AB$22&gt;=Options!$I25,(Options!$H25*AB77)+AA83,(Options!$H25*AB77))</f>
        <v>0.90260314499999961</v>
      </c>
      <c r="AC83" s="371">
        <f>IF(AC$22&gt;=Options!$I25,(Options!$H25*AC77)+AB83,(Options!$H25*AC77))</f>
        <v>0.94184675999999956</v>
      </c>
      <c r="AD83" s="371">
        <f>IF(AD$22&gt;=Options!$I25,(Options!$H25*AD77)+AC83,(Options!$H25*AD77))</f>
        <v>0.98109037499999951</v>
      </c>
      <c r="AE83" s="371">
        <f>IF(AE$22&gt;=Options!$I25,(Options!$H25*AE77)+AD83,(Options!$H25*AE77))</f>
        <v>1.0203339899999995</v>
      </c>
      <c r="AF83" s="371">
        <f>IF(AF$22&gt;=Options!$I25,(Options!$H25*AF77)+AE83,(Options!$H25*AF77))</f>
        <v>1.0595776049999994</v>
      </c>
      <c r="AG83" s="371">
        <f>IF(AG$22&gt;=Options!$I25,(Options!$H25*AG77)+AF83,(Options!$H25*AG77))</f>
        <v>1.0988212199999994</v>
      </c>
      <c r="AH83" s="371">
        <f>IF(AH$22&gt;=Options!$I25,(Options!$H25*AH77)+AG83,(Options!$H25*AH77))</f>
        <v>1.1380648349999993</v>
      </c>
      <c r="AI83" s="371">
        <f>IF(AI$22&gt;=Options!$I25,(Options!$H25*AI77)+AH83,(Options!$H25*AI77))</f>
        <v>1.1773084499999993</v>
      </c>
      <c r="AJ83" s="371">
        <f>IF(AJ$22&gt;=Options!$I25,(Options!$H25*AJ77)+AI83,(Options!$H25*AJ77))</f>
        <v>1.2165520649999992</v>
      </c>
      <c r="AK83" s="371">
        <f>IF(AK$22&gt;=Options!$I25,(Options!$H25*AK77)+AJ83,(Options!$H25*AK77))</f>
        <v>1.2557956799999992</v>
      </c>
      <c r="AL83" s="371">
        <f>IF(AL$22&gt;=Options!$I25,(Options!$H25*AL77)+AK83,(Options!$H25*AL77))</f>
        <v>1.2950392949999991</v>
      </c>
      <c r="AM83" s="371">
        <f>IF(AM$22&gt;=Options!$I25,(Options!$H25*AM77)+AL83,(Options!$H25*AM77))</f>
        <v>1.3342829099999991</v>
      </c>
      <c r="AN83" s="371">
        <f>IF(AN$22&gt;=Options!$I25,(Options!$H25*AN77)+AM83,(Options!$H25*AN77))</f>
        <v>1.3735265249999991</v>
      </c>
      <c r="AO83" s="371">
        <f>IF(AO$22&gt;=Options!$I25,(Options!$H25*AO77)+AN83,(Options!$H25*AO77))</f>
        <v>1.412770139999999</v>
      </c>
      <c r="AP83" s="371">
        <f>IF(AP$22&gt;=Options!$I25,(Options!$H25*AP77)+AO83,(Options!$H25*AP77))</f>
        <v>1.452013754999999</v>
      </c>
      <c r="AQ83" s="371">
        <f>IF(AQ$22&gt;=Options!$I25,(Options!$H25*AQ77)+AP83,(Options!$H25*AQ77))</f>
        <v>1.4912573699999989</v>
      </c>
      <c r="AR83" s="371">
        <f>IF(AR$22&gt;=Options!$I25,(Options!$H25*AR77)+AQ83,(Options!$H25*AR77))</f>
        <v>1.5305009849999989</v>
      </c>
      <c r="AS83" s="371">
        <f>IF(AS$22&gt;=Options!$I25,(Options!$H25*AS77)+AR83,(Options!$H25*AS77))</f>
        <v>1.5697445999999988</v>
      </c>
      <c r="AT83" s="371">
        <f>IF(AT$22&gt;=Options!$I25,(Options!$H25*AT77)+AS83,(Options!$H25*AT77))</f>
        <v>1.6089882149999988</v>
      </c>
      <c r="AU83" s="371">
        <f>IF(AU$22&gt;=Options!$I25,(Options!$H25*AU77)+AT83,(Options!$H25*AU77))</f>
        <v>1.6482318299999987</v>
      </c>
      <c r="AV83" s="371">
        <f>IF(AV$22&gt;=Options!$I25,(Options!$H25*AV77)+AU83,(Options!$H25*AV77))</f>
        <v>1.6874754449999987</v>
      </c>
      <c r="AW83" s="371">
        <f>IF(AW$22&gt;=Options!$I25,(Options!$H25*AW77)+AV83,(Options!$H25*AW77))</f>
        <v>1.7267190599999986</v>
      </c>
      <c r="AX83" s="371">
        <f>IF(AX$22&gt;=Options!$I25,(Options!$H25*AX77)+AW83,(Options!$H25*AX77))</f>
        <v>1.7659626749999986</v>
      </c>
      <c r="AY83" s="371">
        <f>IF(AY$22&gt;=Options!$I25,(Options!$H25*AY77)+AX83,(Options!$H25*AY77))</f>
        <v>1.8052062899999985</v>
      </c>
      <c r="AZ83" s="371">
        <f>IF(AZ$22&gt;=Options!$I25,(Options!$H25*AZ77)+AY83,(Options!$H25*AZ77))</f>
        <v>1.8444499049999985</v>
      </c>
      <c r="BA83" s="371">
        <f>IF(BA$22&gt;=Options!$I25,(Options!$H25*BA77)+AZ83,(Options!$H25*BA77))</f>
        <v>1.8836935199999985</v>
      </c>
      <c r="BB83" s="371">
        <f>IF(BB$22&gt;=Options!$I25,(Options!$H25*BB77)+BA83,(Options!$H25*BB77))</f>
        <v>1.9229371349999984</v>
      </c>
      <c r="BC83" s="371">
        <f>IF(BC$22&gt;=Options!$I25,(Options!$H25*BC77)+BB83,(Options!$H25*BC77))</f>
        <v>1.9621807499999984</v>
      </c>
      <c r="BD83" s="371">
        <f>IF(BD$22&gt;=Options!$I25,(Options!$H25*BD77)+BC83,(Options!$H25*BD77))</f>
        <v>2.0014243649999983</v>
      </c>
      <c r="BE83" s="371">
        <f>IF(BE$22&gt;=Options!$I25,(Options!$H25*BE77)+BD83,(Options!$H25*BE77))</f>
        <v>2.0406679799999985</v>
      </c>
      <c r="BF83" s="371">
        <f>IF(BF$22&gt;=Options!$I25,(Options!$H25*BF77)+BE83,(Options!$H25*BF77))</f>
        <v>2.0799115949999987</v>
      </c>
      <c r="BG83" s="371">
        <f>IF(BG$22&gt;=Options!$I25,(Options!$H25*BG77)+BF83,(Options!$H25*BG77))</f>
        <v>2.1191552099999988</v>
      </c>
      <c r="BH83" s="371">
        <f>IF(BH$22&gt;=Options!$I25,(Options!$H25*BH77)+BG83,(Options!$H25*BH77))</f>
        <v>2.158398824999999</v>
      </c>
      <c r="BI83" s="371">
        <f>IF(BI$22&gt;=Options!$I25,(Options!$H25*BI77)+BH83,(Options!$H25*BI77))</f>
        <v>2.1976424399999992</v>
      </c>
      <c r="BJ83" s="371">
        <f>IF(BJ$22&gt;=Options!$I25,(Options!$H25*BJ77)+BI83,(Options!$H25*BJ77))</f>
        <v>2.2368860549999994</v>
      </c>
      <c r="BK83" s="371">
        <f>IF(BK$22&gt;=Options!$I25,(Options!$H25*BK77)+BJ83,(Options!$H25*BK77))</f>
        <v>2.2761296699999995</v>
      </c>
      <c r="BL83" s="371">
        <f>IF(BL$22&gt;=Options!$I25,(Options!$H25*BL77)+BK83,(Options!$H25*BL77))</f>
        <v>2.3153732849999997</v>
      </c>
      <c r="BM83" s="371">
        <f>IF(BM$22&gt;=Options!$I25,(Options!$H25*BM77)+BL83,(Options!$H25*BM77))</f>
        <v>2.3546168999999999</v>
      </c>
      <c r="BN83" s="371">
        <v>0</v>
      </c>
      <c r="BO83" s="159"/>
      <c r="BP83" s="159"/>
      <c r="BQ83" s="25"/>
    </row>
    <row r="84" spans="1:69" outlineLevel="1">
      <c r="A84" s="729"/>
      <c r="B84" s="315" t="s">
        <v>30</v>
      </c>
      <c r="C84" s="317"/>
      <c r="D84" s="308">
        <f t="shared" si="36"/>
        <v>1.1176390749999998</v>
      </c>
      <c r="E84" s="308">
        <f t="shared" si="37"/>
        <v>20.758140295444989</v>
      </c>
      <c r="F84" s="371">
        <f>IF(F$22&gt;=Options!$I26,(Options!$H26*F78)+E84,(Options!$H26*F78))</f>
        <v>3.9915681249999994E-2</v>
      </c>
      <c r="G84" s="371">
        <f>IF(G$22&gt;=Options!$I26,(Options!$H26*G78)+F84,(Options!$H26*G78))</f>
        <v>7.9831362499999989E-2</v>
      </c>
      <c r="H84" s="371">
        <f>IF(H$22&gt;=Options!$I26,(Options!$H26*H78)+G84,(Options!$H26*H78))</f>
        <v>0.11974704374999998</v>
      </c>
      <c r="I84" s="371">
        <f>IF(I$22&gt;=Options!$I26,(Options!$H26*I78)+H84,(Options!$H26*I78))</f>
        <v>0.15966272499999998</v>
      </c>
      <c r="J84" s="371">
        <f>IF(J$22&gt;=Options!$I26,(Options!$H26*J78)+I84,(Options!$H26*J78))</f>
        <v>0.19957840624999998</v>
      </c>
      <c r="K84" s="371">
        <f>IF(K$22&gt;=Options!$I26,(Options!$H26*K78)+J84,(Options!$H26*K78))</f>
        <v>0.23949408749999998</v>
      </c>
      <c r="L84" s="371">
        <f>IF(L$22&gt;=Options!$I26,(Options!$H26*L78)+K84,(Options!$H26*L78))</f>
        <v>0.27940976874999995</v>
      </c>
      <c r="M84" s="371">
        <f>IF(M$22&gt;=Options!$I26,(Options!$H26*M78)+L84,(Options!$H26*M78))</f>
        <v>0.31932544999999996</v>
      </c>
      <c r="N84" s="371">
        <f>IF(N$22&gt;=Options!$I26,(Options!$H26*N78)+M84,(Options!$H26*N78))</f>
        <v>0.35924113124999996</v>
      </c>
      <c r="O84" s="371">
        <f>IF(O$22&gt;=Options!$I26,(Options!$H26*O78)+N84,(Options!$H26*O78))</f>
        <v>0.39915681249999996</v>
      </c>
      <c r="P84" s="371">
        <f>IF(P$22&gt;=Options!$I26,(Options!$H26*P78)+O84,(Options!$H26*P78))</f>
        <v>0.43907249374999996</v>
      </c>
      <c r="Q84" s="371">
        <f>IF(Q$22&gt;=Options!$I26,(Options!$H26*Q78)+P84,(Options!$H26*Q78))</f>
        <v>0.47898817499999996</v>
      </c>
      <c r="R84" s="371">
        <f>IF(R$22&gt;=Options!$I26,(Options!$H26*R78)+Q84,(Options!$H26*R78))</f>
        <v>0.51890385624999991</v>
      </c>
      <c r="S84" s="371">
        <f>IF(S$22&gt;=Options!$I26,(Options!$H26*S78)+R84,(Options!$H26*S78))</f>
        <v>0.55881953749999991</v>
      </c>
      <c r="T84" s="371">
        <f>IF(T$22&gt;=Options!$I26,(Options!$H26*T78)+S84,(Options!$H26*T78))</f>
        <v>0.59873521874999991</v>
      </c>
      <c r="U84" s="371">
        <f>IF(U$22&gt;=Options!$I26,(Options!$H26*U78)+T84,(Options!$H26*U78))</f>
        <v>0.63865089999999991</v>
      </c>
      <c r="V84" s="371">
        <f>IF(V$22&gt;=Options!$I26,(Options!$H26*V78)+U84,(Options!$H26*V78))</f>
        <v>0.67856658124999991</v>
      </c>
      <c r="W84" s="371">
        <f>IF(W$22&gt;=Options!$I26,(Options!$H26*W78)+V84,(Options!$H26*W78))</f>
        <v>0.71848226249999991</v>
      </c>
      <c r="X84" s="371">
        <f>IF(X$22&gt;=Options!$I26,(Options!$H26*X78)+W84,(Options!$H26*X78))</f>
        <v>0.75839794374999991</v>
      </c>
      <c r="Y84" s="371">
        <f>IF(Y$22&gt;=Options!$I26,(Options!$H26*Y78)+X84,(Options!$H26*Y78))</f>
        <v>0.79831362499999992</v>
      </c>
      <c r="Z84" s="371">
        <f>IF(Z$22&gt;=Options!$I26,(Options!$H26*Z78)+Y84,(Options!$H26*Z78))</f>
        <v>0.83822930624999992</v>
      </c>
      <c r="AA84" s="371">
        <f>IF(AA$22&gt;=Options!$I26,(Options!$H26*AA78)+Z84,(Options!$H26*AA78))</f>
        <v>0.87814498749999992</v>
      </c>
      <c r="AB84" s="371">
        <f>IF(AB$22&gt;=Options!$I26,(Options!$H26*AB78)+AA84,(Options!$H26*AB78))</f>
        <v>0.91806066874999992</v>
      </c>
      <c r="AC84" s="371">
        <f>IF(AC$22&gt;=Options!$I26,(Options!$H26*AC78)+AB84,(Options!$H26*AC78))</f>
        <v>0.95797634999999992</v>
      </c>
      <c r="AD84" s="371">
        <f>IF(AD$22&gt;=Options!$I26,(Options!$H26*AD78)+AC84,(Options!$H26*AD78))</f>
        <v>0.99789203124999992</v>
      </c>
      <c r="AE84" s="371">
        <f>IF(AE$22&gt;=Options!$I26,(Options!$H26*AE78)+AD84,(Options!$H26*AE78))</f>
        <v>1.0378077124999998</v>
      </c>
      <c r="AF84" s="371">
        <f>IF(AF$22&gt;=Options!$I26,(Options!$H26*AF78)+AE84,(Options!$H26*AF78))</f>
        <v>1.0777233937499997</v>
      </c>
      <c r="AG84" s="371">
        <f>IF(AG$22&gt;=Options!$I26,(Options!$H26*AG78)+AF84,(Options!$H26*AG78))</f>
        <v>1.1176390749999996</v>
      </c>
      <c r="AH84" s="371">
        <f>IF(AH$22&gt;=Options!$I26,(Options!$H26*AH78)+AG84,(Options!$H26*AH78))</f>
        <v>1.1575547562499995</v>
      </c>
      <c r="AI84" s="371">
        <f>IF(AI$22&gt;=Options!$I26,(Options!$H26*AI78)+AH84,(Options!$H26*AI78))</f>
        <v>1.1974704374999994</v>
      </c>
      <c r="AJ84" s="371">
        <f>IF(AJ$22&gt;=Options!$I26,(Options!$H26*AJ78)+AI84,(Options!$H26*AJ78))</f>
        <v>1.2373861187499993</v>
      </c>
      <c r="AK84" s="371">
        <f>IF(AK$22&gt;=Options!$I26,(Options!$H26*AK78)+AJ84,(Options!$H26*AK78))</f>
        <v>1.2773017999999992</v>
      </c>
      <c r="AL84" s="371">
        <f>IF(AL$22&gt;=Options!$I26,(Options!$H26*AL78)+AK84,(Options!$H26*AL78))</f>
        <v>1.317217481249999</v>
      </c>
      <c r="AM84" s="371">
        <f>IF(AM$22&gt;=Options!$I26,(Options!$H26*AM78)+AL84,(Options!$H26*AM78))</f>
        <v>1.3571331624999989</v>
      </c>
      <c r="AN84" s="371">
        <f>IF(AN$22&gt;=Options!$I26,(Options!$H26*AN78)+AM84,(Options!$H26*AN78))</f>
        <v>1.3970488437499988</v>
      </c>
      <c r="AO84" s="371">
        <f>IF(AO$22&gt;=Options!$I26,(Options!$H26*AO78)+AN84,(Options!$H26*AO78))</f>
        <v>1.4369645249999987</v>
      </c>
      <c r="AP84" s="371">
        <f>IF(AP$22&gt;=Options!$I26,(Options!$H26*AP78)+AO84,(Options!$H26*AP78))</f>
        <v>1.4768802062499986</v>
      </c>
      <c r="AQ84" s="371">
        <f>IF(AQ$22&gt;=Options!$I26,(Options!$H26*AQ78)+AP84,(Options!$H26*AQ78))</f>
        <v>1.5167958874999985</v>
      </c>
      <c r="AR84" s="371">
        <f>IF(AR$22&gt;=Options!$I26,(Options!$H26*AR78)+AQ84,(Options!$H26*AR78))</f>
        <v>1.5567115687499984</v>
      </c>
      <c r="AS84" s="371">
        <f>IF(AS$22&gt;=Options!$I26,(Options!$H26*AS78)+AR84,(Options!$H26*AS78))</f>
        <v>1.5966272499999983</v>
      </c>
      <c r="AT84" s="371">
        <f>IF(AT$22&gt;=Options!$I26,(Options!$H26*AT78)+AS84,(Options!$H26*AT78))</f>
        <v>1.6365429312499982</v>
      </c>
      <c r="AU84" s="371">
        <f>IF(AU$22&gt;=Options!$I26,(Options!$H26*AU78)+AT84,(Options!$H26*AU78))</f>
        <v>1.6764586124999981</v>
      </c>
      <c r="AV84" s="371">
        <f>IF(AV$22&gt;=Options!$I26,(Options!$H26*AV78)+AU84,(Options!$H26*AV78))</f>
        <v>1.7163742937499979</v>
      </c>
      <c r="AW84" s="371">
        <f>IF(AW$22&gt;=Options!$I26,(Options!$H26*AW78)+AV84,(Options!$H26*AW78))</f>
        <v>1.7562899749999978</v>
      </c>
      <c r="AX84" s="371">
        <f>IF(AX$22&gt;=Options!$I26,(Options!$H26*AX78)+AW84,(Options!$H26*AX78))</f>
        <v>1.7962056562499977</v>
      </c>
      <c r="AY84" s="371">
        <f>IF(AY$22&gt;=Options!$I26,(Options!$H26*AY78)+AX84,(Options!$H26*AY78))</f>
        <v>1.8361213374999976</v>
      </c>
      <c r="AZ84" s="371">
        <f>IF(AZ$22&gt;=Options!$I26,(Options!$H26*AZ78)+AY84,(Options!$H26*AZ78))</f>
        <v>1.8760370187499975</v>
      </c>
      <c r="BA84" s="371">
        <f>IF(BA$22&gt;=Options!$I26,(Options!$H26*BA78)+AZ84,(Options!$H26*BA78))</f>
        <v>1.9159526999999974</v>
      </c>
      <c r="BB84" s="371">
        <f>IF(BB$22&gt;=Options!$I26,(Options!$H26*BB78)+BA84,(Options!$H26*BB78))</f>
        <v>1.9558683812499973</v>
      </c>
      <c r="BC84" s="371">
        <f>IF(BC$22&gt;=Options!$I26,(Options!$H26*BC78)+BB84,(Options!$H26*BC78))</f>
        <v>1.9957840624999972</v>
      </c>
      <c r="BD84" s="371">
        <f>IF(BD$22&gt;=Options!$I26,(Options!$H26*BD78)+BC84,(Options!$H26*BD78))</f>
        <v>2.0356997437499973</v>
      </c>
      <c r="BE84" s="371">
        <f>IF(BE$22&gt;=Options!$I26,(Options!$H26*BE78)+BD84,(Options!$H26*BE78))</f>
        <v>2.0756154249999974</v>
      </c>
      <c r="BF84" s="371">
        <f>IF(BF$22&gt;=Options!$I26,(Options!$H26*BF78)+BE84,(Options!$H26*BF78))</f>
        <v>2.1155311062499975</v>
      </c>
      <c r="BG84" s="371">
        <f>IF(BG$22&gt;=Options!$I26,(Options!$H26*BG78)+BF84,(Options!$H26*BG78))</f>
        <v>2.1554467874999976</v>
      </c>
      <c r="BH84" s="371">
        <f>IF(BH$22&gt;=Options!$I26,(Options!$H26*BH78)+BG84,(Options!$H26*BH78))</f>
        <v>2.1953624687499977</v>
      </c>
      <c r="BI84" s="371">
        <f>IF(BI$22&gt;=Options!$I26,(Options!$H26*BI78)+BH84,(Options!$H26*BI78))</f>
        <v>2.2352781499999979</v>
      </c>
      <c r="BJ84" s="371">
        <f>IF(BJ$22&gt;=Options!$I26,(Options!$H26*BJ78)+BI84,(Options!$H26*BJ78))</f>
        <v>2.275193831249998</v>
      </c>
      <c r="BK84" s="371">
        <f>IF(BK$22&gt;=Options!$I26,(Options!$H26*BK78)+BJ84,(Options!$H26*BK78))</f>
        <v>2.3151095124999981</v>
      </c>
      <c r="BL84" s="371">
        <f>IF(BL$22&gt;=Options!$I26,(Options!$H26*BL78)+BK84,(Options!$H26*BL78))</f>
        <v>2.3550251937499982</v>
      </c>
      <c r="BM84" s="371">
        <f>IF(BM$22&gt;=Options!$I26,(Options!$H26*BM78)+BL84,(Options!$H26*BM78))</f>
        <v>2.3949408749999983</v>
      </c>
      <c r="BN84" s="371">
        <v>0</v>
      </c>
      <c r="BO84" s="147"/>
      <c r="BP84" s="147"/>
      <c r="BQ84" s="25"/>
    </row>
    <row r="85" spans="1:69" outlineLevel="1">
      <c r="A85" s="729"/>
      <c r="B85" s="315" t="s">
        <v>31</v>
      </c>
      <c r="C85" s="317"/>
      <c r="D85" s="308">
        <f t="shared" si="36"/>
        <v>0</v>
      </c>
      <c r="E85" s="308">
        <f t="shared" si="37"/>
        <v>0</v>
      </c>
      <c r="F85" s="371">
        <f>OPEX!$EE18</f>
        <v>0</v>
      </c>
      <c r="G85" s="371">
        <f>OPEX!$EE18</f>
        <v>0</v>
      </c>
      <c r="H85" s="371">
        <f>OPEX!$EE18</f>
        <v>0</v>
      </c>
      <c r="I85" s="371">
        <f>OPEX!$EE18</f>
        <v>0</v>
      </c>
      <c r="J85" s="371">
        <f>OPEX!$EE18</f>
        <v>0</v>
      </c>
      <c r="K85" s="371">
        <f>OPEX!$EE18</f>
        <v>0</v>
      </c>
      <c r="L85" s="371">
        <f>OPEX!$EE18</f>
        <v>0</v>
      </c>
      <c r="M85" s="371">
        <f>OPEX!$EE18</f>
        <v>0</v>
      </c>
      <c r="N85" s="371">
        <f>OPEX!$EE18</f>
        <v>0</v>
      </c>
      <c r="O85" s="371">
        <f>OPEX!$EE18</f>
        <v>0</v>
      </c>
      <c r="P85" s="371">
        <f>OPEX!$EE18</f>
        <v>0</v>
      </c>
      <c r="Q85" s="371">
        <f>OPEX!$EE18</f>
        <v>0</v>
      </c>
      <c r="R85" s="371">
        <f>OPEX!$EE18</f>
        <v>0</v>
      </c>
      <c r="S85" s="371">
        <f>OPEX!$EE18</f>
        <v>0</v>
      </c>
      <c r="T85" s="371">
        <f>OPEX!$EE18</f>
        <v>0</v>
      </c>
      <c r="U85" s="371">
        <f>OPEX!$EE18</f>
        <v>0</v>
      </c>
      <c r="V85" s="371">
        <f>OPEX!$EE18</f>
        <v>0</v>
      </c>
      <c r="W85" s="371">
        <f>OPEX!$EE18</f>
        <v>0</v>
      </c>
      <c r="X85" s="371">
        <f>OPEX!$EE18</f>
        <v>0</v>
      </c>
      <c r="Y85" s="371">
        <f>OPEX!$EE18</f>
        <v>0</v>
      </c>
      <c r="Z85" s="371">
        <f>OPEX!$EE18</f>
        <v>0</v>
      </c>
      <c r="AA85" s="371">
        <f>OPEX!$EE18</f>
        <v>0</v>
      </c>
      <c r="AB85" s="371">
        <f>OPEX!$EE18</f>
        <v>0</v>
      </c>
      <c r="AC85" s="371">
        <f>OPEX!$EE18</f>
        <v>0</v>
      </c>
      <c r="AD85" s="371">
        <f>OPEX!$EE18</f>
        <v>0</v>
      </c>
      <c r="AE85" s="371">
        <f>OPEX!$EE18</f>
        <v>0</v>
      </c>
      <c r="AF85" s="371">
        <f>OPEX!$EE18</f>
        <v>0</v>
      </c>
      <c r="AG85" s="371">
        <f>OPEX!$EE18</f>
        <v>0</v>
      </c>
      <c r="AH85" s="371">
        <f>OPEX!$EE18</f>
        <v>0</v>
      </c>
      <c r="AI85" s="371">
        <f>OPEX!$EE18</f>
        <v>0</v>
      </c>
      <c r="AJ85" s="371">
        <f>OPEX!$EE18</f>
        <v>0</v>
      </c>
      <c r="AK85" s="371">
        <f>OPEX!$EE18</f>
        <v>0</v>
      </c>
      <c r="AL85" s="371">
        <f>OPEX!$EE18</f>
        <v>0</v>
      </c>
      <c r="AM85" s="371">
        <f>OPEX!$EE18</f>
        <v>0</v>
      </c>
      <c r="AN85" s="371">
        <f>OPEX!$EE18</f>
        <v>0</v>
      </c>
      <c r="AO85" s="371">
        <f>OPEX!$EE18</f>
        <v>0</v>
      </c>
      <c r="AP85" s="371">
        <f>OPEX!$EE18</f>
        <v>0</v>
      </c>
      <c r="AQ85" s="371">
        <f>OPEX!$EE18</f>
        <v>0</v>
      </c>
      <c r="AR85" s="371">
        <f>OPEX!$EE18</f>
        <v>0</v>
      </c>
      <c r="AS85" s="371">
        <f>OPEX!$EE18</f>
        <v>0</v>
      </c>
      <c r="AT85" s="371">
        <f>OPEX!$EE18</f>
        <v>0</v>
      </c>
      <c r="AU85" s="371">
        <f>OPEX!$EE18</f>
        <v>0</v>
      </c>
      <c r="AV85" s="371">
        <f>OPEX!$EE18</f>
        <v>0</v>
      </c>
      <c r="AW85" s="371">
        <f>OPEX!$EE18</f>
        <v>0</v>
      </c>
      <c r="AX85" s="371">
        <f>OPEX!$EE18</f>
        <v>0</v>
      </c>
      <c r="AY85" s="371">
        <f>OPEX!$EE18</f>
        <v>0</v>
      </c>
      <c r="AZ85" s="371">
        <f>OPEX!$EE18</f>
        <v>0</v>
      </c>
      <c r="BA85" s="371">
        <f>OPEX!$EE18</f>
        <v>0</v>
      </c>
      <c r="BB85" s="371">
        <f>OPEX!$EE18</f>
        <v>0</v>
      </c>
      <c r="BC85" s="371">
        <f>OPEX!$EE18</f>
        <v>0</v>
      </c>
      <c r="BD85" s="371">
        <f>OPEX!$EE18</f>
        <v>0</v>
      </c>
      <c r="BE85" s="371">
        <f>OPEX!$EE18</f>
        <v>0</v>
      </c>
      <c r="BF85" s="371">
        <f>OPEX!$EE18</f>
        <v>0</v>
      </c>
      <c r="BG85" s="371">
        <f>OPEX!$EE18</f>
        <v>0</v>
      </c>
      <c r="BH85" s="371">
        <f>OPEX!$EE18</f>
        <v>0</v>
      </c>
      <c r="BI85" s="371">
        <f>OPEX!$EE18</f>
        <v>0</v>
      </c>
      <c r="BJ85" s="371">
        <f>OPEX!$EE18</f>
        <v>0</v>
      </c>
      <c r="BK85" s="371">
        <f>OPEX!$EE18</f>
        <v>0</v>
      </c>
      <c r="BL85" s="371">
        <f>OPEX!$EE18</f>
        <v>0</v>
      </c>
      <c r="BM85" s="371">
        <f>OPEX!$EE18</f>
        <v>0</v>
      </c>
      <c r="BN85" s="371">
        <v>0</v>
      </c>
      <c r="BO85" s="159"/>
      <c r="BP85" s="159"/>
      <c r="BQ85" s="5"/>
    </row>
    <row r="86" spans="1:69" outlineLevel="1">
      <c r="A86" s="729"/>
      <c r="B86" s="315" t="s">
        <v>32</v>
      </c>
      <c r="C86" s="317"/>
      <c r="D86" s="334">
        <f t="shared" si="36"/>
        <v>0</v>
      </c>
      <c r="E86" s="334">
        <f t="shared" si="37"/>
        <v>0</v>
      </c>
      <c r="F86" s="379">
        <f>OPEX!$EF18</f>
        <v>0</v>
      </c>
      <c r="G86" s="379">
        <f>OPEX!$EF18</f>
        <v>0</v>
      </c>
      <c r="H86" s="379">
        <f>OPEX!$EF18</f>
        <v>0</v>
      </c>
      <c r="I86" s="379">
        <f>OPEX!$EF18</f>
        <v>0</v>
      </c>
      <c r="J86" s="379">
        <f>OPEX!$EF18</f>
        <v>0</v>
      </c>
      <c r="K86" s="379">
        <f>OPEX!$EF18</f>
        <v>0</v>
      </c>
      <c r="L86" s="379">
        <f>OPEX!$EF18</f>
        <v>0</v>
      </c>
      <c r="M86" s="379">
        <f>OPEX!$EF18</f>
        <v>0</v>
      </c>
      <c r="N86" s="379">
        <f>OPEX!$EF18</f>
        <v>0</v>
      </c>
      <c r="O86" s="379">
        <f>OPEX!$EF18</f>
        <v>0</v>
      </c>
      <c r="P86" s="379">
        <f>OPEX!$EF18</f>
        <v>0</v>
      </c>
      <c r="Q86" s="379">
        <f>OPEX!$EF18</f>
        <v>0</v>
      </c>
      <c r="R86" s="379">
        <f>OPEX!$EF18</f>
        <v>0</v>
      </c>
      <c r="S86" s="379">
        <f>OPEX!$EF18</f>
        <v>0</v>
      </c>
      <c r="T86" s="379">
        <f>OPEX!$EF18</f>
        <v>0</v>
      </c>
      <c r="U86" s="379">
        <f>OPEX!$EF18</f>
        <v>0</v>
      </c>
      <c r="V86" s="379">
        <f>OPEX!$EF18</f>
        <v>0</v>
      </c>
      <c r="W86" s="379">
        <f>OPEX!$EF18</f>
        <v>0</v>
      </c>
      <c r="X86" s="379">
        <f>OPEX!$EF18</f>
        <v>0</v>
      </c>
      <c r="Y86" s="379">
        <f>OPEX!$EF18</f>
        <v>0</v>
      </c>
      <c r="Z86" s="379">
        <f>OPEX!$EF18</f>
        <v>0</v>
      </c>
      <c r="AA86" s="379">
        <f>OPEX!$EF18</f>
        <v>0</v>
      </c>
      <c r="AB86" s="379">
        <f>OPEX!$EF18</f>
        <v>0</v>
      </c>
      <c r="AC86" s="379">
        <f>OPEX!$EF18</f>
        <v>0</v>
      </c>
      <c r="AD86" s="379">
        <f>OPEX!$EF18</f>
        <v>0</v>
      </c>
      <c r="AE86" s="379">
        <f>OPEX!$EF18</f>
        <v>0</v>
      </c>
      <c r="AF86" s="379">
        <f>OPEX!$EF18</f>
        <v>0</v>
      </c>
      <c r="AG86" s="379">
        <f>OPEX!$EF18</f>
        <v>0</v>
      </c>
      <c r="AH86" s="379">
        <f>OPEX!$EF18</f>
        <v>0</v>
      </c>
      <c r="AI86" s="379">
        <f>OPEX!$EF18</f>
        <v>0</v>
      </c>
      <c r="AJ86" s="379">
        <f>OPEX!$EF18</f>
        <v>0</v>
      </c>
      <c r="AK86" s="379">
        <f>OPEX!$EF18</f>
        <v>0</v>
      </c>
      <c r="AL86" s="379">
        <f>OPEX!$EF18</f>
        <v>0</v>
      </c>
      <c r="AM86" s="379">
        <f>OPEX!$EF18</f>
        <v>0</v>
      </c>
      <c r="AN86" s="379">
        <f>OPEX!$EF18</f>
        <v>0</v>
      </c>
      <c r="AO86" s="379">
        <f>OPEX!$EF18</f>
        <v>0</v>
      </c>
      <c r="AP86" s="379">
        <f>OPEX!$EF18</f>
        <v>0</v>
      </c>
      <c r="AQ86" s="379">
        <f>OPEX!$EF18</f>
        <v>0</v>
      </c>
      <c r="AR86" s="379">
        <f>OPEX!$EF18</f>
        <v>0</v>
      </c>
      <c r="AS86" s="379">
        <f>OPEX!$EF18</f>
        <v>0</v>
      </c>
      <c r="AT86" s="379">
        <f>OPEX!$EF18</f>
        <v>0</v>
      </c>
      <c r="AU86" s="379">
        <f>OPEX!$EF18</f>
        <v>0</v>
      </c>
      <c r="AV86" s="379">
        <f>OPEX!$EF18</f>
        <v>0</v>
      </c>
      <c r="AW86" s="379">
        <f>OPEX!$EF18</f>
        <v>0</v>
      </c>
      <c r="AX86" s="379">
        <f>OPEX!$EF18</f>
        <v>0</v>
      </c>
      <c r="AY86" s="379">
        <f>OPEX!$EF18</f>
        <v>0</v>
      </c>
      <c r="AZ86" s="379">
        <f>OPEX!$EF18</f>
        <v>0</v>
      </c>
      <c r="BA86" s="379">
        <f>OPEX!$EF18</f>
        <v>0</v>
      </c>
      <c r="BB86" s="379">
        <f>OPEX!$EF18</f>
        <v>0</v>
      </c>
      <c r="BC86" s="379">
        <f>OPEX!$EF18</f>
        <v>0</v>
      </c>
      <c r="BD86" s="379">
        <f>OPEX!$EF18</f>
        <v>0</v>
      </c>
      <c r="BE86" s="379">
        <f>OPEX!$EF18</f>
        <v>0</v>
      </c>
      <c r="BF86" s="379">
        <f>OPEX!$EF18</f>
        <v>0</v>
      </c>
      <c r="BG86" s="379">
        <f>OPEX!$EF18</f>
        <v>0</v>
      </c>
      <c r="BH86" s="379">
        <f>OPEX!$EF18</f>
        <v>0</v>
      </c>
      <c r="BI86" s="379">
        <f>OPEX!$EF18</f>
        <v>0</v>
      </c>
      <c r="BJ86" s="379">
        <f>OPEX!$EF18</f>
        <v>0</v>
      </c>
      <c r="BK86" s="379">
        <f>OPEX!$EF18</f>
        <v>0</v>
      </c>
      <c r="BL86" s="379">
        <f>OPEX!$EF18</f>
        <v>0</v>
      </c>
      <c r="BM86" s="379">
        <f>OPEX!$EF18</f>
        <v>0</v>
      </c>
      <c r="BN86" s="371">
        <v>0</v>
      </c>
      <c r="BO86" s="159"/>
      <c r="BP86" s="159"/>
      <c r="BQ86" s="5"/>
    </row>
    <row r="87" spans="1:69">
      <c r="A87" s="729"/>
      <c r="B87" s="320" t="s">
        <v>748</v>
      </c>
      <c r="C87" s="139"/>
      <c r="D87" s="342">
        <f t="shared" si="36"/>
        <v>-33.886945330000003</v>
      </c>
      <c r="E87" s="342">
        <f t="shared" si="37"/>
        <v>-125.23411151769614</v>
      </c>
      <c r="F87" s="614">
        <f>SUM(F82:F86)</f>
        <v>7.9159296249999997E-2</v>
      </c>
      <c r="G87" s="614">
        <f>SUM(G82:G86)</f>
        <v>0.15831859249999999</v>
      </c>
      <c r="H87" s="614">
        <f t="shared" ref="H87:BN87" si="45">SUM(H82:H86)</f>
        <v>-6.9832032362500005</v>
      </c>
      <c r="I87" s="614">
        <f t="shared" si="45"/>
        <v>-6.9040439400000011</v>
      </c>
      <c r="J87" s="614">
        <f t="shared" si="45"/>
        <v>-6.8248846437500008</v>
      </c>
      <c r="K87" s="614">
        <f t="shared" si="45"/>
        <v>-6.7457253475000005</v>
      </c>
      <c r="L87" s="614">
        <f t="shared" si="45"/>
        <v>-6.6665660512500002</v>
      </c>
      <c r="M87" s="614">
        <f t="shared" si="45"/>
        <v>-6.5874067550000008</v>
      </c>
      <c r="N87" s="614">
        <f t="shared" si="45"/>
        <v>-6.5082474587500005</v>
      </c>
      <c r="O87" s="614">
        <f t="shared" si="45"/>
        <v>-6.4290881625000003</v>
      </c>
      <c r="P87" s="614">
        <f t="shared" si="45"/>
        <v>-6.34992886625</v>
      </c>
      <c r="Q87" s="614">
        <f t="shared" si="45"/>
        <v>-6.2707695700000006</v>
      </c>
      <c r="R87" s="614">
        <f t="shared" si="45"/>
        <v>-6.1916102737500003</v>
      </c>
      <c r="S87" s="614">
        <f t="shared" si="45"/>
        <v>-6.1124509775000009</v>
      </c>
      <c r="T87" s="614">
        <f t="shared" si="45"/>
        <v>-6.0332916812500006</v>
      </c>
      <c r="U87" s="614">
        <f t="shared" si="45"/>
        <v>-5.9541323850000003</v>
      </c>
      <c r="V87" s="614">
        <f t="shared" si="45"/>
        <v>-5.8749730887500009</v>
      </c>
      <c r="W87" s="614">
        <f t="shared" si="45"/>
        <v>-5.7958137925000006</v>
      </c>
      <c r="X87" s="614">
        <f t="shared" si="45"/>
        <v>-5.7166544962500012</v>
      </c>
      <c r="Y87" s="614">
        <f t="shared" si="45"/>
        <v>-5.6374952000000009</v>
      </c>
      <c r="Z87" s="614">
        <f t="shared" si="45"/>
        <v>-5.5583359037500006</v>
      </c>
      <c r="AA87" s="614">
        <f t="shared" si="45"/>
        <v>-5.4791766075000012</v>
      </c>
      <c r="AB87" s="614">
        <f t="shared" si="45"/>
        <v>-5.400017311250001</v>
      </c>
      <c r="AC87" s="614">
        <f t="shared" si="45"/>
        <v>-5.3208580150000007</v>
      </c>
      <c r="AD87" s="614">
        <f t="shared" si="45"/>
        <v>-5.2416987187500013</v>
      </c>
      <c r="AE87" s="614">
        <f t="shared" si="45"/>
        <v>-5.1625394225000019</v>
      </c>
      <c r="AF87" s="614">
        <f t="shared" si="45"/>
        <v>-5.0833801262500016</v>
      </c>
      <c r="AG87" s="614">
        <f t="shared" si="45"/>
        <v>-5.0042208300000013</v>
      </c>
      <c r="AH87" s="614">
        <f t="shared" si="45"/>
        <v>-4.925061533750001</v>
      </c>
      <c r="AI87" s="614">
        <f t="shared" si="45"/>
        <v>-4.8459022375000025</v>
      </c>
      <c r="AJ87" s="614">
        <f t="shared" si="45"/>
        <v>-4.7667429412500022</v>
      </c>
      <c r="AK87" s="614">
        <f t="shared" si="45"/>
        <v>-4.6875836450000019</v>
      </c>
      <c r="AL87" s="614">
        <f t="shared" si="45"/>
        <v>-4.6084243487500025</v>
      </c>
      <c r="AM87" s="614">
        <f t="shared" si="45"/>
        <v>-4.5292650525000031</v>
      </c>
      <c r="AN87" s="614">
        <f t="shared" si="45"/>
        <v>-4.4501057562500028</v>
      </c>
      <c r="AO87" s="614">
        <f t="shared" si="45"/>
        <v>-4.3709464600000025</v>
      </c>
      <c r="AP87" s="614">
        <f t="shared" si="45"/>
        <v>-4.2917871637500022</v>
      </c>
      <c r="AQ87" s="614">
        <f t="shared" si="45"/>
        <v>-4.2126278675000037</v>
      </c>
      <c r="AR87" s="614">
        <f t="shared" si="45"/>
        <v>-4.1334685712500034</v>
      </c>
      <c r="AS87" s="614">
        <f t="shared" si="45"/>
        <v>-4.0543092750000032</v>
      </c>
      <c r="AT87" s="614">
        <f t="shared" si="45"/>
        <v>-3.9751499787500038</v>
      </c>
      <c r="AU87" s="614">
        <f t="shared" si="45"/>
        <v>-3.8959906825000039</v>
      </c>
      <c r="AV87" s="614">
        <f t="shared" si="45"/>
        <v>-3.8168313862500041</v>
      </c>
      <c r="AW87" s="614">
        <f t="shared" si="45"/>
        <v>-3.7376720900000038</v>
      </c>
      <c r="AX87" s="614">
        <f t="shared" si="45"/>
        <v>-3.6585127937500035</v>
      </c>
      <c r="AY87" s="614">
        <f t="shared" si="45"/>
        <v>-3.5793534975000045</v>
      </c>
      <c r="AZ87" s="614">
        <f t="shared" si="45"/>
        <v>-3.5001942012500047</v>
      </c>
      <c r="BA87" s="614">
        <f t="shared" si="45"/>
        <v>-3.4210349050000044</v>
      </c>
      <c r="BB87" s="614">
        <f t="shared" si="45"/>
        <v>-3.341875608750005</v>
      </c>
      <c r="BC87" s="614">
        <f t="shared" si="45"/>
        <v>-3.2627163125000052</v>
      </c>
      <c r="BD87" s="614">
        <f t="shared" si="45"/>
        <v>-3.1835570162500049</v>
      </c>
      <c r="BE87" s="614">
        <f t="shared" si="45"/>
        <v>-3.1043977200000046</v>
      </c>
      <c r="BF87" s="614">
        <f t="shared" si="45"/>
        <v>-3.0252384237500043</v>
      </c>
      <c r="BG87" s="614">
        <f t="shared" si="45"/>
        <v>-2.946079127500004</v>
      </c>
      <c r="BH87" s="614">
        <f t="shared" si="45"/>
        <v>-2.8669198312500037</v>
      </c>
      <c r="BI87" s="614">
        <f t="shared" si="45"/>
        <v>-2.7877605350000034</v>
      </c>
      <c r="BJ87" s="614">
        <f t="shared" si="45"/>
        <v>-2.7086012387500031</v>
      </c>
      <c r="BK87" s="614">
        <f t="shared" si="45"/>
        <v>-2.6294419425000028</v>
      </c>
      <c r="BL87" s="614">
        <f>SUM(BL82:BL86)</f>
        <v>-2.5502826462500026</v>
      </c>
      <c r="BM87" s="614">
        <f>SUM(BM82:BM86)</f>
        <v>-2.4711233500000023</v>
      </c>
      <c r="BN87" s="372">
        <f t="shared" si="45"/>
        <v>0</v>
      </c>
      <c r="BO87" s="148"/>
      <c r="BP87" s="148"/>
      <c r="BQ87" s="155"/>
    </row>
    <row r="88" spans="1:69" outlineLevel="1">
      <c r="A88" s="728" t="s">
        <v>760</v>
      </c>
      <c r="B88" s="315" t="s">
        <v>28</v>
      </c>
      <c r="C88" s="317"/>
      <c r="D88" s="310">
        <f t="shared" si="36"/>
        <v>469.34427312499997</v>
      </c>
      <c r="E88" s="310">
        <f t="shared" si="37"/>
        <v>1634.7788239385643</v>
      </c>
      <c r="F88" s="370">
        <f>F76+F82</f>
        <v>72.206811250000001</v>
      </c>
      <c r="G88" s="370">
        <f t="shared" ref="G88:BK92" si="46">G76+G82</f>
        <v>72.206811250000001</v>
      </c>
      <c r="H88" s="370">
        <f t="shared" si="46"/>
        <v>64.986130125000003</v>
      </c>
      <c r="I88" s="370">
        <f t="shared" si="46"/>
        <v>64.986130125000003</v>
      </c>
      <c r="J88" s="370">
        <f t="shared" si="46"/>
        <v>64.986130125000003</v>
      </c>
      <c r="K88" s="370">
        <f t="shared" si="46"/>
        <v>64.986130125000003</v>
      </c>
      <c r="L88" s="370">
        <f t="shared" si="46"/>
        <v>64.986130125000003</v>
      </c>
      <c r="M88" s="370">
        <f t="shared" si="46"/>
        <v>64.986130125000003</v>
      </c>
      <c r="N88" s="370">
        <f t="shared" si="46"/>
        <v>64.986130125000003</v>
      </c>
      <c r="O88" s="370">
        <f t="shared" si="46"/>
        <v>64.986130125000003</v>
      </c>
      <c r="P88" s="370">
        <f t="shared" si="46"/>
        <v>64.986130125000003</v>
      </c>
      <c r="Q88" s="370">
        <f t="shared" si="46"/>
        <v>64.986130125000003</v>
      </c>
      <c r="R88" s="370">
        <f t="shared" si="46"/>
        <v>64.986130125000003</v>
      </c>
      <c r="S88" s="370">
        <f t="shared" si="46"/>
        <v>64.986130125000003</v>
      </c>
      <c r="T88" s="370">
        <f t="shared" si="46"/>
        <v>64.986130125000003</v>
      </c>
      <c r="U88" s="370">
        <f t="shared" si="46"/>
        <v>64.986130125000003</v>
      </c>
      <c r="V88" s="370">
        <f t="shared" si="46"/>
        <v>64.986130125000003</v>
      </c>
      <c r="W88" s="370">
        <f t="shared" si="46"/>
        <v>64.986130125000003</v>
      </c>
      <c r="X88" s="370">
        <f t="shared" si="46"/>
        <v>64.986130125000003</v>
      </c>
      <c r="Y88" s="370">
        <f t="shared" si="46"/>
        <v>64.986130125000003</v>
      </c>
      <c r="Z88" s="370">
        <f t="shared" si="46"/>
        <v>64.986130125000003</v>
      </c>
      <c r="AA88" s="370">
        <f t="shared" si="46"/>
        <v>64.986130125000003</v>
      </c>
      <c r="AB88" s="370">
        <f t="shared" si="46"/>
        <v>64.986130125000003</v>
      </c>
      <c r="AC88" s="370">
        <f t="shared" si="46"/>
        <v>64.986130125000003</v>
      </c>
      <c r="AD88" s="370">
        <f t="shared" si="46"/>
        <v>64.986130125000003</v>
      </c>
      <c r="AE88" s="370">
        <f t="shared" si="46"/>
        <v>64.986130125000003</v>
      </c>
      <c r="AF88" s="370">
        <f t="shared" si="46"/>
        <v>64.986130125000003</v>
      </c>
      <c r="AG88" s="370">
        <f t="shared" si="46"/>
        <v>64.986130125000003</v>
      </c>
      <c r="AH88" s="370">
        <f t="shared" si="46"/>
        <v>64.986130125000003</v>
      </c>
      <c r="AI88" s="370">
        <f t="shared" si="46"/>
        <v>64.986130125000003</v>
      </c>
      <c r="AJ88" s="370">
        <f t="shared" si="46"/>
        <v>64.986130125000003</v>
      </c>
      <c r="AK88" s="370">
        <f t="shared" si="46"/>
        <v>64.986130125000003</v>
      </c>
      <c r="AL88" s="370">
        <f t="shared" si="46"/>
        <v>64.986130125000003</v>
      </c>
      <c r="AM88" s="370">
        <f t="shared" si="46"/>
        <v>64.986130125000003</v>
      </c>
      <c r="AN88" s="370">
        <f t="shared" si="46"/>
        <v>64.986130125000003</v>
      </c>
      <c r="AO88" s="370">
        <f t="shared" si="46"/>
        <v>64.986130125000003</v>
      </c>
      <c r="AP88" s="370">
        <f t="shared" si="46"/>
        <v>64.986130125000003</v>
      </c>
      <c r="AQ88" s="370">
        <f t="shared" si="46"/>
        <v>64.986130125000003</v>
      </c>
      <c r="AR88" s="370">
        <f t="shared" si="46"/>
        <v>64.986130125000003</v>
      </c>
      <c r="AS88" s="370">
        <f t="shared" si="46"/>
        <v>64.986130125000003</v>
      </c>
      <c r="AT88" s="370">
        <f t="shared" si="46"/>
        <v>64.986130125000003</v>
      </c>
      <c r="AU88" s="370">
        <f t="shared" si="46"/>
        <v>64.986130125000003</v>
      </c>
      <c r="AV88" s="370">
        <f t="shared" si="46"/>
        <v>64.986130125000003</v>
      </c>
      <c r="AW88" s="370">
        <f t="shared" si="46"/>
        <v>64.986130125000003</v>
      </c>
      <c r="AX88" s="370">
        <f t="shared" si="46"/>
        <v>64.986130125000003</v>
      </c>
      <c r="AY88" s="370">
        <f t="shared" si="46"/>
        <v>64.986130125000003</v>
      </c>
      <c r="AZ88" s="370">
        <f t="shared" si="46"/>
        <v>64.986130125000003</v>
      </c>
      <c r="BA88" s="370">
        <f t="shared" si="46"/>
        <v>64.986130125000003</v>
      </c>
      <c r="BB88" s="370">
        <f t="shared" si="46"/>
        <v>64.986130125000003</v>
      </c>
      <c r="BC88" s="370">
        <f t="shared" si="46"/>
        <v>64.986130125000003</v>
      </c>
      <c r="BD88" s="370">
        <f t="shared" si="46"/>
        <v>64.986130125000003</v>
      </c>
      <c r="BE88" s="370">
        <f t="shared" si="46"/>
        <v>64.986130125000003</v>
      </c>
      <c r="BF88" s="370">
        <f t="shared" si="46"/>
        <v>64.986130125000003</v>
      </c>
      <c r="BG88" s="370">
        <f t="shared" si="46"/>
        <v>64.986130125000003</v>
      </c>
      <c r="BH88" s="370">
        <f t="shared" si="46"/>
        <v>64.986130125000003</v>
      </c>
      <c r="BI88" s="370">
        <f t="shared" si="46"/>
        <v>64.986130125000003</v>
      </c>
      <c r="BJ88" s="370">
        <f t="shared" si="46"/>
        <v>64.986130125000003</v>
      </c>
      <c r="BK88" s="370">
        <f t="shared" si="46"/>
        <v>64.986130125000003</v>
      </c>
      <c r="BL88" s="370">
        <f t="shared" ref="BL88:BM91" si="47">BL76+BL82</f>
        <v>64.986130125000003</v>
      </c>
      <c r="BM88" s="370">
        <f t="shared" si="47"/>
        <v>64.986130125000003</v>
      </c>
      <c r="BN88" s="370">
        <v>0</v>
      </c>
      <c r="BO88" s="158"/>
      <c r="BP88" s="158"/>
      <c r="BQ88" s="4"/>
    </row>
    <row r="89" spans="1:69" outlineLevel="1">
      <c r="A89" s="729"/>
      <c r="B89" s="315" t="s">
        <v>29</v>
      </c>
      <c r="C89" s="317"/>
      <c r="D89" s="308">
        <f t="shared" si="36"/>
        <v>275.80412621999994</v>
      </c>
      <c r="E89" s="308">
        <f t="shared" si="37"/>
        <v>999.33017442001369</v>
      </c>
      <c r="F89" s="371">
        <f>F77+F83</f>
        <v>39.282858614999995</v>
      </c>
      <c r="G89" s="371">
        <f t="shared" si="46"/>
        <v>39.322102229999999</v>
      </c>
      <c r="H89" s="371">
        <f t="shared" si="46"/>
        <v>39.361345844999995</v>
      </c>
      <c r="I89" s="371">
        <f t="shared" si="46"/>
        <v>39.400589459999999</v>
      </c>
      <c r="J89" s="371">
        <f t="shared" si="46"/>
        <v>39.439833074999996</v>
      </c>
      <c r="K89" s="371">
        <f t="shared" si="46"/>
        <v>39.479076689999999</v>
      </c>
      <c r="L89" s="371">
        <f t="shared" si="46"/>
        <v>39.518320304999996</v>
      </c>
      <c r="M89" s="371">
        <f t="shared" si="46"/>
        <v>39.55756392</v>
      </c>
      <c r="N89" s="371">
        <f t="shared" si="46"/>
        <v>39.596807534999996</v>
      </c>
      <c r="O89" s="371">
        <f t="shared" si="46"/>
        <v>39.63605115</v>
      </c>
      <c r="P89" s="371">
        <f t="shared" si="46"/>
        <v>39.675294764999997</v>
      </c>
      <c r="Q89" s="371">
        <f t="shared" si="46"/>
        <v>39.71453838</v>
      </c>
      <c r="R89" s="371">
        <f t="shared" si="46"/>
        <v>39.753781994999997</v>
      </c>
      <c r="S89" s="371">
        <f t="shared" si="46"/>
        <v>39.793025610000001</v>
      </c>
      <c r="T89" s="371">
        <f t="shared" si="46"/>
        <v>39.832269224999997</v>
      </c>
      <c r="U89" s="371">
        <f t="shared" si="46"/>
        <v>39.871512840000001</v>
      </c>
      <c r="V89" s="371">
        <f t="shared" si="46"/>
        <v>39.910756454999998</v>
      </c>
      <c r="W89" s="371">
        <f t="shared" si="46"/>
        <v>39.950000070000002</v>
      </c>
      <c r="X89" s="371">
        <f t="shared" si="46"/>
        <v>39.989243684999998</v>
      </c>
      <c r="Y89" s="371">
        <f t="shared" si="46"/>
        <v>40.028487299999995</v>
      </c>
      <c r="Z89" s="371">
        <f t="shared" si="46"/>
        <v>40.067730914999999</v>
      </c>
      <c r="AA89" s="371">
        <f t="shared" si="46"/>
        <v>40.106974529999995</v>
      </c>
      <c r="AB89" s="371">
        <f t="shared" si="46"/>
        <v>40.146218144999999</v>
      </c>
      <c r="AC89" s="371">
        <f t="shared" si="46"/>
        <v>40.185461759999995</v>
      </c>
      <c r="AD89" s="371">
        <f t="shared" si="46"/>
        <v>40.224705374999999</v>
      </c>
      <c r="AE89" s="371">
        <f t="shared" si="46"/>
        <v>40.263948989999996</v>
      </c>
      <c r="AF89" s="371">
        <f t="shared" si="46"/>
        <v>40.303192605</v>
      </c>
      <c r="AG89" s="371">
        <f t="shared" si="46"/>
        <v>40.342436219999996</v>
      </c>
      <c r="AH89" s="371">
        <f t="shared" si="46"/>
        <v>40.381679835</v>
      </c>
      <c r="AI89" s="371">
        <f t="shared" si="46"/>
        <v>40.420923449999997</v>
      </c>
      <c r="AJ89" s="371">
        <f t="shared" si="46"/>
        <v>40.460167065</v>
      </c>
      <c r="AK89" s="371">
        <f t="shared" si="46"/>
        <v>40.499410679999997</v>
      </c>
      <c r="AL89" s="371">
        <f t="shared" si="46"/>
        <v>40.538654295000001</v>
      </c>
      <c r="AM89" s="371">
        <f t="shared" si="46"/>
        <v>40.577897909999997</v>
      </c>
      <c r="AN89" s="371">
        <f t="shared" si="46"/>
        <v>40.617141524999994</v>
      </c>
      <c r="AO89" s="371">
        <f t="shared" si="46"/>
        <v>40.656385139999998</v>
      </c>
      <c r="AP89" s="371">
        <f t="shared" si="46"/>
        <v>40.695628754999994</v>
      </c>
      <c r="AQ89" s="371">
        <f t="shared" si="46"/>
        <v>40.734872369999998</v>
      </c>
      <c r="AR89" s="371">
        <f t="shared" si="46"/>
        <v>40.774115984999995</v>
      </c>
      <c r="AS89" s="371">
        <f t="shared" si="46"/>
        <v>40.813359599999998</v>
      </c>
      <c r="AT89" s="371">
        <f t="shared" si="46"/>
        <v>40.852603214999995</v>
      </c>
      <c r="AU89" s="371">
        <f t="shared" si="46"/>
        <v>40.891846829999999</v>
      </c>
      <c r="AV89" s="371">
        <f t="shared" si="46"/>
        <v>40.931090444999995</v>
      </c>
      <c r="AW89" s="371">
        <f t="shared" si="46"/>
        <v>40.970334059999999</v>
      </c>
      <c r="AX89" s="371">
        <f t="shared" si="46"/>
        <v>41.009577674999996</v>
      </c>
      <c r="AY89" s="371">
        <f t="shared" si="46"/>
        <v>41.048821289999999</v>
      </c>
      <c r="AZ89" s="371">
        <f t="shared" si="46"/>
        <v>41.088064904999996</v>
      </c>
      <c r="BA89" s="371">
        <f t="shared" si="46"/>
        <v>41.12730852</v>
      </c>
      <c r="BB89" s="371">
        <f t="shared" si="46"/>
        <v>41.166552134999996</v>
      </c>
      <c r="BC89" s="371">
        <f t="shared" si="46"/>
        <v>41.20579575</v>
      </c>
      <c r="BD89" s="371">
        <f t="shared" si="46"/>
        <v>41.245039364999997</v>
      </c>
      <c r="BE89" s="371">
        <f t="shared" si="46"/>
        <v>41.28428298</v>
      </c>
      <c r="BF89" s="371">
        <f t="shared" si="46"/>
        <v>41.323526594999997</v>
      </c>
      <c r="BG89" s="371">
        <f t="shared" si="46"/>
        <v>41.362770209999994</v>
      </c>
      <c r="BH89" s="371">
        <f t="shared" si="46"/>
        <v>41.402013824999997</v>
      </c>
      <c r="BI89" s="371">
        <f t="shared" si="46"/>
        <v>41.441257440000001</v>
      </c>
      <c r="BJ89" s="371">
        <f t="shared" si="46"/>
        <v>41.480501054999998</v>
      </c>
      <c r="BK89" s="371">
        <f t="shared" si="46"/>
        <v>41.519744669999994</v>
      </c>
      <c r="BL89" s="371">
        <f t="shared" si="47"/>
        <v>41.558988284999998</v>
      </c>
      <c r="BM89" s="371">
        <f t="shared" si="47"/>
        <v>41.598231900000002</v>
      </c>
      <c r="BN89" s="371">
        <v>0</v>
      </c>
      <c r="BO89" s="159"/>
      <c r="BP89" s="159"/>
      <c r="BQ89" s="5"/>
    </row>
    <row r="90" spans="1:69" outlineLevel="1">
      <c r="A90" s="729"/>
      <c r="B90" s="315" t="s">
        <v>30</v>
      </c>
      <c r="C90" s="317"/>
      <c r="D90" s="308">
        <f t="shared" si="36"/>
        <v>280.52740782499995</v>
      </c>
      <c r="E90" s="308">
        <f t="shared" si="37"/>
        <v>1016.4441962254541</v>
      </c>
      <c r="F90" s="371">
        <f>F78+F84</f>
        <v>39.955596931249993</v>
      </c>
      <c r="G90" s="371">
        <f t="shared" si="46"/>
        <v>39.995512612499994</v>
      </c>
      <c r="H90" s="371">
        <f t="shared" si="46"/>
        <v>40.035428293749995</v>
      </c>
      <c r="I90" s="371">
        <f t="shared" si="46"/>
        <v>40.075343974999988</v>
      </c>
      <c r="J90" s="371">
        <f t="shared" si="46"/>
        <v>40.115259656249989</v>
      </c>
      <c r="K90" s="371">
        <f t="shared" si="46"/>
        <v>40.15517533749999</v>
      </c>
      <c r="L90" s="371">
        <f t="shared" si="46"/>
        <v>40.195091018749991</v>
      </c>
      <c r="M90" s="371">
        <f t="shared" si="46"/>
        <v>40.235006699999992</v>
      </c>
      <c r="N90" s="371">
        <f t="shared" si="46"/>
        <v>40.274922381249993</v>
      </c>
      <c r="O90" s="371">
        <f t="shared" si="46"/>
        <v>40.314838062499994</v>
      </c>
      <c r="P90" s="371">
        <f t="shared" si="46"/>
        <v>40.354753743749988</v>
      </c>
      <c r="Q90" s="371">
        <f t="shared" si="46"/>
        <v>40.394669424999989</v>
      </c>
      <c r="R90" s="371">
        <f t="shared" si="46"/>
        <v>40.43458510624999</v>
      </c>
      <c r="S90" s="371">
        <f t="shared" si="46"/>
        <v>40.474500787499991</v>
      </c>
      <c r="T90" s="371">
        <f t="shared" si="46"/>
        <v>40.514416468749992</v>
      </c>
      <c r="U90" s="371">
        <f t="shared" si="46"/>
        <v>40.554332149999993</v>
      </c>
      <c r="V90" s="371">
        <f t="shared" si="46"/>
        <v>40.594247831249994</v>
      </c>
      <c r="W90" s="371">
        <f t="shared" si="46"/>
        <v>40.634163512499988</v>
      </c>
      <c r="X90" s="371">
        <f t="shared" si="46"/>
        <v>40.674079193749989</v>
      </c>
      <c r="Y90" s="371">
        <f t="shared" si="46"/>
        <v>40.71399487499999</v>
      </c>
      <c r="Z90" s="371">
        <f t="shared" si="46"/>
        <v>40.753910556249991</v>
      </c>
      <c r="AA90" s="371">
        <f t="shared" si="46"/>
        <v>40.793826237499992</v>
      </c>
      <c r="AB90" s="371">
        <f t="shared" si="46"/>
        <v>40.833741918749993</v>
      </c>
      <c r="AC90" s="371">
        <f t="shared" si="46"/>
        <v>40.873657599999994</v>
      </c>
      <c r="AD90" s="371">
        <f t="shared" si="46"/>
        <v>40.913573281249988</v>
      </c>
      <c r="AE90" s="371">
        <f t="shared" si="46"/>
        <v>40.953488962499989</v>
      </c>
      <c r="AF90" s="371">
        <f t="shared" si="46"/>
        <v>40.99340464374999</v>
      </c>
      <c r="AG90" s="371">
        <f t="shared" si="46"/>
        <v>41.033320324999991</v>
      </c>
      <c r="AH90" s="371">
        <f t="shared" si="46"/>
        <v>41.073236006249992</v>
      </c>
      <c r="AI90" s="371">
        <f t="shared" si="46"/>
        <v>41.113151687499993</v>
      </c>
      <c r="AJ90" s="371">
        <f t="shared" si="46"/>
        <v>41.153067368749994</v>
      </c>
      <c r="AK90" s="371">
        <f t="shared" si="46"/>
        <v>41.192983049999988</v>
      </c>
      <c r="AL90" s="371">
        <f t="shared" si="46"/>
        <v>41.232898731249989</v>
      </c>
      <c r="AM90" s="371">
        <f t="shared" si="46"/>
        <v>41.27281441249999</v>
      </c>
      <c r="AN90" s="371">
        <f t="shared" si="46"/>
        <v>41.312730093749991</v>
      </c>
      <c r="AO90" s="371">
        <f t="shared" si="46"/>
        <v>41.352645774999992</v>
      </c>
      <c r="AP90" s="371">
        <f t="shared" si="46"/>
        <v>41.392561456249993</v>
      </c>
      <c r="AQ90" s="371">
        <f t="shared" si="46"/>
        <v>41.432477137499987</v>
      </c>
      <c r="AR90" s="371">
        <f t="shared" si="46"/>
        <v>41.472392818749988</v>
      </c>
      <c r="AS90" s="371">
        <f t="shared" si="46"/>
        <v>41.512308499999989</v>
      </c>
      <c r="AT90" s="371">
        <f t="shared" si="46"/>
        <v>41.55222418124999</v>
      </c>
      <c r="AU90" s="371">
        <f t="shared" si="46"/>
        <v>41.592139862499991</v>
      </c>
      <c r="AV90" s="371">
        <f t="shared" si="46"/>
        <v>41.632055543749992</v>
      </c>
      <c r="AW90" s="371">
        <f t="shared" si="46"/>
        <v>41.671971224999993</v>
      </c>
      <c r="AX90" s="371">
        <f t="shared" si="46"/>
        <v>41.711886906249987</v>
      </c>
      <c r="AY90" s="371">
        <f t="shared" si="46"/>
        <v>41.751802587499988</v>
      </c>
      <c r="AZ90" s="371">
        <f t="shared" si="46"/>
        <v>41.791718268749989</v>
      </c>
      <c r="BA90" s="371">
        <f t="shared" si="46"/>
        <v>41.83163394999999</v>
      </c>
      <c r="BB90" s="371">
        <f t="shared" si="46"/>
        <v>41.871549631249991</v>
      </c>
      <c r="BC90" s="371">
        <f t="shared" si="46"/>
        <v>41.911465312499992</v>
      </c>
      <c r="BD90" s="371">
        <f t="shared" si="46"/>
        <v>41.951380993749986</v>
      </c>
      <c r="BE90" s="371">
        <f t="shared" si="46"/>
        <v>41.991296674999987</v>
      </c>
      <c r="BF90" s="371">
        <f t="shared" si="46"/>
        <v>42.031212356249988</v>
      </c>
      <c r="BG90" s="371">
        <f t="shared" si="46"/>
        <v>42.071128037499989</v>
      </c>
      <c r="BH90" s="371">
        <f t="shared" si="46"/>
        <v>42.11104371874999</v>
      </c>
      <c r="BI90" s="371">
        <f t="shared" si="46"/>
        <v>42.150959399999991</v>
      </c>
      <c r="BJ90" s="371">
        <f t="shared" si="46"/>
        <v>42.190875081249992</v>
      </c>
      <c r="BK90" s="371">
        <f t="shared" si="46"/>
        <v>42.230790762499993</v>
      </c>
      <c r="BL90" s="371">
        <f t="shared" si="47"/>
        <v>42.270706443749987</v>
      </c>
      <c r="BM90" s="371">
        <f t="shared" si="47"/>
        <v>42.310622124999988</v>
      </c>
      <c r="BN90" s="371">
        <v>0</v>
      </c>
      <c r="BO90" s="147"/>
      <c r="BP90" s="147"/>
      <c r="BQ90" s="5"/>
    </row>
    <row r="91" spans="1:69" outlineLevel="1">
      <c r="A91" s="729"/>
      <c r="B91" s="315" t="s">
        <v>31</v>
      </c>
      <c r="C91" s="317"/>
      <c r="D91" s="308">
        <f t="shared" si="36"/>
        <v>0</v>
      </c>
      <c r="E91" s="308">
        <f t="shared" si="37"/>
        <v>0</v>
      </c>
      <c r="F91" s="371">
        <f>F79+F85</f>
        <v>0</v>
      </c>
      <c r="G91" s="371">
        <f t="shared" si="46"/>
        <v>0</v>
      </c>
      <c r="H91" s="371">
        <f t="shared" si="46"/>
        <v>0</v>
      </c>
      <c r="I91" s="371">
        <f t="shared" si="46"/>
        <v>0</v>
      </c>
      <c r="J91" s="371">
        <f t="shared" si="46"/>
        <v>0</v>
      </c>
      <c r="K91" s="371">
        <f t="shared" si="46"/>
        <v>0</v>
      </c>
      <c r="L91" s="371">
        <f t="shared" si="46"/>
        <v>0</v>
      </c>
      <c r="M91" s="371">
        <f t="shared" si="46"/>
        <v>0</v>
      </c>
      <c r="N91" s="371">
        <f t="shared" si="46"/>
        <v>0</v>
      </c>
      <c r="O91" s="371">
        <f t="shared" si="46"/>
        <v>0</v>
      </c>
      <c r="P91" s="371">
        <f t="shared" si="46"/>
        <v>0</v>
      </c>
      <c r="Q91" s="371">
        <f t="shared" si="46"/>
        <v>0</v>
      </c>
      <c r="R91" s="371">
        <f t="shared" si="46"/>
        <v>0</v>
      </c>
      <c r="S91" s="371">
        <f t="shared" si="46"/>
        <v>0</v>
      </c>
      <c r="T91" s="371">
        <f t="shared" si="46"/>
        <v>0</v>
      </c>
      <c r="U91" s="371">
        <f t="shared" si="46"/>
        <v>0</v>
      </c>
      <c r="V91" s="371">
        <f t="shared" si="46"/>
        <v>0</v>
      </c>
      <c r="W91" s="371">
        <f t="shared" si="46"/>
        <v>0</v>
      </c>
      <c r="X91" s="371">
        <f t="shared" si="46"/>
        <v>0</v>
      </c>
      <c r="Y91" s="371">
        <f t="shared" si="46"/>
        <v>0</v>
      </c>
      <c r="Z91" s="371">
        <f t="shared" si="46"/>
        <v>0</v>
      </c>
      <c r="AA91" s="371">
        <f t="shared" si="46"/>
        <v>0</v>
      </c>
      <c r="AB91" s="371">
        <f t="shared" si="46"/>
        <v>0</v>
      </c>
      <c r="AC91" s="371">
        <f t="shared" si="46"/>
        <v>0</v>
      </c>
      <c r="AD91" s="371">
        <f t="shared" si="46"/>
        <v>0</v>
      </c>
      <c r="AE91" s="371">
        <f t="shared" si="46"/>
        <v>0</v>
      </c>
      <c r="AF91" s="371">
        <f t="shared" si="46"/>
        <v>0</v>
      </c>
      <c r="AG91" s="371">
        <f t="shared" si="46"/>
        <v>0</v>
      </c>
      <c r="AH91" s="371">
        <f t="shared" si="46"/>
        <v>0</v>
      </c>
      <c r="AI91" s="371">
        <f t="shared" si="46"/>
        <v>0</v>
      </c>
      <c r="AJ91" s="371">
        <f t="shared" si="46"/>
        <v>0</v>
      </c>
      <c r="AK91" s="371">
        <f t="shared" si="46"/>
        <v>0</v>
      </c>
      <c r="AL91" s="371">
        <f t="shared" si="46"/>
        <v>0</v>
      </c>
      <c r="AM91" s="371">
        <f t="shared" si="46"/>
        <v>0</v>
      </c>
      <c r="AN91" s="371">
        <f t="shared" si="46"/>
        <v>0</v>
      </c>
      <c r="AO91" s="371">
        <f t="shared" si="46"/>
        <v>0</v>
      </c>
      <c r="AP91" s="371">
        <f t="shared" si="46"/>
        <v>0</v>
      </c>
      <c r="AQ91" s="371">
        <f t="shared" si="46"/>
        <v>0</v>
      </c>
      <c r="AR91" s="371">
        <f t="shared" si="46"/>
        <v>0</v>
      </c>
      <c r="AS91" s="371">
        <f t="shared" si="46"/>
        <v>0</v>
      </c>
      <c r="AT91" s="371">
        <f t="shared" si="46"/>
        <v>0</v>
      </c>
      <c r="AU91" s="371">
        <f t="shared" si="46"/>
        <v>0</v>
      </c>
      <c r="AV91" s="371">
        <f t="shared" si="46"/>
        <v>0</v>
      </c>
      <c r="AW91" s="371">
        <f t="shared" si="46"/>
        <v>0</v>
      </c>
      <c r="AX91" s="371">
        <f t="shared" si="46"/>
        <v>0</v>
      </c>
      <c r="AY91" s="371">
        <f t="shared" si="46"/>
        <v>0</v>
      </c>
      <c r="AZ91" s="371">
        <f t="shared" si="46"/>
        <v>0</v>
      </c>
      <c r="BA91" s="371">
        <f t="shared" si="46"/>
        <v>0</v>
      </c>
      <c r="BB91" s="371">
        <f t="shared" si="46"/>
        <v>0</v>
      </c>
      <c r="BC91" s="371">
        <f t="shared" si="46"/>
        <v>0</v>
      </c>
      <c r="BD91" s="371">
        <f t="shared" si="46"/>
        <v>0</v>
      </c>
      <c r="BE91" s="371">
        <f t="shared" si="46"/>
        <v>0</v>
      </c>
      <c r="BF91" s="371">
        <f t="shared" si="46"/>
        <v>0</v>
      </c>
      <c r="BG91" s="371">
        <f t="shared" si="46"/>
        <v>0</v>
      </c>
      <c r="BH91" s="371">
        <f t="shared" si="46"/>
        <v>0</v>
      </c>
      <c r="BI91" s="371">
        <f t="shared" si="46"/>
        <v>0</v>
      </c>
      <c r="BJ91" s="371">
        <f t="shared" si="46"/>
        <v>0</v>
      </c>
      <c r="BK91" s="371">
        <f t="shared" si="46"/>
        <v>0</v>
      </c>
      <c r="BL91" s="371">
        <f t="shared" si="47"/>
        <v>0</v>
      </c>
      <c r="BM91" s="371">
        <f t="shared" si="47"/>
        <v>0</v>
      </c>
      <c r="BN91" s="371">
        <v>0</v>
      </c>
      <c r="BO91" s="159"/>
      <c r="BP91" s="159"/>
      <c r="BQ91" s="5"/>
    </row>
    <row r="92" spans="1:69" outlineLevel="1">
      <c r="A92" s="729"/>
      <c r="B92" s="315" t="s">
        <v>32</v>
      </c>
      <c r="C92" s="317"/>
      <c r="D92" s="308">
        <f t="shared" si="36"/>
        <v>171.76282374999991</v>
      </c>
      <c r="E92" s="308">
        <f t="shared" si="37"/>
        <v>612.08256712047648</v>
      </c>
      <c r="F92" s="371">
        <f>F80+F86</f>
        <v>24.537546249999984</v>
      </c>
      <c r="G92" s="371">
        <f t="shared" si="46"/>
        <v>24.537546249999984</v>
      </c>
      <c r="H92" s="371">
        <f t="shared" si="46"/>
        <v>24.537546249999984</v>
      </c>
      <c r="I92" s="371">
        <f t="shared" si="46"/>
        <v>24.537546249999984</v>
      </c>
      <c r="J92" s="371">
        <f t="shared" si="46"/>
        <v>24.537546249999984</v>
      </c>
      <c r="K92" s="371">
        <f t="shared" si="46"/>
        <v>24.537546249999984</v>
      </c>
      <c r="L92" s="371">
        <f t="shared" si="46"/>
        <v>24.537546249999984</v>
      </c>
      <c r="M92" s="371">
        <f t="shared" si="46"/>
        <v>24.537546249999984</v>
      </c>
      <c r="N92" s="371">
        <f t="shared" si="46"/>
        <v>24.537546249999984</v>
      </c>
      <c r="O92" s="371">
        <f t="shared" si="46"/>
        <v>24.537546249999984</v>
      </c>
      <c r="P92" s="371">
        <f t="shared" si="46"/>
        <v>24.537546249999984</v>
      </c>
      <c r="Q92" s="371">
        <f t="shared" si="46"/>
        <v>24.537546249999984</v>
      </c>
      <c r="R92" s="371">
        <f t="shared" si="46"/>
        <v>24.537546249999984</v>
      </c>
      <c r="S92" s="371">
        <f t="shared" si="46"/>
        <v>24.537546249999984</v>
      </c>
      <c r="T92" s="371">
        <f t="shared" si="46"/>
        <v>24.537546249999984</v>
      </c>
      <c r="U92" s="371">
        <f t="shared" si="46"/>
        <v>24.537546249999984</v>
      </c>
      <c r="V92" s="371">
        <f t="shared" ref="V92:BK92" si="48">V80+V86</f>
        <v>24.537546249999984</v>
      </c>
      <c r="W92" s="371">
        <f t="shared" si="48"/>
        <v>24.537546249999984</v>
      </c>
      <c r="X92" s="371">
        <f t="shared" si="48"/>
        <v>24.537546249999984</v>
      </c>
      <c r="Y92" s="371">
        <f t="shared" si="48"/>
        <v>24.537546249999984</v>
      </c>
      <c r="Z92" s="371">
        <f t="shared" si="48"/>
        <v>24.537546249999984</v>
      </c>
      <c r="AA92" s="371">
        <f t="shared" si="48"/>
        <v>24.537546249999984</v>
      </c>
      <c r="AB92" s="371">
        <f t="shared" si="48"/>
        <v>24.537546249999984</v>
      </c>
      <c r="AC92" s="371">
        <f t="shared" si="48"/>
        <v>24.537546249999984</v>
      </c>
      <c r="AD92" s="371">
        <f t="shared" si="48"/>
        <v>24.537546249999984</v>
      </c>
      <c r="AE92" s="371">
        <f t="shared" si="48"/>
        <v>24.537546249999984</v>
      </c>
      <c r="AF92" s="371">
        <f t="shared" si="48"/>
        <v>24.537546249999984</v>
      </c>
      <c r="AG92" s="371">
        <f t="shared" si="48"/>
        <v>24.537546249999984</v>
      </c>
      <c r="AH92" s="371">
        <f t="shared" si="48"/>
        <v>24.537546249999984</v>
      </c>
      <c r="AI92" s="371">
        <f t="shared" si="48"/>
        <v>24.537546249999984</v>
      </c>
      <c r="AJ92" s="371">
        <f t="shared" si="48"/>
        <v>24.537546249999984</v>
      </c>
      <c r="AK92" s="371">
        <f t="shared" si="48"/>
        <v>24.537546249999984</v>
      </c>
      <c r="AL92" s="371">
        <f t="shared" si="48"/>
        <v>24.537546249999984</v>
      </c>
      <c r="AM92" s="371">
        <f t="shared" si="48"/>
        <v>24.537546249999984</v>
      </c>
      <c r="AN92" s="371">
        <f t="shared" si="48"/>
        <v>24.537546249999984</v>
      </c>
      <c r="AO92" s="371">
        <f t="shared" si="48"/>
        <v>24.537546249999984</v>
      </c>
      <c r="AP92" s="371">
        <f t="shared" si="48"/>
        <v>24.537546249999984</v>
      </c>
      <c r="AQ92" s="371">
        <f t="shared" si="48"/>
        <v>24.537546249999984</v>
      </c>
      <c r="AR92" s="371">
        <f t="shared" si="48"/>
        <v>24.537546249999984</v>
      </c>
      <c r="AS92" s="371">
        <f t="shared" si="48"/>
        <v>24.537546249999984</v>
      </c>
      <c r="AT92" s="371">
        <f t="shared" si="48"/>
        <v>24.537546249999984</v>
      </c>
      <c r="AU92" s="371">
        <f t="shared" si="48"/>
        <v>24.537546249999984</v>
      </c>
      <c r="AV92" s="371">
        <f t="shared" si="48"/>
        <v>24.537546249999984</v>
      </c>
      <c r="AW92" s="371">
        <f t="shared" si="48"/>
        <v>24.537546249999984</v>
      </c>
      <c r="AX92" s="371">
        <f t="shared" si="48"/>
        <v>24.537546249999984</v>
      </c>
      <c r="AY92" s="371">
        <f t="shared" si="48"/>
        <v>24.537546249999984</v>
      </c>
      <c r="AZ92" s="371">
        <f t="shared" si="48"/>
        <v>24.537546249999984</v>
      </c>
      <c r="BA92" s="371">
        <f t="shared" si="48"/>
        <v>24.537546249999984</v>
      </c>
      <c r="BB92" s="371">
        <f t="shared" si="48"/>
        <v>24.537546249999984</v>
      </c>
      <c r="BC92" s="371">
        <f t="shared" si="48"/>
        <v>24.537546249999984</v>
      </c>
      <c r="BD92" s="371">
        <f t="shared" si="48"/>
        <v>24.537546249999984</v>
      </c>
      <c r="BE92" s="371">
        <f t="shared" si="48"/>
        <v>24.537546249999984</v>
      </c>
      <c r="BF92" s="371">
        <f t="shared" si="48"/>
        <v>24.537546249999984</v>
      </c>
      <c r="BG92" s="371">
        <f t="shared" si="48"/>
        <v>24.537546249999984</v>
      </c>
      <c r="BH92" s="371">
        <f t="shared" si="48"/>
        <v>24.537546249999984</v>
      </c>
      <c r="BI92" s="371">
        <f t="shared" si="48"/>
        <v>24.537546249999984</v>
      </c>
      <c r="BJ92" s="371">
        <f t="shared" si="48"/>
        <v>24.537546249999984</v>
      </c>
      <c r="BK92" s="371">
        <f t="shared" si="48"/>
        <v>24.537546249999984</v>
      </c>
      <c r="BL92" s="371">
        <f>BL80+BL86</f>
        <v>24.537546249999984</v>
      </c>
      <c r="BM92" s="371">
        <f>BM80+BM86</f>
        <v>24.537546249999984</v>
      </c>
      <c r="BN92" s="371">
        <v>0</v>
      </c>
      <c r="BO92" s="159"/>
      <c r="BP92" s="159"/>
      <c r="BQ92" s="5"/>
    </row>
    <row r="93" spans="1:69" ht="13.5" thickBot="1">
      <c r="A93" s="365" t="s">
        <v>751</v>
      </c>
      <c r="B93" s="383" t="s">
        <v>761</v>
      </c>
      <c r="C93" s="366"/>
      <c r="D93" s="369">
        <f t="shared" si="36"/>
        <v>1197.4386309199999</v>
      </c>
      <c r="E93" s="369">
        <f t="shared" si="37"/>
        <v>4262.6357617045078</v>
      </c>
      <c r="F93" s="373">
        <f t="shared" ref="F93:AK93" si="49">SUM(F88:F92)</f>
        <v>175.98281304624999</v>
      </c>
      <c r="G93" s="373">
        <f t="shared" si="49"/>
        <v>176.06197234249998</v>
      </c>
      <c r="H93" s="373">
        <f t="shared" si="49"/>
        <v>168.92045051374998</v>
      </c>
      <c r="I93" s="373">
        <f t="shared" si="49"/>
        <v>168.99960980999998</v>
      </c>
      <c r="J93" s="373">
        <f t="shared" si="49"/>
        <v>169.07876910624998</v>
      </c>
      <c r="K93" s="373">
        <f t="shared" si="49"/>
        <v>169.15792840249998</v>
      </c>
      <c r="L93" s="373">
        <f t="shared" si="49"/>
        <v>169.23708769874997</v>
      </c>
      <c r="M93" s="373">
        <f t="shared" si="49"/>
        <v>169.31624699499997</v>
      </c>
      <c r="N93" s="373">
        <f t="shared" si="49"/>
        <v>169.39540629124997</v>
      </c>
      <c r="O93" s="373">
        <f t="shared" si="49"/>
        <v>169.4745655875</v>
      </c>
      <c r="P93" s="373">
        <f t="shared" si="49"/>
        <v>169.55372488374999</v>
      </c>
      <c r="Q93" s="373">
        <f t="shared" si="49"/>
        <v>169.63288417999999</v>
      </c>
      <c r="R93" s="373">
        <f t="shared" si="49"/>
        <v>169.71204347624999</v>
      </c>
      <c r="S93" s="373">
        <f t="shared" si="49"/>
        <v>169.79120277249999</v>
      </c>
      <c r="T93" s="373">
        <f t="shared" si="49"/>
        <v>169.87036206874998</v>
      </c>
      <c r="U93" s="373">
        <f t="shared" si="49"/>
        <v>169.94952136499998</v>
      </c>
      <c r="V93" s="373">
        <f t="shared" si="49"/>
        <v>170.02868066124998</v>
      </c>
      <c r="W93" s="373">
        <f t="shared" si="49"/>
        <v>170.10783995749998</v>
      </c>
      <c r="X93" s="373">
        <f t="shared" si="49"/>
        <v>170.18699925375</v>
      </c>
      <c r="Y93" s="373">
        <f t="shared" si="49"/>
        <v>170.26615854999997</v>
      </c>
      <c r="Z93" s="373">
        <f t="shared" si="49"/>
        <v>170.34531784625</v>
      </c>
      <c r="AA93" s="373">
        <f t="shared" si="49"/>
        <v>170.42447714249997</v>
      </c>
      <c r="AB93" s="373">
        <f t="shared" si="49"/>
        <v>170.50363643874999</v>
      </c>
      <c r="AC93" s="373">
        <f t="shared" si="49"/>
        <v>170.58279573499999</v>
      </c>
      <c r="AD93" s="373">
        <f t="shared" si="49"/>
        <v>170.66195503124999</v>
      </c>
      <c r="AE93" s="373">
        <f t="shared" si="49"/>
        <v>170.74111432749999</v>
      </c>
      <c r="AF93" s="373">
        <f t="shared" si="49"/>
        <v>170.82027362374998</v>
      </c>
      <c r="AG93" s="373">
        <f t="shared" si="49"/>
        <v>170.89943291999998</v>
      </c>
      <c r="AH93" s="373">
        <f t="shared" si="49"/>
        <v>170.97859221624998</v>
      </c>
      <c r="AI93" s="373">
        <f t="shared" si="49"/>
        <v>171.05775151249998</v>
      </c>
      <c r="AJ93" s="373">
        <f t="shared" si="49"/>
        <v>171.13691080874997</v>
      </c>
      <c r="AK93" s="373">
        <f t="shared" si="49"/>
        <v>171.21607010499997</v>
      </c>
      <c r="AL93" s="373">
        <f t="shared" ref="AL93:BN93" si="50">SUM(AL88:AL92)</f>
        <v>171.29522940124997</v>
      </c>
      <c r="AM93" s="373">
        <f t="shared" si="50"/>
        <v>171.3743886975</v>
      </c>
      <c r="AN93" s="373">
        <f t="shared" si="50"/>
        <v>171.45354799374996</v>
      </c>
      <c r="AO93" s="373">
        <f t="shared" si="50"/>
        <v>171.53270728999999</v>
      </c>
      <c r="AP93" s="373">
        <f t="shared" si="50"/>
        <v>171.61186658624996</v>
      </c>
      <c r="AQ93" s="373">
        <f t="shared" si="50"/>
        <v>171.69102588249996</v>
      </c>
      <c r="AR93" s="373">
        <f t="shared" si="50"/>
        <v>171.77018517874998</v>
      </c>
      <c r="AS93" s="373">
        <f t="shared" si="50"/>
        <v>171.84934447499998</v>
      </c>
      <c r="AT93" s="373">
        <f t="shared" si="50"/>
        <v>171.92850377124998</v>
      </c>
      <c r="AU93" s="373">
        <f t="shared" si="50"/>
        <v>172.0076630675</v>
      </c>
      <c r="AV93" s="373">
        <f t="shared" si="50"/>
        <v>172.08682236374997</v>
      </c>
      <c r="AW93" s="373">
        <f t="shared" si="50"/>
        <v>172.16598166</v>
      </c>
      <c r="AX93" s="373">
        <f t="shared" si="50"/>
        <v>172.24514095624997</v>
      </c>
      <c r="AY93" s="373">
        <f t="shared" si="50"/>
        <v>172.32430025249997</v>
      </c>
      <c r="AZ93" s="373">
        <f t="shared" si="50"/>
        <v>172.40345954874999</v>
      </c>
      <c r="BA93" s="373">
        <f t="shared" si="50"/>
        <v>172.48261884499999</v>
      </c>
      <c r="BB93" s="373">
        <f t="shared" si="50"/>
        <v>172.56177814124999</v>
      </c>
      <c r="BC93" s="373">
        <f t="shared" si="50"/>
        <v>172.64093743749999</v>
      </c>
      <c r="BD93" s="373">
        <f t="shared" si="50"/>
        <v>172.72009673374998</v>
      </c>
      <c r="BE93" s="373">
        <f t="shared" si="50"/>
        <v>172.79925602999998</v>
      </c>
      <c r="BF93" s="373">
        <f t="shared" si="50"/>
        <v>172.87841532624998</v>
      </c>
      <c r="BG93" s="373">
        <f t="shared" si="50"/>
        <v>172.95757462249998</v>
      </c>
      <c r="BH93" s="373">
        <f t="shared" si="50"/>
        <v>173.03673391874997</v>
      </c>
      <c r="BI93" s="373">
        <f t="shared" si="50"/>
        <v>173.11589321499997</v>
      </c>
      <c r="BJ93" s="373">
        <f t="shared" si="50"/>
        <v>173.19505251125</v>
      </c>
      <c r="BK93" s="373">
        <f t="shared" si="50"/>
        <v>173.27421180749997</v>
      </c>
      <c r="BL93" s="373">
        <f>SUM(BL88:BL92)</f>
        <v>173.35337110374996</v>
      </c>
      <c r="BM93" s="373">
        <f>SUM(BM88:BM92)</f>
        <v>173.43253039999999</v>
      </c>
      <c r="BN93" s="373">
        <f t="shared" si="50"/>
        <v>0</v>
      </c>
      <c r="BO93" s="162"/>
      <c r="BP93" s="162"/>
      <c r="BQ93" s="155"/>
    </row>
    <row r="94" spans="1:69" ht="13.5" outlineLevel="1" thickTop="1">
      <c r="A94" s="356" t="s">
        <v>90</v>
      </c>
      <c r="B94" s="367"/>
      <c r="C94" s="318">
        <f>+Assumes!E28</f>
        <v>-0.05</v>
      </c>
      <c r="D94" s="374">
        <f t="shared" si="36"/>
        <v>1137.5666993739999</v>
      </c>
      <c r="E94" s="374">
        <f t="shared" si="37"/>
        <v>4049.5039736192839</v>
      </c>
      <c r="F94" s="375">
        <f t="shared" ref="F94:AK94" si="51">$C$94*F93+F93</f>
        <v>167.18367239393748</v>
      </c>
      <c r="G94" s="375">
        <f t="shared" si="51"/>
        <v>167.258873725375</v>
      </c>
      <c r="H94" s="375">
        <f t="shared" si="51"/>
        <v>160.47442798806247</v>
      </c>
      <c r="I94" s="375">
        <f t="shared" si="51"/>
        <v>160.54962931949999</v>
      </c>
      <c r="J94" s="375">
        <f t="shared" si="51"/>
        <v>160.62483065093747</v>
      </c>
      <c r="K94" s="375">
        <f t="shared" si="51"/>
        <v>160.70003198237498</v>
      </c>
      <c r="L94" s="375">
        <f t="shared" si="51"/>
        <v>160.77523331381246</v>
      </c>
      <c r="M94" s="375">
        <f t="shared" si="51"/>
        <v>160.85043464524998</v>
      </c>
      <c r="N94" s="375">
        <f t="shared" si="51"/>
        <v>160.92563597668746</v>
      </c>
      <c r="O94" s="375">
        <f t="shared" si="51"/>
        <v>161.000837308125</v>
      </c>
      <c r="P94" s="375">
        <f t="shared" si="51"/>
        <v>161.07603863956248</v>
      </c>
      <c r="Q94" s="375">
        <f t="shared" si="51"/>
        <v>161.151239971</v>
      </c>
      <c r="R94" s="375">
        <f t="shared" si="51"/>
        <v>161.22644130243748</v>
      </c>
      <c r="S94" s="375">
        <f t="shared" si="51"/>
        <v>161.30164263387499</v>
      </c>
      <c r="T94" s="375">
        <f t="shared" si="51"/>
        <v>161.37684396531247</v>
      </c>
      <c r="U94" s="375">
        <f t="shared" si="51"/>
        <v>161.45204529674999</v>
      </c>
      <c r="V94" s="375">
        <f t="shared" si="51"/>
        <v>161.52724662818747</v>
      </c>
      <c r="W94" s="375">
        <f t="shared" si="51"/>
        <v>161.60244795962498</v>
      </c>
      <c r="X94" s="375">
        <f t="shared" si="51"/>
        <v>161.67764929106249</v>
      </c>
      <c r="Y94" s="375">
        <f t="shared" si="51"/>
        <v>161.75285062249998</v>
      </c>
      <c r="Z94" s="375">
        <f t="shared" si="51"/>
        <v>161.82805195393749</v>
      </c>
      <c r="AA94" s="375">
        <f t="shared" si="51"/>
        <v>161.90325328537497</v>
      </c>
      <c r="AB94" s="375">
        <f t="shared" si="51"/>
        <v>161.97845461681248</v>
      </c>
      <c r="AC94" s="375">
        <f t="shared" si="51"/>
        <v>162.05365594825</v>
      </c>
      <c r="AD94" s="375">
        <f t="shared" si="51"/>
        <v>162.12885727968748</v>
      </c>
      <c r="AE94" s="375">
        <f t="shared" si="51"/>
        <v>162.20405861112499</v>
      </c>
      <c r="AF94" s="375">
        <f t="shared" si="51"/>
        <v>162.27925994256248</v>
      </c>
      <c r="AG94" s="375">
        <f t="shared" si="51"/>
        <v>162.35446127399999</v>
      </c>
      <c r="AH94" s="375">
        <f t="shared" si="51"/>
        <v>162.42966260543747</v>
      </c>
      <c r="AI94" s="375">
        <f t="shared" si="51"/>
        <v>162.50486393687498</v>
      </c>
      <c r="AJ94" s="375">
        <f t="shared" si="51"/>
        <v>162.58006526831247</v>
      </c>
      <c r="AK94" s="375">
        <f t="shared" si="51"/>
        <v>162.65526659974998</v>
      </c>
      <c r="AL94" s="375">
        <f t="shared" ref="AL94:BN94" si="52">$C$94*AL93+AL93</f>
        <v>162.73046793118746</v>
      </c>
      <c r="AM94" s="375">
        <f t="shared" si="52"/>
        <v>162.805669262625</v>
      </c>
      <c r="AN94" s="375">
        <f t="shared" si="52"/>
        <v>162.88087059406246</v>
      </c>
      <c r="AO94" s="375">
        <f t="shared" si="52"/>
        <v>162.9560719255</v>
      </c>
      <c r="AP94" s="375">
        <f t="shared" si="52"/>
        <v>163.03127325693745</v>
      </c>
      <c r="AQ94" s="375">
        <f t="shared" si="52"/>
        <v>163.10647458837497</v>
      </c>
      <c r="AR94" s="375">
        <f t="shared" si="52"/>
        <v>163.18167591981248</v>
      </c>
      <c r="AS94" s="375">
        <f t="shared" si="52"/>
        <v>163.25687725124999</v>
      </c>
      <c r="AT94" s="375">
        <f t="shared" si="52"/>
        <v>163.33207858268747</v>
      </c>
      <c r="AU94" s="375">
        <f t="shared" si="52"/>
        <v>163.40727991412501</v>
      </c>
      <c r="AV94" s="375">
        <f t="shared" si="52"/>
        <v>163.48248124556247</v>
      </c>
      <c r="AW94" s="375">
        <f t="shared" si="52"/>
        <v>163.55768257700001</v>
      </c>
      <c r="AX94" s="375">
        <f t="shared" si="52"/>
        <v>163.63288390843746</v>
      </c>
      <c r="AY94" s="375">
        <f t="shared" si="52"/>
        <v>163.70808523987498</v>
      </c>
      <c r="AZ94" s="375">
        <f t="shared" si="52"/>
        <v>163.78328657131249</v>
      </c>
      <c r="BA94" s="375">
        <f t="shared" si="52"/>
        <v>163.85848790275</v>
      </c>
      <c r="BB94" s="375">
        <f t="shared" si="52"/>
        <v>163.93368923418748</v>
      </c>
      <c r="BC94" s="375">
        <f t="shared" si="52"/>
        <v>164.00889056562499</v>
      </c>
      <c r="BD94" s="375">
        <f t="shared" si="52"/>
        <v>164.08409189706248</v>
      </c>
      <c r="BE94" s="375">
        <f t="shared" si="52"/>
        <v>164.15929322849999</v>
      </c>
      <c r="BF94" s="375">
        <f t="shared" si="52"/>
        <v>164.23449455993747</v>
      </c>
      <c r="BG94" s="375">
        <f t="shared" si="52"/>
        <v>164.30969589137499</v>
      </c>
      <c r="BH94" s="375">
        <f t="shared" si="52"/>
        <v>164.38489722281247</v>
      </c>
      <c r="BI94" s="375">
        <f t="shared" si="52"/>
        <v>164.46009855424998</v>
      </c>
      <c r="BJ94" s="375">
        <f t="shared" si="52"/>
        <v>164.53529988568749</v>
      </c>
      <c r="BK94" s="375">
        <f t="shared" si="52"/>
        <v>164.61050121712498</v>
      </c>
      <c r="BL94" s="375">
        <f>$C$94*BL93+BL93</f>
        <v>164.68570254856246</v>
      </c>
      <c r="BM94" s="375">
        <f>$C$94*BM93+BM93</f>
        <v>164.76090388</v>
      </c>
      <c r="BN94" s="375">
        <f t="shared" si="52"/>
        <v>0</v>
      </c>
      <c r="BO94" s="159"/>
      <c r="BP94" s="159"/>
      <c r="BQ94" s="160"/>
    </row>
    <row r="95" spans="1:69" outlineLevel="1">
      <c r="A95" s="357" t="s">
        <v>92</v>
      </c>
      <c r="B95" s="368"/>
      <c r="C95" s="318">
        <f>+Assumes!D28</f>
        <v>0.05</v>
      </c>
      <c r="D95" s="377">
        <f t="shared" si="36"/>
        <v>1257.3105624659997</v>
      </c>
      <c r="E95" s="377">
        <f t="shared" si="37"/>
        <v>4475.7675497897344</v>
      </c>
      <c r="F95" s="378">
        <f t="shared" ref="F95:AK95" si="53">$C$95*F93+F93</f>
        <v>184.78195369856249</v>
      </c>
      <c r="G95" s="378">
        <f t="shared" si="53"/>
        <v>184.86507095962497</v>
      </c>
      <c r="H95" s="378">
        <f t="shared" si="53"/>
        <v>177.36647303943749</v>
      </c>
      <c r="I95" s="378">
        <f t="shared" si="53"/>
        <v>177.44959030049998</v>
      </c>
      <c r="J95" s="378">
        <f t="shared" si="53"/>
        <v>177.53270756156249</v>
      </c>
      <c r="K95" s="378">
        <f t="shared" si="53"/>
        <v>177.61582482262497</v>
      </c>
      <c r="L95" s="378">
        <f t="shared" si="53"/>
        <v>177.69894208368748</v>
      </c>
      <c r="M95" s="378">
        <f t="shared" si="53"/>
        <v>177.78205934474997</v>
      </c>
      <c r="N95" s="378">
        <f t="shared" si="53"/>
        <v>177.86517660581248</v>
      </c>
      <c r="O95" s="378">
        <f t="shared" si="53"/>
        <v>177.94829386687499</v>
      </c>
      <c r="P95" s="378">
        <f t="shared" si="53"/>
        <v>178.0314111279375</v>
      </c>
      <c r="Q95" s="378">
        <f t="shared" si="53"/>
        <v>178.11452838899999</v>
      </c>
      <c r="R95" s="378">
        <f t="shared" si="53"/>
        <v>178.1976456500625</v>
      </c>
      <c r="S95" s="378">
        <f t="shared" si="53"/>
        <v>178.28076291112498</v>
      </c>
      <c r="T95" s="378">
        <f t="shared" si="53"/>
        <v>178.36388017218749</v>
      </c>
      <c r="U95" s="378">
        <f t="shared" si="53"/>
        <v>178.44699743324998</v>
      </c>
      <c r="V95" s="378">
        <f t="shared" si="53"/>
        <v>178.53011469431249</v>
      </c>
      <c r="W95" s="378">
        <f t="shared" si="53"/>
        <v>178.61323195537497</v>
      </c>
      <c r="X95" s="378">
        <f t="shared" si="53"/>
        <v>178.69634921643751</v>
      </c>
      <c r="Y95" s="378">
        <f t="shared" si="53"/>
        <v>178.77946647749997</v>
      </c>
      <c r="Z95" s="378">
        <f t="shared" si="53"/>
        <v>178.86258373856251</v>
      </c>
      <c r="AA95" s="378">
        <f t="shared" si="53"/>
        <v>178.94570099962496</v>
      </c>
      <c r="AB95" s="378">
        <f t="shared" si="53"/>
        <v>179.0288182606875</v>
      </c>
      <c r="AC95" s="378">
        <f t="shared" si="53"/>
        <v>179.11193552174998</v>
      </c>
      <c r="AD95" s="378">
        <f t="shared" si="53"/>
        <v>179.1950527828125</v>
      </c>
      <c r="AE95" s="378">
        <f t="shared" si="53"/>
        <v>179.27817004387498</v>
      </c>
      <c r="AF95" s="378">
        <f t="shared" si="53"/>
        <v>179.36128730493749</v>
      </c>
      <c r="AG95" s="378">
        <f t="shared" si="53"/>
        <v>179.44440456599997</v>
      </c>
      <c r="AH95" s="378">
        <f t="shared" si="53"/>
        <v>179.52752182706249</v>
      </c>
      <c r="AI95" s="378">
        <f t="shared" si="53"/>
        <v>179.61063908812497</v>
      </c>
      <c r="AJ95" s="378">
        <f t="shared" si="53"/>
        <v>179.69375634918748</v>
      </c>
      <c r="AK95" s="378">
        <f t="shared" si="53"/>
        <v>179.77687361024996</v>
      </c>
      <c r="AL95" s="378">
        <f t="shared" ref="AL95:BN95" si="54">$C$95*AL93+AL93</f>
        <v>179.85999087131248</v>
      </c>
      <c r="AM95" s="378">
        <f t="shared" si="54"/>
        <v>179.94310813237499</v>
      </c>
      <c r="AN95" s="378">
        <f t="shared" si="54"/>
        <v>180.02622539343747</v>
      </c>
      <c r="AO95" s="378">
        <f t="shared" si="54"/>
        <v>180.10934265449998</v>
      </c>
      <c r="AP95" s="378">
        <f t="shared" si="54"/>
        <v>180.19245991556247</v>
      </c>
      <c r="AQ95" s="378">
        <f t="shared" si="54"/>
        <v>180.27557717662495</v>
      </c>
      <c r="AR95" s="378">
        <f t="shared" si="54"/>
        <v>180.35869443768749</v>
      </c>
      <c r="AS95" s="378">
        <f t="shared" si="54"/>
        <v>180.44181169874997</v>
      </c>
      <c r="AT95" s="378">
        <f t="shared" si="54"/>
        <v>180.52492895981248</v>
      </c>
      <c r="AU95" s="378">
        <f t="shared" si="54"/>
        <v>180.608046220875</v>
      </c>
      <c r="AV95" s="378">
        <f t="shared" si="54"/>
        <v>180.69116348193748</v>
      </c>
      <c r="AW95" s="378">
        <f t="shared" si="54"/>
        <v>180.77428074299999</v>
      </c>
      <c r="AX95" s="378">
        <f t="shared" si="54"/>
        <v>180.85739800406247</v>
      </c>
      <c r="AY95" s="378">
        <f t="shared" si="54"/>
        <v>180.94051526512496</v>
      </c>
      <c r="AZ95" s="378">
        <f t="shared" si="54"/>
        <v>181.0236325261875</v>
      </c>
      <c r="BA95" s="378">
        <f t="shared" si="54"/>
        <v>181.10674978724998</v>
      </c>
      <c r="BB95" s="378">
        <f t="shared" si="54"/>
        <v>181.18986704831249</v>
      </c>
      <c r="BC95" s="378">
        <f t="shared" si="54"/>
        <v>181.27298430937498</v>
      </c>
      <c r="BD95" s="378">
        <f t="shared" si="54"/>
        <v>181.35610157043749</v>
      </c>
      <c r="BE95" s="378">
        <f t="shared" si="54"/>
        <v>181.43921883149997</v>
      </c>
      <c r="BF95" s="378">
        <f t="shared" si="54"/>
        <v>181.52233609256248</v>
      </c>
      <c r="BG95" s="378">
        <f t="shared" si="54"/>
        <v>181.60545335362497</v>
      </c>
      <c r="BH95" s="378">
        <f t="shared" si="54"/>
        <v>181.68857061468748</v>
      </c>
      <c r="BI95" s="378">
        <f t="shared" si="54"/>
        <v>181.77168787574996</v>
      </c>
      <c r="BJ95" s="378">
        <f t="shared" si="54"/>
        <v>181.8548051368125</v>
      </c>
      <c r="BK95" s="378">
        <f t="shared" si="54"/>
        <v>181.93792239787496</v>
      </c>
      <c r="BL95" s="378">
        <f>$C$95*BL93+BL93</f>
        <v>182.02103965893747</v>
      </c>
      <c r="BM95" s="378">
        <f>$C$95*BM93+BM93</f>
        <v>182.10415691999998</v>
      </c>
      <c r="BN95" s="378">
        <f t="shared" si="54"/>
        <v>0</v>
      </c>
      <c r="BO95" s="159"/>
      <c r="BP95" s="159"/>
      <c r="BQ95" s="155"/>
    </row>
    <row r="96" spans="1:69">
      <c r="A96" s="389" t="s">
        <v>764</v>
      </c>
      <c r="B96" s="390"/>
      <c r="C96" s="391"/>
      <c r="D96" s="391"/>
      <c r="E96" s="391"/>
      <c r="F96" s="391"/>
      <c r="G96" s="391"/>
      <c r="H96" s="391"/>
      <c r="I96" s="391"/>
      <c r="J96" s="391"/>
      <c r="K96" s="391"/>
      <c r="L96" s="391"/>
      <c r="M96" s="391"/>
      <c r="N96" s="391"/>
      <c r="O96" s="391"/>
      <c r="P96" s="391"/>
      <c r="Q96" s="391"/>
      <c r="R96" s="391"/>
      <c r="S96" s="391"/>
      <c r="T96" s="391"/>
      <c r="U96" s="391"/>
      <c r="V96" s="391"/>
      <c r="W96" s="391"/>
      <c r="X96" s="391"/>
      <c r="Y96" s="391"/>
      <c r="Z96" s="391"/>
      <c r="AA96" s="391"/>
      <c r="AB96" s="391"/>
      <c r="AC96" s="391"/>
      <c r="AD96" s="391"/>
      <c r="AE96" s="391"/>
      <c r="AF96" s="391"/>
      <c r="AG96" s="391"/>
      <c r="AH96" s="391"/>
      <c r="AI96" s="391"/>
      <c r="AJ96" s="391"/>
      <c r="AK96" s="391"/>
      <c r="AL96" s="391"/>
      <c r="AM96" s="391"/>
      <c r="AN96" s="391"/>
      <c r="AO96" s="391"/>
      <c r="AP96" s="391"/>
      <c r="AQ96" s="391"/>
      <c r="AR96" s="391"/>
      <c r="AS96" s="391"/>
      <c r="AT96" s="391"/>
      <c r="AU96" s="391"/>
      <c r="AV96" s="391"/>
      <c r="AW96" s="391"/>
      <c r="AX96" s="391"/>
      <c r="AY96" s="391"/>
      <c r="AZ96" s="391"/>
      <c r="BA96" s="391"/>
      <c r="BB96" s="391"/>
      <c r="BC96" s="391"/>
      <c r="BD96" s="391"/>
      <c r="BE96" s="391"/>
      <c r="BF96" s="391"/>
      <c r="BG96" s="391"/>
      <c r="BH96" s="391"/>
      <c r="BI96" s="391"/>
      <c r="BJ96" s="391"/>
      <c r="BK96" s="391"/>
      <c r="BL96" s="391"/>
      <c r="BM96" s="391"/>
      <c r="BN96" s="391"/>
      <c r="BO96" s="418"/>
      <c r="BP96" s="418"/>
      <c r="BQ96" s="627"/>
    </row>
    <row r="97" spans="1:69">
      <c r="A97" s="319" t="s">
        <v>751</v>
      </c>
      <c r="B97" s="306" t="s">
        <v>765</v>
      </c>
      <c r="C97" s="134"/>
      <c r="D97" s="342">
        <f t="shared" ref="D97:D102" si="55">SUM(F97:L97)</f>
        <v>14607.607628089791</v>
      </c>
      <c r="E97" s="342">
        <f>NPV($C$7,F97:BN97)</f>
        <v>28689.070099402063</v>
      </c>
      <c r="F97" s="422">
        <f t="shared" ref="F97:AK97" si="56">F72+F93</f>
        <v>6864.0279630462501</v>
      </c>
      <c r="G97" s="422">
        <f t="shared" si="56"/>
        <v>6864.1071223424997</v>
      </c>
      <c r="H97" s="422">
        <f t="shared" si="56"/>
        <v>168.92045051374998</v>
      </c>
      <c r="I97" s="422">
        <f t="shared" si="56"/>
        <v>170.51761240709678</v>
      </c>
      <c r="J97" s="422">
        <f t="shared" si="56"/>
        <v>175.33317955563339</v>
      </c>
      <c r="K97" s="422">
        <f t="shared" si="56"/>
        <v>176.97305512808293</v>
      </c>
      <c r="L97" s="422">
        <f t="shared" si="56"/>
        <v>187.72824509647921</v>
      </c>
      <c r="M97" s="422">
        <f t="shared" si="56"/>
        <v>197.80772369534404</v>
      </c>
      <c r="N97" s="422">
        <f t="shared" si="56"/>
        <v>209.04417286916032</v>
      </c>
      <c r="O97" s="422">
        <f t="shared" si="56"/>
        <v>223.72760326987498</v>
      </c>
      <c r="P97" s="422">
        <f t="shared" si="56"/>
        <v>251.81975318124637</v>
      </c>
      <c r="Q97" s="422">
        <f t="shared" si="56"/>
        <v>2194.206191789458</v>
      </c>
      <c r="R97" s="422">
        <f t="shared" si="56"/>
        <v>307.2479015783598</v>
      </c>
      <c r="S97" s="422">
        <f t="shared" si="56"/>
        <v>309.64425846579763</v>
      </c>
      <c r="T97" s="422">
        <f t="shared" si="56"/>
        <v>357.92478601214225</v>
      </c>
      <c r="U97" s="422">
        <f t="shared" si="56"/>
        <v>352.14914395285575</v>
      </c>
      <c r="V97" s="422">
        <f t="shared" si="56"/>
        <v>367.08090907989924</v>
      </c>
      <c r="W97" s="422">
        <f t="shared" si="56"/>
        <v>397.81314774254452</v>
      </c>
      <c r="X97" s="422">
        <f t="shared" si="56"/>
        <v>175.1058474089869</v>
      </c>
      <c r="Y97" s="422">
        <f t="shared" si="56"/>
        <v>336.21355645003337</v>
      </c>
      <c r="Z97" s="422">
        <f t="shared" si="56"/>
        <v>363.32786596697588</v>
      </c>
      <c r="AA97" s="422">
        <f t="shared" si="56"/>
        <v>2298.6861419947472</v>
      </c>
      <c r="AB97" s="422">
        <f t="shared" si="56"/>
        <v>355.43661153721166</v>
      </c>
      <c r="AC97" s="422">
        <f t="shared" si="56"/>
        <v>438.10330004554243</v>
      </c>
      <c r="AD97" s="422">
        <f t="shared" si="56"/>
        <v>375.26267308399963</v>
      </c>
      <c r="AE97" s="422">
        <f t="shared" si="56"/>
        <v>375.34183238024957</v>
      </c>
      <c r="AF97" s="422">
        <f t="shared" si="56"/>
        <v>8858.8036148429583</v>
      </c>
      <c r="AG97" s="422">
        <f t="shared" si="56"/>
        <v>375.50015097274957</v>
      </c>
      <c r="AH97" s="422">
        <f t="shared" si="56"/>
        <v>375.57931026899962</v>
      </c>
      <c r="AI97" s="422">
        <f t="shared" si="56"/>
        <v>375.65846956524956</v>
      </c>
      <c r="AJ97" s="422">
        <f t="shared" si="56"/>
        <v>375.73762886149962</v>
      </c>
      <c r="AK97" s="422">
        <f t="shared" si="56"/>
        <v>2317.6305116517306</v>
      </c>
      <c r="AL97" s="422">
        <f t="shared" ref="AL97:BN97" si="57">AL72+AL93</f>
        <v>375.89594745399961</v>
      </c>
      <c r="AM97" s="422">
        <f t="shared" si="57"/>
        <v>375.97510675024961</v>
      </c>
      <c r="AN97" s="422">
        <f t="shared" si="57"/>
        <v>376.05426604649961</v>
      </c>
      <c r="AO97" s="422">
        <f t="shared" si="57"/>
        <v>376.1334253427496</v>
      </c>
      <c r="AP97" s="422">
        <f t="shared" si="57"/>
        <v>376.2125846389996</v>
      </c>
      <c r="AQ97" s="422">
        <f t="shared" si="57"/>
        <v>376.29174393524954</v>
      </c>
      <c r="AR97" s="422">
        <f t="shared" si="57"/>
        <v>376.3709032314996</v>
      </c>
      <c r="AS97" s="422">
        <f t="shared" si="57"/>
        <v>376.45006252774959</v>
      </c>
      <c r="AT97" s="422">
        <f t="shared" si="57"/>
        <v>376.52922182399959</v>
      </c>
      <c r="AU97" s="422">
        <f t="shared" si="57"/>
        <v>2318.4221046142302</v>
      </c>
      <c r="AV97" s="422">
        <f t="shared" si="57"/>
        <v>376.68754041649959</v>
      </c>
      <c r="AW97" s="422">
        <f t="shared" si="57"/>
        <v>376.76669971274964</v>
      </c>
      <c r="AX97" s="422">
        <f t="shared" si="57"/>
        <v>376.84585900899958</v>
      </c>
      <c r="AY97" s="422">
        <f t="shared" si="57"/>
        <v>376.92501830524958</v>
      </c>
      <c r="AZ97" s="422">
        <f t="shared" si="57"/>
        <v>377.00417760149958</v>
      </c>
      <c r="BA97" s="422">
        <f t="shared" si="57"/>
        <v>10044.900088335289</v>
      </c>
      <c r="BB97" s="422">
        <f t="shared" si="57"/>
        <v>10044.979247631538</v>
      </c>
      <c r="BC97" s="422">
        <f t="shared" si="57"/>
        <v>172.64093743749999</v>
      </c>
      <c r="BD97" s="422">
        <f t="shared" si="57"/>
        <v>172.72009673374998</v>
      </c>
      <c r="BE97" s="422">
        <f t="shared" si="57"/>
        <v>172.79925602999998</v>
      </c>
      <c r="BF97" s="422">
        <f t="shared" si="57"/>
        <v>172.87841532624998</v>
      </c>
      <c r="BG97" s="422">
        <f t="shared" si="57"/>
        <v>172.95757462249998</v>
      </c>
      <c r="BH97" s="422">
        <f t="shared" si="57"/>
        <v>173.03673391874997</v>
      </c>
      <c r="BI97" s="422">
        <f t="shared" si="57"/>
        <v>173.11589321499997</v>
      </c>
      <c r="BJ97" s="422">
        <f t="shared" si="57"/>
        <v>173.19505251125</v>
      </c>
      <c r="BK97" s="422">
        <f t="shared" si="57"/>
        <v>173.27421180749997</v>
      </c>
      <c r="BL97" s="422">
        <f t="shared" ref="BL97:BM99" si="58">BL72+BL93</f>
        <v>2246.6368005456188</v>
      </c>
      <c r="BM97" s="422">
        <f t="shared" si="58"/>
        <v>173.43253039999999</v>
      </c>
      <c r="BN97" s="422">
        <f t="shared" si="57"/>
        <v>-13411.086303669987</v>
      </c>
      <c r="BO97" s="169"/>
      <c r="BP97" s="622"/>
      <c r="BQ97" s="628"/>
    </row>
    <row r="98" spans="1:69" outlineLevel="1">
      <c r="A98" s="345" t="s">
        <v>90</v>
      </c>
      <c r="B98" s="346"/>
      <c r="C98" s="384">
        <f>(D97-D98)/D97</f>
        <v>0.18770395541754481</v>
      </c>
      <c r="D98" s="349">
        <f t="shared" si="55"/>
        <v>11865.701897109837</v>
      </c>
      <c r="E98" s="349">
        <f>NPV($C$7,F98:BN98)</f>
        <v>23590.651443777311</v>
      </c>
      <c r="F98" s="410">
        <f t="shared" ref="F98:AK98" si="59">F73+F94</f>
        <v>5517.619792393938</v>
      </c>
      <c r="G98" s="410">
        <f t="shared" si="59"/>
        <v>5517.6949937253758</v>
      </c>
      <c r="H98" s="410">
        <f t="shared" si="59"/>
        <v>160.47442798806247</v>
      </c>
      <c r="I98" s="410">
        <f t="shared" si="59"/>
        <v>161.76403139717743</v>
      </c>
      <c r="J98" s="410">
        <f t="shared" si="59"/>
        <v>165.6283590104442</v>
      </c>
      <c r="K98" s="410">
        <f t="shared" si="59"/>
        <v>166.95213336284135</v>
      </c>
      <c r="L98" s="410">
        <f t="shared" si="59"/>
        <v>175.56815923199585</v>
      </c>
      <c r="M98" s="410">
        <f t="shared" si="59"/>
        <v>183.64361600552522</v>
      </c>
      <c r="N98" s="410">
        <f t="shared" si="59"/>
        <v>192.64464923901573</v>
      </c>
      <c r="O98" s="410">
        <f t="shared" si="59"/>
        <v>204.40326745402496</v>
      </c>
      <c r="P98" s="410">
        <f t="shared" si="59"/>
        <v>226.88886127755958</v>
      </c>
      <c r="Q98" s="410">
        <f t="shared" si="59"/>
        <v>1780.8098860585665</v>
      </c>
      <c r="R98" s="410">
        <f t="shared" si="59"/>
        <v>271.25512778412531</v>
      </c>
      <c r="S98" s="410">
        <f t="shared" si="59"/>
        <v>273.1840871885131</v>
      </c>
      <c r="T98" s="410">
        <f t="shared" si="59"/>
        <v>311.82038312002635</v>
      </c>
      <c r="U98" s="410">
        <f t="shared" si="59"/>
        <v>307.21174336703461</v>
      </c>
      <c r="V98" s="410">
        <f t="shared" si="59"/>
        <v>319.16902936310692</v>
      </c>
      <c r="W98" s="410">
        <f t="shared" si="59"/>
        <v>343.76669418766062</v>
      </c>
      <c r="X98" s="410">
        <f t="shared" si="59"/>
        <v>165.61272781525201</v>
      </c>
      <c r="Y98" s="410">
        <f t="shared" si="59"/>
        <v>294.51076894252674</v>
      </c>
      <c r="Z98" s="410">
        <f t="shared" si="59"/>
        <v>316.2140904505182</v>
      </c>
      <c r="AA98" s="410">
        <f t="shared" si="59"/>
        <v>1864.5125851671728</v>
      </c>
      <c r="AB98" s="410">
        <f t="shared" si="59"/>
        <v>309.92483469558181</v>
      </c>
      <c r="AC98" s="410">
        <f t="shared" si="59"/>
        <v>376.07005939668397</v>
      </c>
      <c r="AD98" s="410">
        <f t="shared" si="59"/>
        <v>325.80943172188717</v>
      </c>
      <c r="AE98" s="410">
        <f t="shared" si="59"/>
        <v>325.88463305332471</v>
      </c>
      <c r="AF98" s="410">
        <f t="shared" si="59"/>
        <v>7112.6659329179292</v>
      </c>
      <c r="AG98" s="410">
        <f t="shared" si="59"/>
        <v>326.03503571619967</v>
      </c>
      <c r="AH98" s="410">
        <f t="shared" si="59"/>
        <v>326.11023704763716</v>
      </c>
      <c r="AI98" s="410">
        <f t="shared" si="59"/>
        <v>326.18543837907464</v>
      </c>
      <c r="AJ98" s="410">
        <f t="shared" si="59"/>
        <v>326.26063971051212</v>
      </c>
      <c r="AK98" s="410">
        <f t="shared" si="59"/>
        <v>1879.7868198371341</v>
      </c>
      <c r="AL98" s="410">
        <f t="shared" ref="AL98:BN98" si="60">AL73+AL94</f>
        <v>326.41104237338715</v>
      </c>
      <c r="AM98" s="410">
        <f t="shared" si="60"/>
        <v>326.48624370482469</v>
      </c>
      <c r="AN98" s="410">
        <f t="shared" si="60"/>
        <v>326.56144503626217</v>
      </c>
      <c r="AO98" s="410">
        <f t="shared" si="60"/>
        <v>326.63664636769965</v>
      </c>
      <c r="AP98" s="410">
        <f t="shared" si="60"/>
        <v>326.71184769913714</v>
      </c>
      <c r="AQ98" s="410">
        <f t="shared" si="60"/>
        <v>326.78704903057462</v>
      </c>
      <c r="AR98" s="410">
        <f t="shared" si="60"/>
        <v>326.86225036201216</v>
      </c>
      <c r="AS98" s="410">
        <f t="shared" si="60"/>
        <v>326.9374516934497</v>
      </c>
      <c r="AT98" s="410">
        <f t="shared" si="60"/>
        <v>327.01265302488719</v>
      </c>
      <c r="AU98" s="410">
        <f t="shared" si="60"/>
        <v>1880.5388331515092</v>
      </c>
      <c r="AV98" s="410">
        <f t="shared" si="60"/>
        <v>327.16305568776215</v>
      </c>
      <c r="AW98" s="410">
        <f t="shared" si="60"/>
        <v>327.23825701919969</v>
      </c>
      <c r="AX98" s="410">
        <f t="shared" si="60"/>
        <v>327.31345835063712</v>
      </c>
      <c r="AY98" s="410">
        <f t="shared" si="60"/>
        <v>327.38865968207466</v>
      </c>
      <c r="AZ98" s="410">
        <f t="shared" si="60"/>
        <v>327.4638610135122</v>
      </c>
      <c r="BA98" s="410">
        <f t="shared" si="60"/>
        <v>8061.7924634949813</v>
      </c>
      <c r="BB98" s="410">
        <f t="shared" si="60"/>
        <v>8061.8676648264181</v>
      </c>
      <c r="BC98" s="410">
        <f t="shared" si="60"/>
        <v>164.00889056562499</v>
      </c>
      <c r="BD98" s="410">
        <f t="shared" si="60"/>
        <v>164.08409189706248</v>
      </c>
      <c r="BE98" s="410">
        <f t="shared" si="60"/>
        <v>164.15929322849999</v>
      </c>
      <c r="BF98" s="410">
        <f t="shared" si="60"/>
        <v>164.23449455993747</v>
      </c>
      <c r="BG98" s="410">
        <f t="shared" si="60"/>
        <v>164.30969589137499</v>
      </c>
      <c r="BH98" s="410">
        <f t="shared" si="60"/>
        <v>164.38489722281247</v>
      </c>
      <c r="BI98" s="410">
        <f t="shared" si="60"/>
        <v>164.46009855424998</v>
      </c>
      <c r="BJ98" s="410">
        <f t="shared" si="60"/>
        <v>164.53529988568749</v>
      </c>
      <c r="BK98" s="410">
        <f t="shared" si="60"/>
        <v>164.61050121712498</v>
      </c>
      <c r="BL98" s="410">
        <f t="shared" si="58"/>
        <v>1823.3124461020575</v>
      </c>
      <c r="BM98" s="410">
        <f t="shared" si="58"/>
        <v>164.76090388</v>
      </c>
      <c r="BN98" s="410">
        <f t="shared" si="60"/>
        <v>-10728.869042935989</v>
      </c>
      <c r="BO98" s="421"/>
      <c r="BP98" s="623"/>
      <c r="BQ98" s="160"/>
    </row>
    <row r="99" spans="1:69" outlineLevel="1">
      <c r="A99" s="347" t="s">
        <v>92</v>
      </c>
      <c r="B99" s="348"/>
      <c r="C99" s="384">
        <f>(D97-D99)/D97</f>
        <v>-0.18770395541754506</v>
      </c>
      <c r="D99" s="349">
        <f t="shared" si="55"/>
        <v>17349.513359069748</v>
      </c>
      <c r="E99" s="349">
        <f>NPV($C$7,F99:BN99)</f>
        <v>33787.488755026774</v>
      </c>
      <c r="F99" s="410">
        <f t="shared" ref="F99:AK99" si="61">F74+F95</f>
        <v>8210.4361336985621</v>
      </c>
      <c r="G99" s="410">
        <f t="shared" si="61"/>
        <v>8210.5192509596236</v>
      </c>
      <c r="H99" s="410">
        <f t="shared" si="61"/>
        <v>177.36647303943749</v>
      </c>
      <c r="I99" s="410">
        <f t="shared" si="61"/>
        <v>179.27119341701612</v>
      </c>
      <c r="J99" s="410">
        <f t="shared" si="61"/>
        <v>185.03800010082259</v>
      </c>
      <c r="K99" s="410">
        <f t="shared" si="61"/>
        <v>186.99397689332454</v>
      </c>
      <c r="L99" s="410">
        <f t="shared" si="61"/>
        <v>199.88833096096258</v>
      </c>
      <c r="M99" s="410">
        <f t="shared" si="61"/>
        <v>211.97183138516283</v>
      </c>
      <c r="N99" s="410">
        <f t="shared" si="61"/>
        <v>225.44369649930491</v>
      </c>
      <c r="O99" s="410">
        <f t="shared" si="61"/>
        <v>243.05193908572494</v>
      </c>
      <c r="P99" s="410">
        <f t="shared" si="61"/>
        <v>276.75064508493313</v>
      </c>
      <c r="Q99" s="410">
        <f t="shared" si="61"/>
        <v>2607.6024975203495</v>
      </c>
      <c r="R99" s="410">
        <f t="shared" si="61"/>
        <v>343.2406753725943</v>
      </c>
      <c r="S99" s="410">
        <f t="shared" si="61"/>
        <v>346.10442974308216</v>
      </c>
      <c r="T99" s="410">
        <f t="shared" si="61"/>
        <v>404.02918890425826</v>
      </c>
      <c r="U99" s="410">
        <f t="shared" si="61"/>
        <v>397.08654453867689</v>
      </c>
      <c r="V99" s="410">
        <f t="shared" si="61"/>
        <v>414.99278879669163</v>
      </c>
      <c r="W99" s="410">
        <f t="shared" si="61"/>
        <v>451.85960129742841</v>
      </c>
      <c r="X99" s="410">
        <f t="shared" si="61"/>
        <v>184.59896700272179</v>
      </c>
      <c r="Y99" s="410">
        <f t="shared" si="61"/>
        <v>377.91634395754011</v>
      </c>
      <c r="Z99" s="410">
        <f t="shared" si="61"/>
        <v>410.44164148343356</v>
      </c>
      <c r="AA99" s="410">
        <f t="shared" si="61"/>
        <v>2732.8596988223217</v>
      </c>
      <c r="AB99" s="410">
        <f t="shared" si="61"/>
        <v>400.94838837884151</v>
      </c>
      <c r="AC99" s="410">
        <f t="shared" si="61"/>
        <v>500.13654069440088</v>
      </c>
      <c r="AD99" s="410">
        <f t="shared" si="61"/>
        <v>424.71591444611204</v>
      </c>
      <c r="AE99" s="410">
        <f t="shared" si="61"/>
        <v>424.79903170717455</v>
      </c>
      <c r="AF99" s="410">
        <f t="shared" si="61"/>
        <v>10604.941296767985</v>
      </c>
      <c r="AG99" s="410">
        <f t="shared" si="61"/>
        <v>424.96526622929952</v>
      </c>
      <c r="AH99" s="410">
        <f t="shared" si="61"/>
        <v>425.04838349036203</v>
      </c>
      <c r="AI99" s="410">
        <f t="shared" si="61"/>
        <v>425.13150075142448</v>
      </c>
      <c r="AJ99" s="410">
        <f t="shared" si="61"/>
        <v>425.21461801248699</v>
      </c>
      <c r="AK99" s="410">
        <f t="shared" si="61"/>
        <v>2755.4742034663263</v>
      </c>
      <c r="AL99" s="410">
        <f t="shared" ref="AL99:BN99" si="62">AL74+AL95</f>
        <v>425.38085253461202</v>
      </c>
      <c r="AM99" s="410">
        <f t="shared" si="62"/>
        <v>425.46396979567453</v>
      </c>
      <c r="AN99" s="410">
        <f t="shared" si="62"/>
        <v>425.54708705673704</v>
      </c>
      <c r="AO99" s="410">
        <f t="shared" si="62"/>
        <v>425.63020431779955</v>
      </c>
      <c r="AP99" s="410">
        <f t="shared" si="62"/>
        <v>425.71332157886201</v>
      </c>
      <c r="AQ99" s="410">
        <f t="shared" si="62"/>
        <v>425.79643883992446</v>
      </c>
      <c r="AR99" s="410">
        <f t="shared" si="62"/>
        <v>425.87955610098703</v>
      </c>
      <c r="AS99" s="410">
        <f t="shared" si="62"/>
        <v>425.96267336204949</v>
      </c>
      <c r="AT99" s="410">
        <f t="shared" si="62"/>
        <v>426.045790623112</v>
      </c>
      <c r="AU99" s="410">
        <f t="shared" si="62"/>
        <v>2756.3053760769517</v>
      </c>
      <c r="AV99" s="410">
        <f t="shared" si="62"/>
        <v>426.21202514523702</v>
      </c>
      <c r="AW99" s="410">
        <f t="shared" si="62"/>
        <v>426.29514240629953</v>
      </c>
      <c r="AX99" s="410">
        <f t="shared" si="62"/>
        <v>426.37825966736204</v>
      </c>
      <c r="AY99" s="410">
        <f t="shared" si="62"/>
        <v>426.4613769284245</v>
      </c>
      <c r="AZ99" s="410">
        <f t="shared" si="62"/>
        <v>426.54449418948707</v>
      </c>
      <c r="BA99" s="410">
        <f t="shared" si="62"/>
        <v>12028.007713175597</v>
      </c>
      <c r="BB99" s="410">
        <f t="shared" si="62"/>
        <v>12028.09083043666</v>
      </c>
      <c r="BC99" s="410">
        <f t="shared" si="62"/>
        <v>181.27298430937498</v>
      </c>
      <c r="BD99" s="410">
        <f t="shared" si="62"/>
        <v>181.35610157043749</v>
      </c>
      <c r="BE99" s="410">
        <f t="shared" si="62"/>
        <v>181.43921883149997</v>
      </c>
      <c r="BF99" s="410">
        <f t="shared" si="62"/>
        <v>181.52233609256248</v>
      </c>
      <c r="BG99" s="410">
        <f t="shared" si="62"/>
        <v>181.60545335362497</v>
      </c>
      <c r="BH99" s="410">
        <f t="shared" si="62"/>
        <v>181.68857061468748</v>
      </c>
      <c r="BI99" s="410">
        <f t="shared" si="62"/>
        <v>181.77168787574996</v>
      </c>
      <c r="BJ99" s="410">
        <f t="shared" si="62"/>
        <v>181.8548051368125</v>
      </c>
      <c r="BK99" s="410">
        <f t="shared" si="62"/>
        <v>181.93792239787496</v>
      </c>
      <c r="BL99" s="410">
        <f t="shared" si="58"/>
        <v>2669.9611549891802</v>
      </c>
      <c r="BM99" s="410">
        <f t="shared" si="58"/>
        <v>182.10415691999998</v>
      </c>
      <c r="BN99" s="410">
        <f t="shared" si="62"/>
        <v>-16093.303564403985</v>
      </c>
      <c r="BO99" s="421"/>
      <c r="BP99" s="623"/>
      <c r="BQ99" s="160"/>
    </row>
    <row r="100" spans="1:69">
      <c r="A100" s="365" t="s">
        <v>751</v>
      </c>
      <c r="B100" s="383" t="s">
        <v>767</v>
      </c>
      <c r="C100" s="400"/>
      <c r="D100" s="336">
        <f t="shared" si="55"/>
        <v>13779.72756930039</v>
      </c>
      <c r="E100" s="403">
        <f>SUM(F100:BN100)</f>
        <v>28689.070099402052</v>
      </c>
      <c r="F100" s="422">
        <f t="shared" ref="F100:AK100" si="63">F$23*F97</f>
        <v>6631.9110754070052</v>
      </c>
      <c r="G100" s="422">
        <f t="shared" si="63"/>
        <v>6407.7174471679618</v>
      </c>
      <c r="H100" s="422">
        <f t="shared" si="63"/>
        <v>152.35656817903293</v>
      </c>
      <c r="I100" s="422">
        <f t="shared" si="63"/>
        <v>148.59624801788215</v>
      </c>
      <c r="J100" s="422">
        <f t="shared" si="63"/>
        <v>147.62583244583087</v>
      </c>
      <c r="K100" s="422">
        <f t="shared" si="63"/>
        <v>143.96769437180691</v>
      </c>
      <c r="L100" s="422">
        <f t="shared" si="63"/>
        <v>147.55270371086917</v>
      </c>
      <c r="M100" s="422">
        <f t="shared" si="63"/>
        <v>150.2174712830753</v>
      </c>
      <c r="N100" s="422">
        <f t="shared" si="63"/>
        <v>153.38218418986273</v>
      </c>
      <c r="O100" s="422">
        <f t="shared" si="63"/>
        <v>158.60470710421029</v>
      </c>
      <c r="P100" s="422">
        <f t="shared" si="63"/>
        <v>172.48286057385195</v>
      </c>
      <c r="Q100" s="422">
        <f t="shared" si="63"/>
        <v>1452.0890107288567</v>
      </c>
      <c r="R100" s="422">
        <f t="shared" si="63"/>
        <v>196.45558425018416</v>
      </c>
      <c r="S100" s="422">
        <f t="shared" si="63"/>
        <v>191.29258434389334</v>
      </c>
      <c r="T100" s="422">
        <f t="shared" si="63"/>
        <v>213.64194694393848</v>
      </c>
      <c r="U100" s="422">
        <f t="shared" si="63"/>
        <v>203.08649312291357</v>
      </c>
      <c r="V100" s="422">
        <f t="shared" si="63"/>
        <v>204.53886989760028</v>
      </c>
      <c r="W100" s="422">
        <f t="shared" si="63"/>
        <v>214.16713954677456</v>
      </c>
      <c r="X100" s="422">
        <f t="shared" si="63"/>
        <v>91.082302949783553</v>
      </c>
      <c r="Y100" s="422">
        <f t="shared" si="63"/>
        <v>168.96946335522838</v>
      </c>
      <c r="Z100" s="422">
        <f t="shared" si="63"/>
        <v>176.42143990180162</v>
      </c>
      <c r="AA100" s="422">
        <f t="shared" si="63"/>
        <v>1078.4300534270717</v>
      </c>
      <c r="AB100" s="422">
        <f t="shared" si="63"/>
        <v>161.11430965843763</v>
      </c>
      <c r="AC100" s="422">
        <f t="shared" si="63"/>
        <v>191.87046563764085</v>
      </c>
      <c r="AD100" s="422">
        <f t="shared" si="63"/>
        <v>158.79127030090245</v>
      </c>
      <c r="AE100" s="422">
        <f t="shared" si="63"/>
        <v>153.45388050123995</v>
      </c>
      <c r="AF100" s="422">
        <f t="shared" si="63"/>
        <v>3499.335880095116</v>
      </c>
      <c r="AG100" s="422">
        <f t="shared" si="63"/>
        <v>143.3112624386481</v>
      </c>
      <c r="AH100" s="422">
        <f t="shared" si="63"/>
        <v>138.49417770786928</v>
      </c>
      <c r="AI100" s="422">
        <f t="shared" si="63"/>
        <v>133.83900246600044</v>
      </c>
      <c r="AJ100" s="422">
        <f t="shared" si="63"/>
        <v>129.34029489299789</v>
      </c>
      <c r="AK100" s="422">
        <f t="shared" si="63"/>
        <v>770.820056528441</v>
      </c>
      <c r="AL100" s="422">
        <f t="shared" ref="AL100:BK100" si="64">AL$23*AL97</f>
        <v>120.79142379729157</v>
      </c>
      <c r="AM100" s="422">
        <f t="shared" si="64"/>
        <v>116.73126672498316</v>
      </c>
      <c r="AN100" s="422">
        <f t="shared" si="64"/>
        <v>112.80757854178495</v>
      </c>
      <c r="AO100" s="422">
        <f t="shared" si="64"/>
        <v>109.01577246284549</v>
      </c>
      <c r="AP100" s="422">
        <f t="shared" si="64"/>
        <v>105.35141586156524</v>
      </c>
      <c r="AQ100" s="422">
        <f t="shared" si="64"/>
        <v>101.8102250886551</v>
      </c>
      <c r="AR100" s="422">
        <f t="shared" si="64"/>
        <v>98.388060465309195</v>
      </c>
      <c r="AS100" s="422">
        <f t="shared" si="64"/>
        <v>95.080921444640381</v>
      </c>
      <c r="AT100" s="422">
        <f t="shared" si="64"/>
        <v>91.884941935724441</v>
      </c>
      <c r="AU100" s="422">
        <f t="shared" si="64"/>
        <v>546.63548113543436</v>
      </c>
      <c r="AV100" s="422">
        <f t="shared" si="64"/>
        <v>85.811642408257953</v>
      </c>
      <c r="AW100" s="422">
        <f t="shared" si="64"/>
        <v>82.927222572574621</v>
      </c>
      <c r="AX100" s="422">
        <f t="shared" si="64"/>
        <v>80.139754315826735</v>
      </c>
      <c r="AY100" s="422">
        <f t="shared" si="64"/>
        <v>77.445979006452177</v>
      </c>
      <c r="AZ100" s="422">
        <f t="shared" si="64"/>
        <v>74.842747534392188</v>
      </c>
      <c r="BA100" s="422">
        <f t="shared" si="64"/>
        <v>1926.6766378892808</v>
      </c>
      <c r="BB100" s="422">
        <f t="shared" si="64"/>
        <v>1861.5379914521434</v>
      </c>
      <c r="BC100" s="422">
        <f t="shared" si="64"/>
        <v>30.911942429905881</v>
      </c>
      <c r="BD100" s="422">
        <f t="shared" si="64"/>
        <v>29.880305477318579</v>
      </c>
      <c r="BE100" s="422">
        <f t="shared" si="64"/>
        <v>28.883091701690653</v>
      </c>
      <c r="BF100" s="422">
        <f t="shared" si="64"/>
        <v>27.919152694514299</v>
      </c>
      <c r="BG100" s="422">
        <f t="shared" si="64"/>
        <v>26.987378352777377</v>
      </c>
      <c r="BH100" s="422">
        <f t="shared" si="64"/>
        <v>26.086695601516833</v>
      </c>
      <c r="BI100" s="422">
        <f t="shared" si="64"/>
        <v>25.216067158965171</v>
      </c>
      <c r="BJ100" s="422">
        <f t="shared" si="64"/>
        <v>24.37449034287015</v>
      </c>
      <c r="BK100" s="422">
        <f t="shared" si="64"/>
        <v>23.560995916615123</v>
      </c>
      <c r="BL100" s="422">
        <f t="shared" ref="BL100:BN102" si="65">BL$23*BL97</f>
        <v>295.1564176977061</v>
      </c>
      <c r="BM100" s="422">
        <f t="shared" si="65"/>
        <v>22.014537860093277</v>
      </c>
      <c r="BN100" s="422">
        <f t="shared" si="65"/>
        <v>-1644.7603196158195</v>
      </c>
      <c r="BO100" s="309"/>
      <c r="BP100" s="624"/>
      <c r="BQ100" s="160"/>
    </row>
    <row r="101" spans="1:69">
      <c r="A101" s="345" t="s">
        <v>90</v>
      </c>
      <c r="B101" s="444"/>
      <c r="C101" s="409"/>
      <c r="D101" s="410">
        <f t="shared" si="55"/>
        <v>11180.83296964974</v>
      </c>
      <c r="E101" s="411">
        <f>SUM(F101:BN101)</f>
        <v>23590.651443777311</v>
      </c>
      <c r="F101" s="410">
        <f t="shared" ref="F101:AK101" si="66">F$23*F98</f>
        <v>5331.0336158395539</v>
      </c>
      <c r="G101" s="410">
        <f t="shared" si="66"/>
        <v>5150.8273180007718</v>
      </c>
      <c r="H101" s="410">
        <f t="shared" si="66"/>
        <v>144.73873977008128</v>
      </c>
      <c r="I101" s="410">
        <f t="shared" si="66"/>
        <v>140.96800788225812</v>
      </c>
      <c r="J101" s="410">
        <f t="shared" si="66"/>
        <v>139.45463395760427</v>
      </c>
      <c r="K101" s="410">
        <f t="shared" si="66"/>
        <v>135.81566805922532</v>
      </c>
      <c r="L101" s="410">
        <f t="shared" si="66"/>
        <v>137.99498614024617</v>
      </c>
      <c r="M101" s="410">
        <f t="shared" si="66"/>
        <v>139.46108421993543</v>
      </c>
      <c r="N101" s="410">
        <f t="shared" si="66"/>
        <v>141.34934577327022</v>
      </c>
      <c r="O101" s="410">
        <f t="shared" si="66"/>
        <v>144.90532188190863</v>
      </c>
      <c r="P101" s="410">
        <f t="shared" si="66"/>
        <v>155.40655302497447</v>
      </c>
      <c r="Q101" s="410">
        <f t="shared" si="66"/>
        <v>1178.5102400217261</v>
      </c>
      <c r="R101" s="410">
        <f t="shared" si="66"/>
        <v>173.44165521045176</v>
      </c>
      <c r="S101" s="410">
        <f t="shared" si="66"/>
        <v>168.76815445841837</v>
      </c>
      <c r="T101" s="410">
        <f t="shared" si="66"/>
        <v>186.12266138033618</v>
      </c>
      <c r="U101" s="410">
        <f t="shared" si="66"/>
        <v>177.17082854797496</v>
      </c>
      <c r="V101" s="410">
        <f t="shared" si="66"/>
        <v>177.84218943958874</v>
      </c>
      <c r="W101" s="410">
        <f t="shared" si="66"/>
        <v>185.07062922231401</v>
      </c>
      <c r="X101" s="410">
        <f t="shared" si="66"/>
        <v>86.144402773580126</v>
      </c>
      <c r="Y101" s="410">
        <f t="shared" si="66"/>
        <v>148.01106506825229</v>
      </c>
      <c r="Z101" s="410">
        <f t="shared" si="66"/>
        <v>153.54436138842604</v>
      </c>
      <c r="AA101" s="410">
        <f t="shared" si="66"/>
        <v>874.73725538380893</v>
      </c>
      <c r="AB101" s="410">
        <f t="shared" si="66"/>
        <v>140.48447505739404</v>
      </c>
      <c r="AC101" s="410">
        <f t="shared" si="66"/>
        <v>164.70256535688284</v>
      </c>
      <c r="AD101" s="410">
        <f t="shared" si="66"/>
        <v>137.8652801088825</v>
      </c>
      <c r="AE101" s="410">
        <f t="shared" si="66"/>
        <v>133.23391432451149</v>
      </c>
      <c r="AF101" s="410">
        <f t="shared" si="66"/>
        <v>2809.5901189735464</v>
      </c>
      <c r="AG101" s="410">
        <f t="shared" si="66"/>
        <v>124.43268650272563</v>
      </c>
      <c r="AH101" s="410">
        <f t="shared" si="66"/>
        <v>120.25254822924869</v>
      </c>
      <c r="AI101" s="410">
        <f t="shared" si="66"/>
        <v>116.21282954731191</v>
      </c>
      <c r="AJ101" s="410">
        <f t="shared" si="66"/>
        <v>112.30881367937357</v>
      </c>
      <c r="AK101" s="410">
        <f t="shared" si="66"/>
        <v>625.19775065250576</v>
      </c>
      <c r="AL101" s="410">
        <f t="shared" ref="AL101:BK101" si="67">AL$23*AL98</f>
        <v>104.88981011497731</v>
      </c>
      <c r="AM101" s="410">
        <f t="shared" si="67"/>
        <v>101.36615991776812</v>
      </c>
      <c r="AN101" s="410">
        <f t="shared" si="67"/>
        <v>97.960877420525762</v>
      </c>
      <c r="AO101" s="410">
        <f t="shared" si="67"/>
        <v>94.669986550650137</v>
      </c>
      <c r="AP101" s="410">
        <f t="shared" si="67"/>
        <v>91.48964478920864</v>
      </c>
      <c r="AQ101" s="410">
        <f t="shared" si="67"/>
        <v>88.416138685161158</v>
      </c>
      <c r="AR101" s="410">
        <f t="shared" si="67"/>
        <v>85.445879520245484</v>
      </c>
      <c r="AS101" s="410">
        <f t="shared" si="67"/>
        <v>82.575399119463199</v>
      </c>
      <c r="AT101" s="410">
        <f t="shared" si="67"/>
        <v>79.801345802276231</v>
      </c>
      <c r="AU101" s="410">
        <f t="shared" si="67"/>
        <v>443.39175675030526</v>
      </c>
      <c r="AV101" s="410">
        <f t="shared" si="67"/>
        <v>74.529672823342267</v>
      </c>
      <c r="AW101" s="410">
        <f t="shared" si="67"/>
        <v>72.02589771012677</v>
      </c>
      <c r="AX101" s="410">
        <f t="shared" si="67"/>
        <v>69.606231591514501</v>
      </c>
      <c r="AY101" s="410">
        <f t="shared" si="67"/>
        <v>67.267849130022427</v>
      </c>
      <c r="AZ101" s="410">
        <f t="shared" si="67"/>
        <v>65.008019890902403</v>
      </c>
      <c r="BA101" s="410">
        <f t="shared" si="67"/>
        <v>1546.3038021617397</v>
      </c>
      <c r="BB101" s="410">
        <f t="shared" si="67"/>
        <v>1494.0272717509595</v>
      </c>
      <c r="BC101" s="410">
        <f t="shared" si="67"/>
        <v>29.366345308410587</v>
      </c>
      <c r="BD101" s="410">
        <f t="shared" si="67"/>
        <v>28.386290203452649</v>
      </c>
      <c r="BE101" s="410">
        <f t="shared" si="67"/>
        <v>27.43893711660612</v>
      </c>
      <c r="BF101" s="410">
        <f t="shared" si="67"/>
        <v>26.523195059788584</v>
      </c>
      <c r="BG101" s="410">
        <f t="shared" si="67"/>
        <v>25.638009435138507</v>
      </c>
      <c r="BH101" s="410">
        <f t="shared" si="67"/>
        <v>24.782360821440992</v>
      </c>
      <c r="BI101" s="410">
        <f t="shared" si="67"/>
        <v>23.955263801016912</v>
      </c>
      <c r="BJ101" s="410">
        <f t="shared" si="67"/>
        <v>23.155765825726643</v>
      </c>
      <c r="BK101" s="410">
        <f t="shared" si="67"/>
        <v>22.382946120784368</v>
      </c>
      <c r="BL101" s="410">
        <f t="shared" si="65"/>
        <v>239.54133120423685</v>
      </c>
      <c r="BM101" s="410">
        <f t="shared" si="65"/>
        <v>20.913810967088615</v>
      </c>
      <c r="BN101" s="410">
        <f t="shared" si="65"/>
        <v>-1315.8082556926554</v>
      </c>
      <c r="BO101" s="421"/>
      <c r="BP101" s="623"/>
      <c r="BQ101" s="160"/>
    </row>
    <row r="102" spans="1:69">
      <c r="A102" s="347" t="s">
        <v>92</v>
      </c>
      <c r="B102" s="445"/>
      <c r="C102" s="409"/>
      <c r="D102" s="413">
        <f t="shared" si="55"/>
        <v>16378.622168951037</v>
      </c>
      <c r="E102" s="411">
        <f>SUM(F102:BN102)</f>
        <v>33787.488755026781</v>
      </c>
      <c r="F102" s="410">
        <f t="shared" ref="F102:AK102" si="68">F$23*F99</f>
        <v>7932.7885349744565</v>
      </c>
      <c r="G102" s="410">
        <f t="shared" si="68"/>
        <v>7664.6075763351528</v>
      </c>
      <c r="H102" s="410">
        <f t="shared" si="68"/>
        <v>159.97439658798459</v>
      </c>
      <c r="I102" s="410">
        <f t="shared" si="68"/>
        <v>156.22448815350617</v>
      </c>
      <c r="J102" s="410">
        <f t="shared" si="68"/>
        <v>155.79703093405749</v>
      </c>
      <c r="K102" s="410">
        <f t="shared" si="68"/>
        <v>152.11972068438857</v>
      </c>
      <c r="L102" s="410">
        <f t="shared" si="68"/>
        <v>157.11042128149219</v>
      </c>
      <c r="M102" s="410">
        <f t="shared" si="68"/>
        <v>160.97385834621514</v>
      </c>
      <c r="N102" s="410">
        <f t="shared" si="68"/>
        <v>165.41502260645527</v>
      </c>
      <c r="O102" s="410">
        <f t="shared" si="68"/>
        <v>172.30409232651189</v>
      </c>
      <c r="P102" s="410">
        <f t="shared" si="68"/>
        <v>189.55916812272943</v>
      </c>
      <c r="Q102" s="410">
        <f t="shared" si="68"/>
        <v>1725.6677814359871</v>
      </c>
      <c r="R102" s="410">
        <f t="shared" si="68"/>
        <v>219.46951328991656</v>
      </c>
      <c r="S102" s="410">
        <f t="shared" si="68"/>
        <v>213.81701422936828</v>
      </c>
      <c r="T102" s="410">
        <f t="shared" si="68"/>
        <v>241.16123250754086</v>
      </c>
      <c r="U102" s="410">
        <f t="shared" si="68"/>
        <v>229.00215769785217</v>
      </c>
      <c r="V102" s="410">
        <f t="shared" si="68"/>
        <v>231.23555035561185</v>
      </c>
      <c r="W102" s="410">
        <f t="shared" si="68"/>
        <v>243.26364987123509</v>
      </c>
      <c r="X102" s="410">
        <f t="shared" si="68"/>
        <v>96.020203125986995</v>
      </c>
      <c r="Y102" s="410">
        <f t="shared" si="68"/>
        <v>189.92786164220453</v>
      </c>
      <c r="Z102" s="410">
        <f t="shared" si="68"/>
        <v>199.2985184151772</v>
      </c>
      <c r="AA102" s="410">
        <f t="shared" si="68"/>
        <v>1282.1228514703346</v>
      </c>
      <c r="AB102" s="410">
        <f t="shared" si="68"/>
        <v>181.74414425948123</v>
      </c>
      <c r="AC102" s="410">
        <f t="shared" si="68"/>
        <v>219.03836591839885</v>
      </c>
      <c r="AD102" s="410">
        <f t="shared" si="68"/>
        <v>179.71726049292241</v>
      </c>
      <c r="AE102" s="410">
        <f t="shared" si="68"/>
        <v>173.67384667796847</v>
      </c>
      <c r="AF102" s="410">
        <f t="shared" si="68"/>
        <v>4189.0816412166841</v>
      </c>
      <c r="AG102" s="410">
        <f t="shared" si="68"/>
        <v>162.18983837457057</v>
      </c>
      <c r="AH102" s="410">
        <f t="shared" si="68"/>
        <v>156.73580718648984</v>
      </c>
      <c r="AI102" s="410">
        <f t="shared" si="68"/>
        <v>151.46517538468899</v>
      </c>
      <c r="AJ102" s="410">
        <f t="shared" si="68"/>
        <v>146.37177610662218</v>
      </c>
      <c r="AK102" s="410">
        <f t="shared" si="68"/>
        <v>916.44236240437601</v>
      </c>
      <c r="AL102" s="410">
        <f t="shared" ref="AL102:BK102" si="69">AL$23*AL99</f>
        <v>136.69303747960583</v>
      </c>
      <c r="AM102" s="410">
        <f t="shared" si="69"/>
        <v>132.09637353219819</v>
      </c>
      <c r="AN102" s="410">
        <f t="shared" si="69"/>
        <v>127.65427966304412</v>
      </c>
      <c r="AO102" s="410">
        <f t="shared" si="69"/>
        <v>123.36155837504084</v>
      </c>
      <c r="AP102" s="410">
        <f t="shared" si="69"/>
        <v>119.21318693392183</v>
      </c>
      <c r="AQ102" s="410">
        <f t="shared" si="69"/>
        <v>115.20431149214905</v>
      </c>
      <c r="AR102" s="410">
        <f t="shared" si="69"/>
        <v>111.33024141037292</v>
      </c>
      <c r="AS102" s="410">
        <f t="shared" si="69"/>
        <v>107.58644376981756</v>
      </c>
      <c r="AT102" s="410">
        <f t="shared" si="69"/>
        <v>103.96853806917267</v>
      </c>
      <c r="AU102" s="410">
        <f t="shared" si="69"/>
        <v>649.87920552056357</v>
      </c>
      <c r="AV102" s="410">
        <f t="shared" si="69"/>
        <v>97.093611993173639</v>
      </c>
      <c r="AW102" s="410">
        <f t="shared" si="69"/>
        <v>93.828547435022472</v>
      </c>
      <c r="AX102" s="410">
        <f t="shared" si="69"/>
        <v>90.67327704013897</v>
      </c>
      <c r="AY102" s="410">
        <f t="shared" si="69"/>
        <v>87.624108882881927</v>
      </c>
      <c r="AZ102" s="410">
        <f t="shared" si="69"/>
        <v>84.677475177882002</v>
      </c>
      <c r="BA102" s="410">
        <f t="shared" si="69"/>
        <v>2307.0494736168216</v>
      </c>
      <c r="BB102" s="410">
        <f t="shared" si="69"/>
        <v>2229.0487111533275</v>
      </c>
      <c r="BC102" s="410">
        <f t="shared" si="69"/>
        <v>32.457539551401176</v>
      </c>
      <c r="BD102" s="410">
        <f t="shared" si="69"/>
        <v>31.374320751184509</v>
      </c>
      <c r="BE102" s="410">
        <f t="shared" si="69"/>
        <v>30.327246286775182</v>
      </c>
      <c r="BF102" s="410">
        <f t="shared" si="69"/>
        <v>29.315110329240014</v>
      </c>
      <c r="BG102" s="410">
        <f t="shared" si="69"/>
        <v>28.336747270416243</v>
      </c>
      <c r="BH102" s="410">
        <f t="shared" si="69"/>
        <v>27.391030381592678</v>
      </c>
      <c r="BI102" s="410">
        <f t="shared" si="69"/>
        <v>26.476870516913426</v>
      </c>
      <c r="BJ102" s="410">
        <f t="shared" si="69"/>
        <v>25.59321486001366</v>
      </c>
      <c r="BK102" s="410">
        <f t="shared" si="69"/>
        <v>24.739045712445879</v>
      </c>
      <c r="BL102" s="410">
        <f t="shared" si="65"/>
        <v>350.77150419117532</v>
      </c>
      <c r="BM102" s="410">
        <f t="shared" si="65"/>
        <v>23.115264753097939</v>
      </c>
      <c r="BN102" s="410">
        <f t="shared" si="65"/>
        <v>-1973.7123835389834</v>
      </c>
      <c r="BO102" s="421"/>
      <c r="BP102" s="623"/>
      <c r="BQ102" s="160"/>
    </row>
    <row r="103" spans="1:69">
      <c r="A103" s="365" t="s">
        <v>751</v>
      </c>
      <c r="B103" s="404" t="s">
        <v>768</v>
      </c>
      <c r="C103" s="400"/>
      <c r="D103" s="405"/>
      <c r="E103" s="407"/>
      <c r="F103" s="422">
        <f>F100</f>
        <v>6631.9110754070052</v>
      </c>
      <c r="G103" s="422">
        <f>F103+G100</f>
        <v>13039.628522574967</v>
      </c>
      <c r="H103" s="422">
        <f t="shared" ref="H103:BN105" si="70">G103+H100</f>
        <v>13191.985090754</v>
      </c>
      <c r="I103" s="422">
        <f t="shared" si="70"/>
        <v>13340.581338771883</v>
      </c>
      <c r="J103" s="422">
        <f t="shared" si="70"/>
        <v>13488.207171217713</v>
      </c>
      <c r="K103" s="422">
        <f t="shared" si="70"/>
        <v>13632.174865589521</v>
      </c>
      <c r="L103" s="422">
        <f t="shared" si="70"/>
        <v>13779.72756930039</v>
      </c>
      <c r="M103" s="422">
        <f t="shared" si="70"/>
        <v>13929.945040583465</v>
      </c>
      <c r="N103" s="422">
        <f t="shared" si="70"/>
        <v>14083.327224773328</v>
      </c>
      <c r="O103" s="422">
        <f t="shared" si="70"/>
        <v>14241.931931877538</v>
      </c>
      <c r="P103" s="422">
        <f t="shared" si="70"/>
        <v>14414.414792451389</v>
      </c>
      <c r="Q103" s="422">
        <f t="shared" si="70"/>
        <v>15866.503803180245</v>
      </c>
      <c r="R103" s="422">
        <f t="shared" si="70"/>
        <v>16062.95938743043</v>
      </c>
      <c r="S103" s="422">
        <f t="shared" si="70"/>
        <v>16254.251971774323</v>
      </c>
      <c r="T103" s="422">
        <f t="shared" si="70"/>
        <v>16467.893918718262</v>
      </c>
      <c r="U103" s="422">
        <f t="shared" si="70"/>
        <v>16670.980411841178</v>
      </c>
      <c r="V103" s="422">
        <f t="shared" si="70"/>
        <v>16875.519281738776</v>
      </c>
      <c r="W103" s="422">
        <f t="shared" si="70"/>
        <v>17089.686421285551</v>
      </c>
      <c r="X103" s="422">
        <f t="shared" si="70"/>
        <v>17180.768724235335</v>
      </c>
      <c r="Y103" s="422">
        <f t="shared" si="70"/>
        <v>17349.738187590563</v>
      </c>
      <c r="Z103" s="422">
        <f t="shared" si="70"/>
        <v>17526.159627492365</v>
      </c>
      <c r="AA103" s="422">
        <f t="shared" si="70"/>
        <v>18604.589680919438</v>
      </c>
      <c r="AB103" s="422">
        <f t="shared" si="70"/>
        <v>18765.703990577877</v>
      </c>
      <c r="AC103" s="422">
        <f t="shared" si="70"/>
        <v>18957.574456215516</v>
      </c>
      <c r="AD103" s="422">
        <f t="shared" si="70"/>
        <v>19116.365726516418</v>
      </c>
      <c r="AE103" s="422">
        <f t="shared" si="70"/>
        <v>19269.81960701766</v>
      </c>
      <c r="AF103" s="422">
        <f t="shared" si="70"/>
        <v>22769.155487112777</v>
      </c>
      <c r="AG103" s="422">
        <f t="shared" si="70"/>
        <v>22912.466749551426</v>
      </c>
      <c r="AH103" s="422">
        <f t="shared" si="70"/>
        <v>23050.960927259293</v>
      </c>
      <c r="AI103" s="422">
        <f t="shared" si="70"/>
        <v>23184.799929725294</v>
      </c>
      <c r="AJ103" s="422">
        <f t="shared" si="70"/>
        <v>23314.140224618292</v>
      </c>
      <c r="AK103" s="422">
        <f t="shared" si="70"/>
        <v>24084.960281146734</v>
      </c>
      <c r="AL103" s="422">
        <f t="shared" si="70"/>
        <v>24205.751704944025</v>
      </c>
      <c r="AM103" s="422">
        <f t="shared" si="70"/>
        <v>24322.482971669007</v>
      </c>
      <c r="AN103" s="422">
        <f t="shared" si="70"/>
        <v>24435.290550210793</v>
      </c>
      <c r="AO103" s="422">
        <f t="shared" si="70"/>
        <v>24544.306322673638</v>
      </c>
      <c r="AP103" s="422">
        <f t="shared" si="70"/>
        <v>24649.657738535203</v>
      </c>
      <c r="AQ103" s="422">
        <f t="shared" si="70"/>
        <v>24751.467963623858</v>
      </c>
      <c r="AR103" s="422">
        <f t="shared" si="70"/>
        <v>24849.856024089167</v>
      </c>
      <c r="AS103" s="422">
        <f t="shared" si="70"/>
        <v>24944.936945533809</v>
      </c>
      <c r="AT103" s="422">
        <f t="shared" si="70"/>
        <v>25036.821887469534</v>
      </c>
      <c r="AU103" s="422">
        <f t="shared" si="70"/>
        <v>25583.45736860497</v>
      </c>
      <c r="AV103" s="422">
        <f t="shared" si="70"/>
        <v>25669.269011013228</v>
      </c>
      <c r="AW103" s="422">
        <f t="shared" si="70"/>
        <v>25752.196233585804</v>
      </c>
      <c r="AX103" s="422">
        <f t="shared" si="70"/>
        <v>25832.335987901632</v>
      </c>
      <c r="AY103" s="422">
        <f t="shared" si="70"/>
        <v>25909.781966908085</v>
      </c>
      <c r="AZ103" s="422">
        <f t="shared" si="70"/>
        <v>25984.624714442478</v>
      </c>
      <c r="BA103" s="422">
        <f t="shared" si="70"/>
        <v>27911.301352331757</v>
      </c>
      <c r="BB103" s="422">
        <f t="shared" si="70"/>
        <v>29772.8393437839</v>
      </c>
      <c r="BC103" s="422">
        <f t="shared" si="70"/>
        <v>29803.751286213806</v>
      </c>
      <c r="BD103" s="422">
        <f t="shared" si="70"/>
        <v>29833.631591691126</v>
      </c>
      <c r="BE103" s="422">
        <f t="shared" si="70"/>
        <v>29862.514683392816</v>
      </c>
      <c r="BF103" s="422">
        <f t="shared" si="70"/>
        <v>29890.43383608733</v>
      </c>
      <c r="BG103" s="422">
        <f t="shared" si="70"/>
        <v>29917.421214440106</v>
      </c>
      <c r="BH103" s="422">
        <f t="shared" si="70"/>
        <v>29943.507910041622</v>
      </c>
      <c r="BI103" s="422">
        <f t="shared" si="70"/>
        <v>29968.723977200589</v>
      </c>
      <c r="BJ103" s="422">
        <f t="shared" si="70"/>
        <v>29993.098467543459</v>
      </c>
      <c r="BK103" s="422">
        <f t="shared" si="70"/>
        <v>30016.659463460073</v>
      </c>
      <c r="BL103" s="422">
        <f t="shared" ref="BL103:BM105" si="71">BK103+BL100</f>
        <v>30311.815881157778</v>
      </c>
      <c r="BM103" s="422">
        <f t="shared" si="71"/>
        <v>30333.830419017871</v>
      </c>
      <c r="BN103" s="422">
        <f t="shared" si="70"/>
        <v>28689.070099402052</v>
      </c>
      <c r="BO103" s="176"/>
      <c r="BP103" s="625"/>
      <c r="BQ103" s="629"/>
    </row>
    <row r="104" spans="1:69">
      <c r="A104" s="345" t="s">
        <v>90</v>
      </c>
      <c r="B104" s="446"/>
      <c r="C104" s="414"/>
      <c r="D104" s="414"/>
      <c r="E104" s="409"/>
      <c r="F104" s="410">
        <f>F101</f>
        <v>5331.0336158395539</v>
      </c>
      <c r="G104" s="410">
        <f t="shared" ref="G104:V105" si="72">F104+G101</f>
        <v>10481.860933840326</v>
      </c>
      <c r="H104" s="410">
        <f t="shared" si="72"/>
        <v>10626.599673610406</v>
      </c>
      <c r="I104" s="410">
        <f t="shared" si="72"/>
        <v>10767.567681492665</v>
      </c>
      <c r="J104" s="410">
        <f t="shared" si="72"/>
        <v>10907.022315450269</v>
      </c>
      <c r="K104" s="410">
        <f t="shared" si="72"/>
        <v>11042.837983509495</v>
      </c>
      <c r="L104" s="410">
        <f t="shared" si="72"/>
        <v>11180.83296964974</v>
      </c>
      <c r="M104" s="410">
        <f t="shared" si="72"/>
        <v>11320.294053869677</v>
      </c>
      <c r="N104" s="410">
        <f t="shared" si="72"/>
        <v>11461.643399642948</v>
      </c>
      <c r="O104" s="410">
        <f t="shared" si="72"/>
        <v>11606.548721524856</v>
      </c>
      <c r="P104" s="410">
        <f t="shared" si="72"/>
        <v>11761.955274549829</v>
      </c>
      <c r="Q104" s="410">
        <f t="shared" si="72"/>
        <v>12940.465514571555</v>
      </c>
      <c r="R104" s="410">
        <f t="shared" si="72"/>
        <v>13113.907169782007</v>
      </c>
      <c r="S104" s="410">
        <f t="shared" si="72"/>
        <v>13282.675324240425</v>
      </c>
      <c r="T104" s="410">
        <f t="shared" si="72"/>
        <v>13468.79798562076</v>
      </c>
      <c r="U104" s="410">
        <f t="shared" si="72"/>
        <v>13645.968814168735</v>
      </c>
      <c r="V104" s="410">
        <f t="shared" si="72"/>
        <v>13823.811003608324</v>
      </c>
      <c r="W104" s="410">
        <f t="shared" si="70"/>
        <v>14008.881632830638</v>
      </c>
      <c r="X104" s="410">
        <f t="shared" si="70"/>
        <v>14095.026035604218</v>
      </c>
      <c r="Y104" s="410">
        <f t="shared" si="70"/>
        <v>14243.037100672471</v>
      </c>
      <c r="Z104" s="410">
        <f t="shared" si="70"/>
        <v>14396.581462060896</v>
      </c>
      <c r="AA104" s="410">
        <f t="shared" si="70"/>
        <v>15271.318717444705</v>
      </c>
      <c r="AB104" s="410">
        <f t="shared" si="70"/>
        <v>15411.803192502099</v>
      </c>
      <c r="AC104" s="410">
        <f t="shared" si="70"/>
        <v>15576.505757858982</v>
      </c>
      <c r="AD104" s="410">
        <f t="shared" si="70"/>
        <v>15714.371037967865</v>
      </c>
      <c r="AE104" s="410">
        <f t="shared" si="70"/>
        <v>15847.604952292377</v>
      </c>
      <c r="AF104" s="410">
        <f t="shared" si="70"/>
        <v>18657.195071265924</v>
      </c>
      <c r="AG104" s="410">
        <f t="shared" si="70"/>
        <v>18781.627757768649</v>
      </c>
      <c r="AH104" s="410">
        <f t="shared" si="70"/>
        <v>18901.880305997896</v>
      </c>
      <c r="AI104" s="410">
        <f t="shared" si="70"/>
        <v>19018.093135545208</v>
      </c>
      <c r="AJ104" s="410">
        <f t="shared" si="70"/>
        <v>19130.401949224582</v>
      </c>
      <c r="AK104" s="410">
        <f t="shared" si="70"/>
        <v>19755.59969987709</v>
      </c>
      <c r="AL104" s="410">
        <f t="shared" si="70"/>
        <v>19860.489509992069</v>
      </c>
      <c r="AM104" s="410">
        <f t="shared" si="70"/>
        <v>19961.855669909837</v>
      </c>
      <c r="AN104" s="410">
        <f t="shared" si="70"/>
        <v>20059.816547330363</v>
      </c>
      <c r="AO104" s="410">
        <f t="shared" si="70"/>
        <v>20154.486533881012</v>
      </c>
      <c r="AP104" s="410">
        <f t="shared" si="70"/>
        <v>20245.976178670222</v>
      </c>
      <c r="AQ104" s="410">
        <f t="shared" si="70"/>
        <v>20334.392317355385</v>
      </c>
      <c r="AR104" s="410">
        <f t="shared" si="70"/>
        <v>20419.838196875629</v>
      </c>
      <c r="AS104" s="410">
        <f t="shared" si="70"/>
        <v>20502.413595995091</v>
      </c>
      <c r="AT104" s="410">
        <f t="shared" si="70"/>
        <v>20582.214941797367</v>
      </c>
      <c r="AU104" s="410">
        <f t="shared" si="70"/>
        <v>21025.606698547672</v>
      </c>
      <c r="AV104" s="410">
        <f t="shared" si="70"/>
        <v>21100.136371371013</v>
      </c>
      <c r="AW104" s="410">
        <f t="shared" si="70"/>
        <v>21172.162269081138</v>
      </c>
      <c r="AX104" s="410">
        <f t="shared" si="70"/>
        <v>21241.768500672653</v>
      </c>
      <c r="AY104" s="410">
        <f t="shared" si="70"/>
        <v>21309.036349802675</v>
      </c>
      <c r="AZ104" s="410">
        <f t="shared" si="70"/>
        <v>21374.044369693576</v>
      </c>
      <c r="BA104" s="410">
        <f t="shared" si="70"/>
        <v>22920.348171855316</v>
      </c>
      <c r="BB104" s="410">
        <f t="shared" si="70"/>
        <v>24414.375443606274</v>
      </c>
      <c r="BC104" s="410">
        <f t="shared" si="70"/>
        <v>24443.741788914685</v>
      </c>
      <c r="BD104" s="410">
        <f t="shared" si="70"/>
        <v>24472.128079118138</v>
      </c>
      <c r="BE104" s="410">
        <f t="shared" si="70"/>
        <v>24499.567016234745</v>
      </c>
      <c r="BF104" s="410">
        <f t="shared" si="70"/>
        <v>24526.090211294533</v>
      </c>
      <c r="BG104" s="410">
        <f t="shared" si="70"/>
        <v>24551.72822072967</v>
      </c>
      <c r="BH104" s="410">
        <f t="shared" si="70"/>
        <v>24576.510581551112</v>
      </c>
      <c r="BI104" s="410">
        <f t="shared" si="70"/>
        <v>24600.46584535213</v>
      </c>
      <c r="BJ104" s="410">
        <f t="shared" si="70"/>
        <v>24623.621611177856</v>
      </c>
      <c r="BK104" s="410">
        <f t="shared" si="70"/>
        <v>24646.004557298642</v>
      </c>
      <c r="BL104" s="410">
        <f t="shared" si="71"/>
        <v>24885.545888502878</v>
      </c>
      <c r="BM104" s="410">
        <f t="shared" si="71"/>
        <v>24906.459699469968</v>
      </c>
      <c r="BN104" s="410">
        <f t="shared" si="70"/>
        <v>23590.651443777311</v>
      </c>
      <c r="BO104" s="421"/>
      <c r="BP104" s="623"/>
      <c r="BQ104" s="160"/>
    </row>
    <row r="105" spans="1:69">
      <c r="A105" s="347" t="s">
        <v>92</v>
      </c>
      <c r="B105" s="447"/>
      <c r="C105" s="415"/>
      <c r="D105" s="415"/>
      <c r="E105" s="518"/>
      <c r="F105" s="351">
        <f>F102</f>
        <v>7932.7885349744565</v>
      </c>
      <c r="G105" s="351">
        <f t="shared" si="72"/>
        <v>15597.396111309608</v>
      </c>
      <c r="H105" s="351">
        <f t="shared" si="70"/>
        <v>15757.370507897593</v>
      </c>
      <c r="I105" s="351">
        <f t="shared" si="70"/>
        <v>15913.594996051099</v>
      </c>
      <c r="J105" s="351">
        <f t="shared" si="70"/>
        <v>16069.392026985157</v>
      </c>
      <c r="K105" s="351">
        <f t="shared" si="70"/>
        <v>16221.511747669545</v>
      </c>
      <c r="L105" s="351">
        <f t="shared" si="70"/>
        <v>16378.622168951037</v>
      </c>
      <c r="M105" s="351">
        <f t="shared" si="70"/>
        <v>16539.596027297252</v>
      </c>
      <c r="N105" s="351">
        <f t="shared" si="70"/>
        <v>16705.011049903707</v>
      </c>
      <c r="O105" s="351">
        <f t="shared" si="70"/>
        <v>16877.315142230218</v>
      </c>
      <c r="P105" s="351">
        <f t="shared" si="70"/>
        <v>17066.874310352949</v>
      </c>
      <c r="Q105" s="351">
        <f t="shared" si="70"/>
        <v>18792.542091788935</v>
      </c>
      <c r="R105" s="351">
        <f t="shared" si="70"/>
        <v>19012.011605078853</v>
      </c>
      <c r="S105" s="351">
        <f t="shared" si="70"/>
        <v>19225.82861930822</v>
      </c>
      <c r="T105" s="351">
        <f t="shared" si="70"/>
        <v>19466.989851815761</v>
      </c>
      <c r="U105" s="351">
        <f t="shared" si="70"/>
        <v>19695.992009513611</v>
      </c>
      <c r="V105" s="351">
        <f t="shared" si="70"/>
        <v>19927.227559869221</v>
      </c>
      <c r="W105" s="351">
        <f t="shared" si="70"/>
        <v>20170.491209740456</v>
      </c>
      <c r="X105" s="351">
        <f t="shared" si="70"/>
        <v>20266.511412866443</v>
      </c>
      <c r="Y105" s="351">
        <f t="shared" si="70"/>
        <v>20456.439274508648</v>
      </c>
      <c r="Z105" s="351">
        <f t="shared" si="70"/>
        <v>20655.737792923825</v>
      </c>
      <c r="AA105" s="351">
        <f t="shared" si="70"/>
        <v>21937.860644394161</v>
      </c>
      <c r="AB105" s="351">
        <f t="shared" si="70"/>
        <v>22119.604788653643</v>
      </c>
      <c r="AC105" s="351">
        <f t="shared" si="70"/>
        <v>22338.643154572041</v>
      </c>
      <c r="AD105" s="351">
        <f t="shared" si="70"/>
        <v>22518.360415064963</v>
      </c>
      <c r="AE105" s="351">
        <f t="shared" si="70"/>
        <v>22692.034261742931</v>
      </c>
      <c r="AF105" s="351">
        <f t="shared" si="70"/>
        <v>26881.115902959617</v>
      </c>
      <c r="AG105" s="351">
        <f t="shared" si="70"/>
        <v>27043.305741334188</v>
      </c>
      <c r="AH105" s="351">
        <f t="shared" si="70"/>
        <v>27200.041548520679</v>
      </c>
      <c r="AI105" s="351">
        <f t="shared" si="70"/>
        <v>27351.506723905368</v>
      </c>
      <c r="AJ105" s="351">
        <f t="shared" si="70"/>
        <v>27497.87850001199</v>
      </c>
      <c r="AK105" s="351">
        <f t="shared" si="70"/>
        <v>28414.320862416367</v>
      </c>
      <c r="AL105" s="351">
        <f t="shared" si="70"/>
        <v>28551.013899895974</v>
      </c>
      <c r="AM105" s="351">
        <f t="shared" si="70"/>
        <v>28683.11027342817</v>
      </c>
      <c r="AN105" s="351">
        <f t="shared" si="70"/>
        <v>28810.764553091216</v>
      </c>
      <c r="AO105" s="351">
        <f t="shared" si="70"/>
        <v>28934.126111466256</v>
      </c>
      <c r="AP105" s="351">
        <f t="shared" si="70"/>
        <v>29053.339298400177</v>
      </c>
      <c r="AQ105" s="351">
        <f t="shared" si="70"/>
        <v>29168.543609892327</v>
      </c>
      <c r="AR105" s="351">
        <f t="shared" si="70"/>
        <v>29279.873851302702</v>
      </c>
      <c r="AS105" s="351">
        <f t="shared" si="70"/>
        <v>29387.46029507252</v>
      </c>
      <c r="AT105" s="351">
        <f t="shared" si="70"/>
        <v>29491.428833141694</v>
      </c>
      <c r="AU105" s="351">
        <f t="shared" si="70"/>
        <v>30141.308038662257</v>
      </c>
      <c r="AV105" s="351">
        <f t="shared" si="70"/>
        <v>30238.401650655429</v>
      </c>
      <c r="AW105" s="351">
        <f t="shared" si="70"/>
        <v>30332.230198090452</v>
      </c>
      <c r="AX105" s="351">
        <f t="shared" si="70"/>
        <v>30422.903475130592</v>
      </c>
      <c r="AY105" s="351">
        <f t="shared" si="70"/>
        <v>30510.527584013475</v>
      </c>
      <c r="AZ105" s="351">
        <f t="shared" si="70"/>
        <v>30595.205059191358</v>
      </c>
      <c r="BA105" s="351">
        <f t="shared" si="70"/>
        <v>32902.254532808176</v>
      </c>
      <c r="BB105" s="351">
        <f t="shared" si="70"/>
        <v>35131.303243961505</v>
      </c>
      <c r="BC105" s="351">
        <f t="shared" si="70"/>
        <v>35163.760783512909</v>
      </c>
      <c r="BD105" s="351">
        <f t="shared" si="70"/>
        <v>35195.135104264096</v>
      </c>
      <c r="BE105" s="351">
        <f t="shared" si="70"/>
        <v>35225.462350550872</v>
      </c>
      <c r="BF105" s="351">
        <f t="shared" si="70"/>
        <v>35254.777460880112</v>
      </c>
      <c r="BG105" s="351">
        <f t="shared" si="70"/>
        <v>35283.114208150531</v>
      </c>
      <c r="BH105" s="351">
        <f t="shared" si="70"/>
        <v>35310.505238532125</v>
      </c>
      <c r="BI105" s="351">
        <f t="shared" si="70"/>
        <v>35336.982109049037</v>
      </c>
      <c r="BJ105" s="351">
        <f t="shared" si="70"/>
        <v>35362.575323909048</v>
      </c>
      <c r="BK105" s="351">
        <f t="shared" si="70"/>
        <v>35387.314369621497</v>
      </c>
      <c r="BL105" s="351">
        <f t="shared" si="71"/>
        <v>35738.08587381267</v>
      </c>
      <c r="BM105" s="351">
        <f t="shared" si="71"/>
        <v>35761.201138565768</v>
      </c>
      <c r="BN105" s="351">
        <f t="shared" si="70"/>
        <v>33787.488755026781</v>
      </c>
      <c r="BO105" s="621"/>
      <c r="BP105" s="626"/>
      <c r="BQ105" s="630"/>
    </row>
    <row r="108" spans="1:69">
      <c r="A108" s="194"/>
      <c r="B108" s="193" t="s">
        <v>34</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194"/>
    </row>
    <row r="110" spans="1:69">
      <c r="B110" s="1" t="s">
        <v>52</v>
      </c>
      <c r="C110" s="1"/>
      <c r="D110" s="1"/>
      <c r="E110" s="1"/>
    </row>
    <row r="112" spans="1:69">
      <c r="B112" s="616" t="s">
        <v>13</v>
      </c>
      <c r="C112" s="722" t="s">
        <v>53</v>
      </c>
      <c r="D112" s="617" t="s">
        <v>15</v>
      </c>
      <c r="E112" s="617" t="s">
        <v>54</v>
      </c>
      <c r="F112" s="618">
        <f t="shared" ref="F112:BM112" si="73">$C$8+F113</f>
        <v>2021</v>
      </c>
      <c r="G112" s="618">
        <f t="shared" si="73"/>
        <v>2022</v>
      </c>
      <c r="H112" s="618">
        <f t="shared" si="73"/>
        <v>2023</v>
      </c>
      <c r="I112" s="618">
        <f t="shared" si="73"/>
        <v>2024</v>
      </c>
      <c r="J112" s="618">
        <f t="shared" si="73"/>
        <v>2025</v>
      </c>
      <c r="K112" s="618">
        <f t="shared" si="73"/>
        <v>2026</v>
      </c>
      <c r="L112" s="618">
        <f t="shared" si="73"/>
        <v>2027</v>
      </c>
      <c r="M112" s="618">
        <f t="shared" si="73"/>
        <v>2028</v>
      </c>
      <c r="N112" s="618">
        <f t="shared" si="73"/>
        <v>2029</v>
      </c>
      <c r="O112" s="618">
        <f t="shared" si="73"/>
        <v>2030</v>
      </c>
      <c r="P112" s="618">
        <f t="shared" si="73"/>
        <v>2031</v>
      </c>
      <c r="Q112" s="618">
        <f t="shared" si="73"/>
        <v>2032</v>
      </c>
      <c r="R112" s="618">
        <f t="shared" si="73"/>
        <v>2033</v>
      </c>
      <c r="S112" s="618">
        <f t="shared" si="73"/>
        <v>2034</v>
      </c>
      <c r="T112" s="618">
        <f t="shared" si="73"/>
        <v>2035</v>
      </c>
      <c r="U112" s="618">
        <f t="shared" si="73"/>
        <v>2036</v>
      </c>
      <c r="V112" s="618">
        <f t="shared" si="73"/>
        <v>2037</v>
      </c>
      <c r="W112" s="618">
        <f t="shared" si="73"/>
        <v>2038</v>
      </c>
      <c r="X112" s="618">
        <f t="shared" si="73"/>
        <v>2039</v>
      </c>
      <c r="Y112" s="618">
        <f t="shared" si="73"/>
        <v>2040</v>
      </c>
      <c r="Z112" s="618">
        <f t="shared" si="73"/>
        <v>2041</v>
      </c>
      <c r="AA112" s="618">
        <f t="shared" si="73"/>
        <v>2042</v>
      </c>
      <c r="AB112" s="618">
        <f t="shared" si="73"/>
        <v>2043</v>
      </c>
      <c r="AC112" s="618">
        <f t="shared" si="73"/>
        <v>2044</v>
      </c>
      <c r="AD112" s="618">
        <f t="shared" si="73"/>
        <v>2045</v>
      </c>
      <c r="AE112" s="618">
        <f t="shared" si="73"/>
        <v>2046</v>
      </c>
      <c r="AF112" s="618">
        <f t="shared" si="73"/>
        <v>2047</v>
      </c>
      <c r="AG112" s="618">
        <f t="shared" si="73"/>
        <v>2048</v>
      </c>
      <c r="AH112" s="618">
        <f t="shared" si="73"/>
        <v>2049</v>
      </c>
      <c r="AI112" s="618">
        <f t="shared" si="73"/>
        <v>2050</v>
      </c>
      <c r="AJ112" s="618">
        <f t="shared" si="73"/>
        <v>2051</v>
      </c>
      <c r="AK112" s="618">
        <f t="shared" si="73"/>
        <v>2052</v>
      </c>
      <c r="AL112" s="618">
        <f t="shared" si="73"/>
        <v>2053</v>
      </c>
      <c r="AM112" s="618">
        <f t="shared" si="73"/>
        <v>2054</v>
      </c>
      <c r="AN112" s="618">
        <f t="shared" si="73"/>
        <v>2055</v>
      </c>
      <c r="AO112" s="618">
        <f t="shared" si="73"/>
        <v>2056</v>
      </c>
      <c r="AP112" s="618">
        <f t="shared" si="73"/>
        <v>2057</v>
      </c>
      <c r="AQ112" s="618">
        <f t="shared" si="73"/>
        <v>2058</v>
      </c>
      <c r="AR112" s="618">
        <f t="shared" si="73"/>
        <v>2059</v>
      </c>
      <c r="AS112" s="618">
        <f t="shared" si="73"/>
        <v>2060</v>
      </c>
      <c r="AT112" s="618">
        <f t="shared" si="73"/>
        <v>2061</v>
      </c>
      <c r="AU112" s="618">
        <f t="shared" si="73"/>
        <v>2062</v>
      </c>
      <c r="AV112" s="618">
        <f t="shared" si="73"/>
        <v>2063</v>
      </c>
      <c r="AW112" s="618">
        <f t="shared" si="73"/>
        <v>2064</v>
      </c>
      <c r="AX112" s="618">
        <f t="shared" si="73"/>
        <v>2065</v>
      </c>
      <c r="AY112" s="618">
        <f t="shared" si="73"/>
        <v>2066</v>
      </c>
      <c r="AZ112" s="618">
        <f t="shared" si="73"/>
        <v>2067</v>
      </c>
      <c r="BA112" s="618">
        <f t="shared" si="73"/>
        <v>2068</v>
      </c>
      <c r="BB112" s="618">
        <f t="shared" si="73"/>
        <v>2069</v>
      </c>
      <c r="BC112" s="618">
        <f t="shared" si="73"/>
        <v>2070</v>
      </c>
      <c r="BD112" s="618">
        <f t="shared" si="73"/>
        <v>2071</v>
      </c>
      <c r="BE112" s="618">
        <f t="shared" si="73"/>
        <v>2072</v>
      </c>
      <c r="BF112" s="618">
        <f t="shared" si="73"/>
        <v>2073</v>
      </c>
      <c r="BG112" s="618">
        <f t="shared" si="73"/>
        <v>2074</v>
      </c>
      <c r="BH112" s="618">
        <f t="shared" si="73"/>
        <v>2075</v>
      </c>
      <c r="BI112" s="618">
        <f t="shared" si="73"/>
        <v>2076</v>
      </c>
      <c r="BJ112" s="618">
        <f t="shared" si="73"/>
        <v>2077</v>
      </c>
      <c r="BK112" s="618">
        <f t="shared" si="73"/>
        <v>2078</v>
      </c>
      <c r="BL112" s="618">
        <f t="shared" si="73"/>
        <v>2079</v>
      </c>
      <c r="BM112" s="618">
        <f t="shared" si="73"/>
        <v>2080</v>
      </c>
      <c r="BN112" s="619" t="s">
        <v>747</v>
      </c>
      <c r="BO112" s="737" t="s">
        <v>17</v>
      </c>
      <c r="BP112" s="739" t="s">
        <v>18</v>
      </c>
      <c r="BQ112" s="741" t="s">
        <v>19</v>
      </c>
    </row>
    <row r="113" spans="1:69">
      <c r="B113" s="616" t="s">
        <v>20</v>
      </c>
      <c r="C113" s="814"/>
      <c r="D113" s="616"/>
      <c r="E113" s="616"/>
      <c r="F113" s="618">
        <f>+F22</f>
        <v>1</v>
      </c>
      <c r="G113" s="618">
        <f t="shared" ref="G113:BN113" si="74">+G22</f>
        <v>2</v>
      </c>
      <c r="H113" s="618">
        <f t="shared" si="74"/>
        <v>3</v>
      </c>
      <c r="I113" s="618">
        <f t="shared" si="74"/>
        <v>4</v>
      </c>
      <c r="J113" s="618">
        <f t="shared" si="74"/>
        <v>5</v>
      </c>
      <c r="K113" s="618">
        <f t="shared" si="74"/>
        <v>6</v>
      </c>
      <c r="L113" s="618">
        <f t="shared" si="74"/>
        <v>7</v>
      </c>
      <c r="M113" s="618">
        <f t="shared" si="74"/>
        <v>8</v>
      </c>
      <c r="N113" s="618">
        <f t="shared" si="74"/>
        <v>9</v>
      </c>
      <c r="O113" s="618">
        <f t="shared" si="74"/>
        <v>10</v>
      </c>
      <c r="P113" s="618">
        <f t="shared" si="74"/>
        <v>11</v>
      </c>
      <c r="Q113" s="618">
        <f t="shared" si="74"/>
        <v>12</v>
      </c>
      <c r="R113" s="618">
        <f t="shared" si="74"/>
        <v>13</v>
      </c>
      <c r="S113" s="618">
        <f t="shared" si="74"/>
        <v>14</v>
      </c>
      <c r="T113" s="618">
        <f t="shared" si="74"/>
        <v>15</v>
      </c>
      <c r="U113" s="618">
        <f t="shared" si="74"/>
        <v>16</v>
      </c>
      <c r="V113" s="618">
        <f t="shared" si="74"/>
        <v>17</v>
      </c>
      <c r="W113" s="618">
        <f t="shared" si="74"/>
        <v>18</v>
      </c>
      <c r="X113" s="618">
        <f t="shared" si="74"/>
        <v>19</v>
      </c>
      <c r="Y113" s="618">
        <f t="shared" si="74"/>
        <v>20</v>
      </c>
      <c r="Z113" s="618">
        <f t="shared" si="74"/>
        <v>21</v>
      </c>
      <c r="AA113" s="618">
        <f t="shared" si="74"/>
        <v>22</v>
      </c>
      <c r="AB113" s="618">
        <f t="shared" si="74"/>
        <v>23</v>
      </c>
      <c r="AC113" s="618">
        <f t="shared" si="74"/>
        <v>24</v>
      </c>
      <c r="AD113" s="618">
        <f t="shared" si="74"/>
        <v>25</v>
      </c>
      <c r="AE113" s="618">
        <f t="shared" si="74"/>
        <v>26</v>
      </c>
      <c r="AF113" s="618">
        <f t="shared" si="74"/>
        <v>27</v>
      </c>
      <c r="AG113" s="618">
        <f t="shared" si="74"/>
        <v>28</v>
      </c>
      <c r="AH113" s="618">
        <f t="shared" si="74"/>
        <v>29</v>
      </c>
      <c r="AI113" s="618">
        <f t="shared" si="74"/>
        <v>30</v>
      </c>
      <c r="AJ113" s="618">
        <f t="shared" si="74"/>
        <v>31</v>
      </c>
      <c r="AK113" s="618">
        <f t="shared" si="74"/>
        <v>32</v>
      </c>
      <c r="AL113" s="618">
        <f t="shared" si="74"/>
        <v>33</v>
      </c>
      <c r="AM113" s="618">
        <f t="shared" si="74"/>
        <v>34</v>
      </c>
      <c r="AN113" s="618">
        <f t="shared" si="74"/>
        <v>35</v>
      </c>
      <c r="AO113" s="618">
        <f t="shared" si="74"/>
        <v>36</v>
      </c>
      <c r="AP113" s="618">
        <f t="shared" si="74"/>
        <v>37</v>
      </c>
      <c r="AQ113" s="618">
        <f t="shared" si="74"/>
        <v>38</v>
      </c>
      <c r="AR113" s="618">
        <f t="shared" si="74"/>
        <v>39</v>
      </c>
      <c r="AS113" s="618">
        <f t="shared" si="74"/>
        <v>40</v>
      </c>
      <c r="AT113" s="618">
        <f t="shared" si="74"/>
        <v>41</v>
      </c>
      <c r="AU113" s="618">
        <f t="shared" si="74"/>
        <v>42</v>
      </c>
      <c r="AV113" s="618">
        <f t="shared" si="74"/>
        <v>43</v>
      </c>
      <c r="AW113" s="618">
        <f t="shared" si="74"/>
        <v>44</v>
      </c>
      <c r="AX113" s="618">
        <f t="shared" si="74"/>
        <v>45</v>
      </c>
      <c r="AY113" s="618">
        <f t="shared" si="74"/>
        <v>46</v>
      </c>
      <c r="AZ113" s="618">
        <f t="shared" si="74"/>
        <v>47</v>
      </c>
      <c r="BA113" s="618">
        <f t="shared" si="74"/>
        <v>48</v>
      </c>
      <c r="BB113" s="618">
        <f t="shared" si="74"/>
        <v>49</v>
      </c>
      <c r="BC113" s="618">
        <f t="shared" si="74"/>
        <v>50</v>
      </c>
      <c r="BD113" s="618">
        <f t="shared" si="74"/>
        <v>51</v>
      </c>
      <c r="BE113" s="618">
        <f t="shared" si="74"/>
        <v>52</v>
      </c>
      <c r="BF113" s="618">
        <f t="shared" si="74"/>
        <v>53</v>
      </c>
      <c r="BG113" s="618">
        <f t="shared" si="74"/>
        <v>54</v>
      </c>
      <c r="BH113" s="618">
        <f t="shared" si="74"/>
        <v>55</v>
      </c>
      <c r="BI113" s="618">
        <f t="shared" si="74"/>
        <v>56</v>
      </c>
      <c r="BJ113" s="618">
        <f t="shared" si="74"/>
        <v>57</v>
      </c>
      <c r="BK113" s="618">
        <f t="shared" si="74"/>
        <v>58</v>
      </c>
      <c r="BL113" s="618">
        <f t="shared" si="74"/>
        <v>59</v>
      </c>
      <c r="BM113" s="618">
        <f t="shared" si="74"/>
        <v>60</v>
      </c>
      <c r="BN113" s="618" t="s">
        <v>747</v>
      </c>
      <c r="BO113" s="738"/>
      <c r="BP113" s="740"/>
      <c r="BQ113" s="741"/>
    </row>
    <row r="114" spans="1:69" ht="12.75" customHeight="1">
      <c r="A114" s="725" t="s">
        <v>841</v>
      </c>
      <c r="B114" s="165" t="s">
        <v>21</v>
      </c>
      <c r="C114" s="451">
        <f>+'Assume C02'!D$32</f>
        <v>264</v>
      </c>
      <c r="D114" s="473">
        <f t="shared" ref="D114:D125" si="75">SUM(F114:L114)</f>
        <v>0</v>
      </c>
      <c r="E114" s="473">
        <f t="shared" ref="E114:E134" si="76">SUM(F114:BM114)</f>
        <v>0</v>
      </c>
      <c r="F114" s="154">
        <f>$C114*(F25+F42+F49)/1000</f>
        <v>0</v>
      </c>
      <c r="G114" s="154">
        <f t="shared" ref="G114:BM118" si="77">$C114*(G25+G42+G49)/1000</f>
        <v>0</v>
      </c>
      <c r="H114" s="154">
        <f t="shared" si="77"/>
        <v>0</v>
      </c>
      <c r="I114" s="154">
        <f t="shared" si="77"/>
        <v>0</v>
      </c>
      <c r="J114" s="154">
        <f t="shared" si="77"/>
        <v>0</v>
      </c>
      <c r="K114" s="154">
        <f t="shared" si="77"/>
        <v>0</v>
      </c>
      <c r="L114" s="154">
        <f t="shared" si="77"/>
        <v>0</v>
      </c>
      <c r="M114" s="154">
        <f t="shared" si="77"/>
        <v>0</v>
      </c>
      <c r="N114" s="154">
        <f t="shared" si="77"/>
        <v>0</v>
      </c>
      <c r="O114" s="154">
        <f t="shared" si="77"/>
        <v>0</v>
      </c>
      <c r="P114" s="154">
        <f t="shared" si="77"/>
        <v>0</v>
      </c>
      <c r="Q114" s="154">
        <f t="shared" si="77"/>
        <v>0</v>
      </c>
      <c r="R114" s="154">
        <f t="shared" si="77"/>
        <v>0</v>
      </c>
      <c r="S114" s="154">
        <f t="shared" si="77"/>
        <v>0</v>
      </c>
      <c r="T114" s="154">
        <f t="shared" si="77"/>
        <v>0</v>
      </c>
      <c r="U114" s="154">
        <f t="shared" si="77"/>
        <v>0</v>
      </c>
      <c r="V114" s="154">
        <f t="shared" si="77"/>
        <v>0</v>
      </c>
      <c r="W114" s="154">
        <f t="shared" si="77"/>
        <v>0</v>
      </c>
      <c r="X114" s="154">
        <f t="shared" si="77"/>
        <v>0</v>
      </c>
      <c r="Y114" s="154">
        <f t="shared" si="77"/>
        <v>0</v>
      </c>
      <c r="Z114" s="154">
        <f t="shared" si="77"/>
        <v>0</v>
      </c>
      <c r="AA114" s="154">
        <f t="shared" si="77"/>
        <v>0</v>
      </c>
      <c r="AB114" s="154">
        <f t="shared" si="77"/>
        <v>0</v>
      </c>
      <c r="AC114" s="154">
        <f t="shared" si="77"/>
        <v>0</v>
      </c>
      <c r="AD114" s="154">
        <f t="shared" si="77"/>
        <v>0</v>
      </c>
      <c r="AE114" s="154">
        <f t="shared" si="77"/>
        <v>0</v>
      </c>
      <c r="AF114" s="154">
        <f t="shared" si="77"/>
        <v>0</v>
      </c>
      <c r="AG114" s="154">
        <f t="shared" si="77"/>
        <v>0</v>
      </c>
      <c r="AH114" s="154">
        <f t="shared" si="77"/>
        <v>0</v>
      </c>
      <c r="AI114" s="154">
        <f t="shared" si="77"/>
        <v>0</v>
      </c>
      <c r="AJ114" s="154">
        <f t="shared" si="77"/>
        <v>0</v>
      </c>
      <c r="AK114" s="154">
        <f t="shared" si="77"/>
        <v>0</v>
      </c>
      <c r="AL114" s="154">
        <f t="shared" si="77"/>
        <v>0</v>
      </c>
      <c r="AM114" s="154">
        <f t="shared" si="77"/>
        <v>0</v>
      </c>
      <c r="AN114" s="154">
        <f t="shared" si="77"/>
        <v>0</v>
      </c>
      <c r="AO114" s="154">
        <f t="shared" si="77"/>
        <v>0</v>
      </c>
      <c r="AP114" s="154">
        <f t="shared" si="77"/>
        <v>0</v>
      </c>
      <c r="AQ114" s="154">
        <f t="shared" si="77"/>
        <v>0</v>
      </c>
      <c r="AR114" s="154">
        <f t="shared" si="77"/>
        <v>0</v>
      </c>
      <c r="AS114" s="154">
        <f t="shared" si="77"/>
        <v>0</v>
      </c>
      <c r="AT114" s="154">
        <f t="shared" si="77"/>
        <v>0</v>
      </c>
      <c r="AU114" s="154">
        <f t="shared" si="77"/>
        <v>0</v>
      </c>
      <c r="AV114" s="154">
        <f t="shared" si="77"/>
        <v>0</v>
      </c>
      <c r="AW114" s="154">
        <f t="shared" si="77"/>
        <v>0</v>
      </c>
      <c r="AX114" s="154">
        <f t="shared" si="77"/>
        <v>0</v>
      </c>
      <c r="AY114" s="154">
        <f t="shared" si="77"/>
        <v>0</v>
      </c>
      <c r="AZ114" s="154">
        <f t="shared" si="77"/>
        <v>0</v>
      </c>
      <c r="BA114" s="154">
        <f t="shared" si="77"/>
        <v>0</v>
      </c>
      <c r="BB114" s="154">
        <f t="shared" si="77"/>
        <v>0</v>
      </c>
      <c r="BC114" s="154">
        <f t="shared" si="77"/>
        <v>0</v>
      </c>
      <c r="BD114" s="154">
        <f t="shared" si="77"/>
        <v>0</v>
      </c>
      <c r="BE114" s="154">
        <f t="shared" si="77"/>
        <v>0</v>
      </c>
      <c r="BF114" s="154">
        <f t="shared" si="77"/>
        <v>0</v>
      </c>
      <c r="BG114" s="154">
        <f t="shared" si="77"/>
        <v>0</v>
      </c>
      <c r="BH114" s="154">
        <f t="shared" si="77"/>
        <v>0</v>
      </c>
      <c r="BI114" s="154">
        <f t="shared" si="77"/>
        <v>0</v>
      </c>
      <c r="BJ114" s="154">
        <f t="shared" si="77"/>
        <v>0</v>
      </c>
      <c r="BK114" s="154">
        <f t="shared" si="77"/>
        <v>0</v>
      </c>
      <c r="BL114" s="154">
        <f t="shared" si="77"/>
        <v>0</v>
      </c>
      <c r="BM114" s="154">
        <f t="shared" si="77"/>
        <v>0</v>
      </c>
      <c r="BN114" s="147"/>
      <c r="BO114" s="147"/>
      <c r="BP114" s="147"/>
      <c r="BQ114" s="5"/>
    </row>
    <row r="115" spans="1:69">
      <c r="A115" s="726"/>
      <c r="B115" s="315" t="s">
        <v>22</v>
      </c>
      <c r="C115" s="452">
        <f>+'Assume C02'!D$32</f>
        <v>264</v>
      </c>
      <c r="D115" s="474">
        <f t="shared" si="75"/>
        <v>512.63882300241096</v>
      </c>
      <c r="E115" s="474">
        <f t="shared" si="76"/>
        <v>2563.1941150120547</v>
      </c>
      <c r="F115" s="127">
        <f t="shared" ref="F115:U119" si="78">$C115*(F26+F43+F50)/1000</f>
        <v>256.31941150120548</v>
      </c>
      <c r="G115" s="127">
        <f t="shared" si="78"/>
        <v>256.31941150120548</v>
      </c>
      <c r="H115" s="127">
        <f t="shared" si="78"/>
        <v>0</v>
      </c>
      <c r="I115" s="127">
        <f t="shared" si="78"/>
        <v>0</v>
      </c>
      <c r="J115" s="127">
        <f t="shared" si="78"/>
        <v>0</v>
      </c>
      <c r="K115" s="127">
        <f t="shared" si="78"/>
        <v>0</v>
      </c>
      <c r="L115" s="127">
        <f t="shared" si="78"/>
        <v>0</v>
      </c>
      <c r="M115" s="127">
        <f t="shared" si="78"/>
        <v>0</v>
      </c>
      <c r="N115" s="127">
        <f t="shared" si="78"/>
        <v>0</v>
      </c>
      <c r="O115" s="127">
        <f t="shared" si="78"/>
        <v>0</v>
      </c>
      <c r="P115" s="127">
        <f t="shared" si="78"/>
        <v>0</v>
      </c>
      <c r="Q115" s="127">
        <f t="shared" si="78"/>
        <v>512.63882300241096</v>
      </c>
      <c r="R115" s="127">
        <f t="shared" si="78"/>
        <v>0</v>
      </c>
      <c r="S115" s="127">
        <f t="shared" si="78"/>
        <v>0</v>
      </c>
      <c r="T115" s="127">
        <f t="shared" si="78"/>
        <v>0</v>
      </c>
      <c r="U115" s="127">
        <f t="shared" si="78"/>
        <v>0</v>
      </c>
      <c r="V115" s="127">
        <f t="shared" si="77"/>
        <v>0</v>
      </c>
      <c r="W115" s="127">
        <f t="shared" si="77"/>
        <v>0</v>
      </c>
      <c r="X115" s="127">
        <f t="shared" si="77"/>
        <v>0</v>
      </c>
      <c r="Y115" s="127">
        <f t="shared" si="77"/>
        <v>0</v>
      </c>
      <c r="Z115" s="127">
        <f t="shared" si="77"/>
        <v>0</v>
      </c>
      <c r="AA115" s="127">
        <f t="shared" si="77"/>
        <v>512.63882300241096</v>
      </c>
      <c r="AB115" s="127">
        <f t="shared" si="77"/>
        <v>0</v>
      </c>
      <c r="AC115" s="127">
        <f t="shared" si="77"/>
        <v>0</v>
      </c>
      <c r="AD115" s="127">
        <f t="shared" si="77"/>
        <v>0</v>
      </c>
      <c r="AE115" s="127">
        <f t="shared" si="77"/>
        <v>0</v>
      </c>
      <c r="AF115" s="127">
        <f t="shared" si="77"/>
        <v>0</v>
      </c>
      <c r="AG115" s="127">
        <f t="shared" si="77"/>
        <v>0</v>
      </c>
      <c r="AH115" s="127">
        <f t="shared" si="77"/>
        <v>0</v>
      </c>
      <c r="AI115" s="127">
        <f t="shared" si="77"/>
        <v>0</v>
      </c>
      <c r="AJ115" s="127">
        <f t="shared" si="77"/>
        <v>0</v>
      </c>
      <c r="AK115" s="127">
        <f t="shared" si="77"/>
        <v>512.63882300241096</v>
      </c>
      <c r="AL115" s="127">
        <f t="shared" si="77"/>
        <v>0</v>
      </c>
      <c r="AM115" s="127">
        <f t="shared" si="77"/>
        <v>0</v>
      </c>
      <c r="AN115" s="127">
        <f t="shared" si="77"/>
        <v>0</v>
      </c>
      <c r="AO115" s="127">
        <f t="shared" si="77"/>
        <v>0</v>
      </c>
      <c r="AP115" s="127">
        <f t="shared" si="77"/>
        <v>0</v>
      </c>
      <c r="AQ115" s="127">
        <f t="shared" si="77"/>
        <v>0</v>
      </c>
      <c r="AR115" s="127">
        <f t="shared" si="77"/>
        <v>0</v>
      </c>
      <c r="AS115" s="127">
        <f t="shared" si="77"/>
        <v>0</v>
      </c>
      <c r="AT115" s="127">
        <f t="shared" si="77"/>
        <v>0</v>
      </c>
      <c r="AU115" s="127">
        <f t="shared" si="77"/>
        <v>512.63882300241096</v>
      </c>
      <c r="AV115" s="127">
        <f t="shared" si="77"/>
        <v>0</v>
      </c>
      <c r="AW115" s="127">
        <f t="shared" si="77"/>
        <v>0</v>
      </c>
      <c r="AX115" s="127">
        <f t="shared" si="77"/>
        <v>0</v>
      </c>
      <c r="AY115" s="127">
        <f t="shared" si="77"/>
        <v>0</v>
      </c>
      <c r="AZ115" s="127">
        <f t="shared" si="77"/>
        <v>0</v>
      </c>
      <c r="BA115" s="127">
        <f t="shared" si="77"/>
        <v>0</v>
      </c>
      <c r="BB115" s="127">
        <f t="shared" si="77"/>
        <v>0</v>
      </c>
      <c r="BC115" s="127">
        <f t="shared" si="77"/>
        <v>0</v>
      </c>
      <c r="BD115" s="127">
        <f t="shared" si="77"/>
        <v>0</v>
      </c>
      <c r="BE115" s="127">
        <f t="shared" si="77"/>
        <v>0</v>
      </c>
      <c r="BF115" s="127">
        <f t="shared" si="77"/>
        <v>0</v>
      </c>
      <c r="BG115" s="127">
        <f t="shared" si="77"/>
        <v>0</v>
      </c>
      <c r="BH115" s="127">
        <f t="shared" si="77"/>
        <v>0</v>
      </c>
      <c r="BI115" s="127">
        <f t="shared" si="77"/>
        <v>0</v>
      </c>
      <c r="BJ115" s="127">
        <f t="shared" si="77"/>
        <v>0</v>
      </c>
      <c r="BK115" s="127">
        <f t="shared" si="77"/>
        <v>0</v>
      </c>
      <c r="BL115" s="127">
        <f t="shared" si="77"/>
        <v>0</v>
      </c>
      <c r="BM115" s="127">
        <f t="shared" si="77"/>
        <v>0</v>
      </c>
      <c r="BN115" s="147"/>
      <c r="BO115" s="147"/>
      <c r="BP115" s="147"/>
      <c r="BQ115" s="5"/>
    </row>
    <row r="116" spans="1:69">
      <c r="A116" s="726"/>
      <c r="B116" s="315" t="s">
        <v>23</v>
      </c>
      <c r="C116" s="452">
        <f>+'Assume C02'!D$32</f>
        <v>264</v>
      </c>
      <c r="D116" s="474">
        <f t="shared" si="75"/>
        <v>1460.3930531335222</v>
      </c>
      <c r="E116" s="474">
        <f t="shared" si="76"/>
        <v>4529.8909037374533</v>
      </c>
      <c r="F116" s="127">
        <f t="shared" si="78"/>
        <v>726.51755579122607</v>
      </c>
      <c r="G116" s="127">
        <f t="shared" si="77"/>
        <v>726.51755579122607</v>
      </c>
      <c r="H116" s="127">
        <f t="shared" si="77"/>
        <v>0</v>
      </c>
      <c r="I116" s="127">
        <f t="shared" si="77"/>
        <v>0.39575345411946955</v>
      </c>
      <c r="J116" s="127">
        <f t="shared" si="77"/>
        <v>0.8069561770070961</v>
      </c>
      <c r="K116" s="127">
        <f t="shared" si="77"/>
        <v>2.0482892964587198</v>
      </c>
      <c r="L116" s="127">
        <f t="shared" si="77"/>
        <v>4.1069426234848967</v>
      </c>
      <c r="M116" s="127">
        <f t="shared" si="77"/>
        <v>6.9717369144674191</v>
      </c>
      <c r="N116" s="127">
        <f t="shared" si="77"/>
        <v>9.4587362605141827</v>
      </c>
      <c r="O116" s="127">
        <f t="shared" si="77"/>
        <v>12.838990100321247</v>
      </c>
      <c r="P116" s="127">
        <f t="shared" si="77"/>
        <v>19.485318737633762</v>
      </c>
      <c r="Q116" s="127">
        <f t="shared" si="77"/>
        <v>21.636672475967337</v>
      </c>
      <c r="R116" s="127">
        <f t="shared" si="77"/>
        <v>29.82317099841325</v>
      </c>
      <c r="S116" s="127">
        <f t="shared" si="77"/>
        <v>36.863666234407582</v>
      </c>
      <c r="T116" s="127">
        <f t="shared" si="77"/>
        <v>49.536943139841959</v>
      </c>
      <c r="U116" s="127">
        <f t="shared" si="77"/>
        <v>47.98871024962898</v>
      </c>
      <c r="V116" s="127">
        <f t="shared" si="77"/>
        <v>49.553777289863085</v>
      </c>
      <c r="W116" s="127">
        <f t="shared" si="77"/>
        <v>58.982755815462866</v>
      </c>
      <c r="X116" s="127">
        <f t="shared" si="77"/>
        <v>0.4467713450974039</v>
      </c>
      <c r="Y116" s="127">
        <f t="shared" si="77"/>
        <v>43.430645341508828</v>
      </c>
      <c r="Z116" s="127">
        <f t="shared" si="77"/>
        <v>43.636120848471357</v>
      </c>
      <c r="AA116" s="127">
        <f t="shared" si="77"/>
        <v>48.95876874186699</v>
      </c>
      <c r="AB116" s="127">
        <f t="shared" si="77"/>
        <v>48.509410130879019</v>
      </c>
      <c r="AC116" s="127">
        <f t="shared" si="77"/>
        <v>45.015572384350136</v>
      </c>
      <c r="AD116" s="127">
        <f t="shared" si="77"/>
        <v>45.361955304903518</v>
      </c>
      <c r="AE116" s="127">
        <f t="shared" si="77"/>
        <v>45.361955304903518</v>
      </c>
      <c r="AF116" s="127">
        <f t="shared" si="77"/>
        <v>1498.3970668873555</v>
      </c>
      <c r="AG116" s="127">
        <f t="shared" si="77"/>
        <v>45.361955304903518</v>
      </c>
      <c r="AH116" s="127">
        <f t="shared" si="77"/>
        <v>45.361955304903518</v>
      </c>
      <c r="AI116" s="127">
        <f t="shared" si="77"/>
        <v>45.361955304903518</v>
      </c>
      <c r="AJ116" s="127">
        <f t="shared" si="77"/>
        <v>45.361955304903518</v>
      </c>
      <c r="AK116" s="127">
        <f t="shared" si="77"/>
        <v>45.361955304903518</v>
      </c>
      <c r="AL116" s="127">
        <f t="shared" si="77"/>
        <v>45.361955304903518</v>
      </c>
      <c r="AM116" s="127">
        <f t="shared" si="77"/>
        <v>45.361955304903518</v>
      </c>
      <c r="AN116" s="127">
        <f t="shared" si="77"/>
        <v>45.361955304903518</v>
      </c>
      <c r="AO116" s="127">
        <f t="shared" si="77"/>
        <v>45.361955304903518</v>
      </c>
      <c r="AP116" s="127">
        <f t="shared" si="77"/>
        <v>45.361955304903518</v>
      </c>
      <c r="AQ116" s="127">
        <f t="shared" si="77"/>
        <v>45.361955304903518</v>
      </c>
      <c r="AR116" s="127">
        <f t="shared" si="77"/>
        <v>45.361955304903518</v>
      </c>
      <c r="AS116" s="127">
        <f t="shared" si="77"/>
        <v>45.361955304903518</v>
      </c>
      <c r="AT116" s="127">
        <f t="shared" si="77"/>
        <v>45.361955304903518</v>
      </c>
      <c r="AU116" s="127">
        <f t="shared" si="77"/>
        <v>45.361955304903518</v>
      </c>
      <c r="AV116" s="127">
        <f t="shared" si="77"/>
        <v>45.361955304903518</v>
      </c>
      <c r="AW116" s="127">
        <f t="shared" si="77"/>
        <v>45.361955304903518</v>
      </c>
      <c r="AX116" s="127">
        <f t="shared" si="77"/>
        <v>45.361955304903518</v>
      </c>
      <c r="AY116" s="127">
        <f t="shared" si="77"/>
        <v>45.361955304903518</v>
      </c>
      <c r="AZ116" s="127">
        <f t="shared" si="77"/>
        <v>45.361955304903518</v>
      </c>
      <c r="BA116" s="127">
        <f t="shared" si="77"/>
        <v>0</v>
      </c>
      <c r="BB116" s="127">
        <f t="shared" si="77"/>
        <v>0</v>
      </c>
      <c r="BC116" s="127">
        <f t="shared" si="77"/>
        <v>0</v>
      </c>
      <c r="BD116" s="127">
        <f t="shared" si="77"/>
        <v>0</v>
      </c>
      <c r="BE116" s="127">
        <f t="shared" si="77"/>
        <v>0</v>
      </c>
      <c r="BF116" s="127">
        <f t="shared" si="77"/>
        <v>0</v>
      </c>
      <c r="BG116" s="127">
        <f t="shared" si="77"/>
        <v>0</v>
      </c>
      <c r="BH116" s="127">
        <f t="shared" si="77"/>
        <v>0</v>
      </c>
      <c r="BI116" s="127">
        <f t="shared" si="77"/>
        <v>0</v>
      </c>
      <c r="BJ116" s="127">
        <f t="shared" si="77"/>
        <v>0</v>
      </c>
      <c r="BK116" s="127">
        <f t="shared" si="77"/>
        <v>0</v>
      </c>
      <c r="BL116" s="127">
        <f t="shared" si="77"/>
        <v>0</v>
      </c>
      <c r="BM116" s="127">
        <f t="shared" si="77"/>
        <v>0</v>
      </c>
      <c r="BN116" s="147"/>
      <c r="BO116" s="147"/>
      <c r="BP116" s="147"/>
      <c r="BQ116" s="5"/>
    </row>
    <row r="117" spans="1:69">
      <c r="A117" s="726"/>
      <c r="B117" s="315" t="s">
        <v>24</v>
      </c>
      <c r="C117" s="452">
        <f>+'Assume C02'!D$32</f>
        <v>264</v>
      </c>
      <c r="D117" s="474">
        <f t="shared" si="75"/>
        <v>786.57790093349217</v>
      </c>
      <c r="E117" s="474">
        <f t="shared" si="76"/>
        <v>1573.1558018669843</v>
      </c>
      <c r="F117" s="127">
        <f t="shared" si="78"/>
        <v>393.28895046674609</v>
      </c>
      <c r="G117" s="127">
        <f t="shared" si="77"/>
        <v>393.28895046674609</v>
      </c>
      <c r="H117" s="127">
        <f t="shared" si="77"/>
        <v>0</v>
      </c>
      <c r="I117" s="127">
        <f t="shared" si="77"/>
        <v>0</v>
      </c>
      <c r="J117" s="127">
        <f t="shared" si="77"/>
        <v>0</v>
      </c>
      <c r="K117" s="127">
        <f t="shared" si="77"/>
        <v>0</v>
      </c>
      <c r="L117" s="127">
        <f t="shared" si="77"/>
        <v>0</v>
      </c>
      <c r="M117" s="127">
        <f t="shared" si="77"/>
        <v>0</v>
      </c>
      <c r="N117" s="127">
        <f t="shared" si="77"/>
        <v>0</v>
      </c>
      <c r="O117" s="127">
        <f t="shared" si="77"/>
        <v>0</v>
      </c>
      <c r="P117" s="127">
        <f t="shared" si="77"/>
        <v>0</v>
      </c>
      <c r="Q117" s="127">
        <f t="shared" si="77"/>
        <v>0</v>
      </c>
      <c r="R117" s="127">
        <f t="shared" si="77"/>
        <v>0</v>
      </c>
      <c r="S117" s="127">
        <f t="shared" si="77"/>
        <v>0</v>
      </c>
      <c r="T117" s="127">
        <f t="shared" si="77"/>
        <v>0</v>
      </c>
      <c r="U117" s="127">
        <f t="shared" si="77"/>
        <v>0</v>
      </c>
      <c r="V117" s="127">
        <f t="shared" si="77"/>
        <v>0</v>
      </c>
      <c r="W117" s="127">
        <f t="shared" si="77"/>
        <v>0</v>
      </c>
      <c r="X117" s="127">
        <f t="shared" si="77"/>
        <v>0</v>
      </c>
      <c r="Y117" s="127">
        <f t="shared" si="77"/>
        <v>0</v>
      </c>
      <c r="Z117" s="127">
        <f t="shared" si="77"/>
        <v>0</v>
      </c>
      <c r="AA117" s="127">
        <f t="shared" si="77"/>
        <v>0</v>
      </c>
      <c r="AB117" s="127">
        <f t="shared" si="77"/>
        <v>0</v>
      </c>
      <c r="AC117" s="127">
        <f t="shared" si="77"/>
        <v>0</v>
      </c>
      <c r="AD117" s="127">
        <f t="shared" si="77"/>
        <v>0</v>
      </c>
      <c r="AE117" s="127">
        <f t="shared" si="77"/>
        <v>0</v>
      </c>
      <c r="AF117" s="127">
        <f t="shared" si="77"/>
        <v>786.57790093349217</v>
      </c>
      <c r="AG117" s="127">
        <f t="shared" si="77"/>
        <v>0</v>
      </c>
      <c r="AH117" s="127">
        <f t="shared" si="77"/>
        <v>0</v>
      </c>
      <c r="AI117" s="127">
        <f t="shared" si="77"/>
        <v>0</v>
      </c>
      <c r="AJ117" s="127">
        <f t="shared" si="77"/>
        <v>0</v>
      </c>
      <c r="AK117" s="127">
        <f t="shared" si="77"/>
        <v>0</v>
      </c>
      <c r="AL117" s="127">
        <f t="shared" si="77"/>
        <v>0</v>
      </c>
      <c r="AM117" s="127">
        <f t="shared" si="77"/>
        <v>0</v>
      </c>
      <c r="AN117" s="127">
        <f t="shared" si="77"/>
        <v>0</v>
      </c>
      <c r="AO117" s="127">
        <f t="shared" si="77"/>
        <v>0</v>
      </c>
      <c r="AP117" s="127">
        <f t="shared" si="77"/>
        <v>0</v>
      </c>
      <c r="AQ117" s="127">
        <f t="shared" si="77"/>
        <v>0</v>
      </c>
      <c r="AR117" s="127">
        <f t="shared" si="77"/>
        <v>0</v>
      </c>
      <c r="AS117" s="127">
        <f t="shared" si="77"/>
        <v>0</v>
      </c>
      <c r="AT117" s="127">
        <f t="shared" si="77"/>
        <v>0</v>
      </c>
      <c r="AU117" s="127">
        <f t="shared" si="77"/>
        <v>0</v>
      </c>
      <c r="AV117" s="127">
        <f t="shared" si="77"/>
        <v>0</v>
      </c>
      <c r="AW117" s="127">
        <f t="shared" si="77"/>
        <v>0</v>
      </c>
      <c r="AX117" s="127">
        <f t="shared" si="77"/>
        <v>0</v>
      </c>
      <c r="AY117" s="127">
        <f t="shared" si="77"/>
        <v>0</v>
      </c>
      <c r="AZ117" s="127">
        <f t="shared" si="77"/>
        <v>0</v>
      </c>
      <c r="BA117" s="127">
        <f t="shared" si="77"/>
        <v>0</v>
      </c>
      <c r="BB117" s="127">
        <f t="shared" si="77"/>
        <v>0</v>
      </c>
      <c r="BC117" s="127">
        <f t="shared" si="77"/>
        <v>0</v>
      </c>
      <c r="BD117" s="127">
        <f t="shared" si="77"/>
        <v>0</v>
      </c>
      <c r="BE117" s="127">
        <f t="shared" si="77"/>
        <v>0</v>
      </c>
      <c r="BF117" s="127">
        <f t="shared" si="77"/>
        <v>0</v>
      </c>
      <c r="BG117" s="127">
        <f t="shared" si="77"/>
        <v>0</v>
      </c>
      <c r="BH117" s="127">
        <f t="shared" si="77"/>
        <v>0</v>
      </c>
      <c r="BI117" s="127">
        <f t="shared" si="77"/>
        <v>0</v>
      </c>
      <c r="BJ117" s="127">
        <f t="shared" si="77"/>
        <v>0</v>
      </c>
      <c r="BK117" s="127">
        <f t="shared" si="77"/>
        <v>0</v>
      </c>
      <c r="BL117" s="127">
        <f t="shared" si="77"/>
        <v>0</v>
      </c>
      <c r="BM117" s="127">
        <f t="shared" si="77"/>
        <v>0</v>
      </c>
      <c r="BN117" s="147"/>
      <c r="BO117" s="147"/>
      <c r="BP117" s="147"/>
      <c r="BQ117" s="5"/>
    </row>
    <row r="118" spans="1:69">
      <c r="A118" s="726"/>
      <c r="B118" s="315" t="s">
        <v>25</v>
      </c>
      <c r="C118" s="452">
        <f>+'Assume C02'!D$33</f>
        <v>200</v>
      </c>
      <c r="D118" s="474">
        <f t="shared" si="75"/>
        <v>572.24663195712094</v>
      </c>
      <c r="E118" s="474">
        <f t="shared" si="76"/>
        <v>761.33087186203272</v>
      </c>
      <c r="F118" s="127">
        <f t="shared" si="78"/>
        <v>285.50254533395628</v>
      </c>
      <c r="G118" s="127">
        <f t="shared" si="77"/>
        <v>285.50254533395628</v>
      </c>
      <c r="H118" s="127">
        <f t="shared" si="77"/>
        <v>0</v>
      </c>
      <c r="I118" s="127">
        <f t="shared" si="77"/>
        <v>3.7872966015794402E-3</v>
      </c>
      <c r="J118" s="127">
        <f t="shared" si="77"/>
        <v>0.63955165275009596</v>
      </c>
      <c r="K118" s="127">
        <f t="shared" si="77"/>
        <v>1.12910296175636E-2</v>
      </c>
      <c r="L118" s="127">
        <f t="shared" si="77"/>
        <v>0.58691131023910803</v>
      </c>
      <c r="M118" s="127">
        <f t="shared" si="77"/>
        <v>0.41667646547228099</v>
      </c>
      <c r="N118" s="127">
        <f t="shared" si="77"/>
        <v>0.76404402731374799</v>
      </c>
      <c r="O118" s="127">
        <f t="shared" si="77"/>
        <v>1.124099884716474</v>
      </c>
      <c r="P118" s="127">
        <f t="shared" si="77"/>
        <v>1.6916005552312718</v>
      </c>
      <c r="Q118" s="127">
        <f t="shared" si="77"/>
        <v>0.16049828069591399</v>
      </c>
      <c r="R118" s="127">
        <f t="shared" si="77"/>
        <v>4.9138602579876807</v>
      </c>
      <c r="S118" s="127">
        <f t="shared" si="77"/>
        <v>4.3591264108336004E-2</v>
      </c>
      <c r="T118" s="127">
        <f t="shared" si="77"/>
        <v>8.2897561525459199E-2</v>
      </c>
      <c r="U118" s="127">
        <f t="shared" si="77"/>
        <v>8.4840995124947E-2</v>
      </c>
      <c r="V118" s="127">
        <f t="shared" si="77"/>
        <v>1.8697053126214622</v>
      </c>
      <c r="W118" s="127">
        <f t="shared" si="77"/>
        <v>0.85715563620370594</v>
      </c>
      <c r="X118" s="127">
        <f t="shared" si="77"/>
        <v>0.64530649082207203</v>
      </c>
      <c r="Y118" s="127">
        <f t="shared" si="77"/>
        <v>0.28747553340908799</v>
      </c>
      <c r="Z118" s="127">
        <f t="shared" si="77"/>
        <v>5.5388423146971801</v>
      </c>
      <c r="AA118" s="127">
        <f t="shared" si="77"/>
        <v>0.19961195205702359</v>
      </c>
      <c r="AB118" s="127">
        <f t="shared" si="77"/>
        <v>0.237041890238532</v>
      </c>
      <c r="AC118" s="127">
        <f t="shared" si="77"/>
        <v>19.401394510328082</v>
      </c>
      <c r="AD118" s="127">
        <f t="shared" si="77"/>
        <v>6.5550259553199863</v>
      </c>
      <c r="AE118" s="127">
        <f t="shared" si="77"/>
        <v>6.5550259553199863</v>
      </c>
      <c r="AF118" s="127">
        <f t="shared" si="77"/>
        <v>6.5550259553199863</v>
      </c>
      <c r="AG118" s="127">
        <f t="shared" si="77"/>
        <v>6.5550259553199863</v>
      </c>
      <c r="AH118" s="127">
        <f t="shared" si="77"/>
        <v>6.5550259553199863</v>
      </c>
      <c r="AI118" s="127">
        <f t="shared" si="77"/>
        <v>6.5550259553199863</v>
      </c>
      <c r="AJ118" s="127">
        <f t="shared" si="77"/>
        <v>6.5550259553199863</v>
      </c>
      <c r="AK118" s="127">
        <f t="shared" si="77"/>
        <v>6.5550259553199863</v>
      </c>
      <c r="AL118" s="127">
        <f t="shared" si="77"/>
        <v>6.5550259553199863</v>
      </c>
      <c r="AM118" s="127">
        <f t="shared" si="77"/>
        <v>6.5550259553199863</v>
      </c>
      <c r="AN118" s="127">
        <f t="shared" si="77"/>
        <v>6.5550259553199863</v>
      </c>
      <c r="AO118" s="127">
        <f t="shared" ref="G118:BM119" si="79">$C118*(AO29+AO46+AO53)/1000</f>
        <v>6.5550259553199863</v>
      </c>
      <c r="AP118" s="127">
        <f t="shared" si="79"/>
        <v>6.5550259553199863</v>
      </c>
      <c r="AQ118" s="127">
        <f t="shared" si="79"/>
        <v>6.5550259553199863</v>
      </c>
      <c r="AR118" s="127">
        <f t="shared" si="79"/>
        <v>6.5550259553199863</v>
      </c>
      <c r="AS118" s="127">
        <f t="shared" si="79"/>
        <v>6.5550259553199863</v>
      </c>
      <c r="AT118" s="127">
        <f t="shared" si="79"/>
        <v>6.5550259553199863</v>
      </c>
      <c r="AU118" s="127">
        <f t="shared" si="79"/>
        <v>6.5550259553199863</v>
      </c>
      <c r="AV118" s="127">
        <f t="shared" si="79"/>
        <v>6.5550259553199863</v>
      </c>
      <c r="AW118" s="127">
        <f t="shared" si="79"/>
        <v>6.5550259553199863</v>
      </c>
      <c r="AX118" s="127">
        <f t="shared" si="79"/>
        <v>6.5550259553199863</v>
      </c>
      <c r="AY118" s="127">
        <f t="shared" si="79"/>
        <v>6.5550259553199863</v>
      </c>
      <c r="AZ118" s="127">
        <f t="shared" si="79"/>
        <v>6.5550259553199863</v>
      </c>
      <c r="BA118" s="127">
        <f t="shared" si="79"/>
        <v>0</v>
      </c>
      <c r="BB118" s="127">
        <f t="shared" si="79"/>
        <v>0</v>
      </c>
      <c r="BC118" s="127">
        <f t="shared" si="79"/>
        <v>0</v>
      </c>
      <c r="BD118" s="127">
        <f t="shared" si="79"/>
        <v>0</v>
      </c>
      <c r="BE118" s="127">
        <f t="shared" si="79"/>
        <v>0</v>
      </c>
      <c r="BF118" s="127">
        <f t="shared" si="79"/>
        <v>0</v>
      </c>
      <c r="BG118" s="127">
        <f t="shared" si="79"/>
        <v>0</v>
      </c>
      <c r="BH118" s="127">
        <f t="shared" si="79"/>
        <v>0</v>
      </c>
      <c r="BI118" s="127">
        <f t="shared" si="79"/>
        <v>0</v>
      </c>
      <c r="BJ118" s="127">
        <f t="shared" si="79"/>
        <v>0</v>
      </c>
      <c r="BK118" s="127">
        <f t="shared" si="79"/>
        <v>0</v>
      </c>
      <c r="BL118" s="127">
        <f t="shared" si="79"/>
        <v>0</v>
      </c>
      <c r="BM118" s="127">
        <f t="shared" si="79"/>
        <v>0</v>
      </c>
      <c r="BN118" s="147"/>
      <c r="BO118" s="147"/>
      <c r="BP118" s="147"/>
      <c r="BQ118" s="5"/>
    </row>
    <row r="119" spans="1:69">
      <c r="A119" s="726"/>
      <c r="B119" s="315" t="s">
        <v>26</v>
      </c>
      <c r="C119" s="453">
        <v>0</v>
      </c>
      <c r="D119" s="475">
        <f>SUM(F119:L119)</f>
        <v>0</v>
      </c>
      <c r="E119" s="475">
        <f t="shared" si="76"/>
        <v>0</v>
      </c>
      <c r="F119" s="140">
        <f t="shared" si="78"/>
        <v>0</v>
      </c>
      <c r="G119" s="140">
        <f t="shared" si="79"/>
        <v>0</v>
      </c>
      <c r="H119" s="140">
        <f t="shared" si="79"/>
        <v>0</v>
      </c>
      <c r="I119" s="140">
        <f t="shared" si="79"/>
        <v>0</v>
      </c>
      <c r="J119" s="140">
        <f t="shared" si="79"/>
        <v>0</v>
      </c>
      <c r="K119" s="140">
        <f t="shared" si="79"/>
        <v>0</v>
      </c>
      <c r="L119" s="140">
        <f t="shared" si="79"/>
        <v>0</v>
      </c>
      <c r="M119" s="140">
        <f t="shared" si="79"/>
        <v>0</v>
      </c>
      <c r="N119" s="140">
        <f t="shared" si="79"/>
        <v>0</v>
      </c>
      <c r="O119" s="140">
        <f t="shared" si="79"/>
        <v>0</v>
      </c>
      <c r="P119" s="140">
        <f t="shared" si="79"/>
        <v>0</v>
      </c>
      <c r="Q119" s="140">
        <f t="shared" si="79"/>
        <v>0</v>
      </c>
      <c r="R119" s="140">
        <f t="shared" si="79"/>
        <v>0</v>
      </c>
      <c r="S119" s="140">
        <f t="shared" si="79"/>
        <v>0</v>
      </c>
      <c r="T119" s="140">
        <f t="shared" si="79"/>
        <v>0</v>
      </c>
      <c r="U119" s="140">
        <f t="shared" si="79"/>
        <v>0</v>
      </c>
      <c r="V119" s="140">
        <f t="shared" si="79"/>
        <v>0</v>
      </c>
      <c r="W119" s="140">
        <f t="shared" si="79"/>
        <v>0</v>
      </c>
      <c r="X119" s="140">
        <f t="shared" si="79"/>
        <v>0</v>
      </c>
      <c r="Y119" s="140">
        <f t="shared" si="79"/>
        <v>0</v>
      </c>
      <c r="Z119" s="140">
        <f t="shared" si="79"/>
        <v>0</v>
      </c>
      <c r="AA119" s="140">
        <f t="shared" si="79"/>
        <v>0</v>
      </c>
      <c r="AB119" s="140">
        <f t="shared" si="79"/>
        <v>0</v>
      </c>
      <c r="AC119" s="140">
        <f t="shared" si="79"/>
        <v>0</v>
      </c>
      <c r="AD119" s="140">
        <f t="shared" si="79"/>
        <v>0</v>
      </c>
      <c r="AE119" s="140">
        <f t="shared" si="79"/>
        <v>0</v>
      </c>
      <c r="AF119" s="140">
        <f t="shared" si="79"/>
        <v>0</v>
      </c>
      <c r="AG119" s="140">
        <f t="shared" si="79"/>
        <v>0</v>
      </c>
      <c r="AH119" s="140">
        <f t="shared" si="79"/>
        <v>0</v>
      </c>
      <c r="AI119" s="140">
        <f t="shared" si="79"/>
        <v>0</v>
      </c>
      <c r="AJ119" s="140">
        <f t="shared" si="79"/>
        <v>0</v>
      </c>
      <c r="AK119" s="140">
        <f t="shared" si="79"/>
        <v>0</v>
      </c>
      <c r="AL119" s="140">
        <f t="shared" si="79"/>
        <v>0</v>
      </c>
      <c r="AM119" s="140">
        <f t="shared" si="79"/>
        <v>0</v>
      </c>
      <c r="AN119" s="140">
        <f t="shared" si="79"/>
        <v>0</v>
      </c>
      <c r="AO119" s="140">
        <f t="shared" si="79"/>
        <v>0</v>
      </c>
      <c r="AP119" s="140">
        <f t="shared" si="79"/>
        <v>0</v>
      </c>
      <c r="AQ119" s="140">
        <f t="shared" si="79"/>
        <v>0</v>
      </c>
      <c r="AR119" s="140">
        <f t="shared" si="79"/>
        <v>0</v>
      </c>
      <c r="AS119" s="140">
        <f t="shared" si="79"/>
        <v>0</v>
      </c>
      <c r="AT119" s="140">
        <f t="shared" si="79"/>
        <v>0</v>
      </c>
      <c r="AU119" s="140">
        <f t="shared" si="79"/>
        <v>0</v>
      </c>
      <c r="AV119" s="140">
        <f t="shared" si="79"/>
        <v>0</v>
      </c>
      <c r="AW119" s="140">
        <f t="shared" si="79"/>
        <v>0</v>
      </c>
      <c r="AX119" s="140">
        <f t="shared" si="79"/>
        <v>0</v>
      </c>
      <c r="AY119" s="140">
        <f t="shared" si="79"/>
        <v>0</v>
      </c>
      <c r="AZ119" s="140">
        <f t="shared" si="79"/>
        <v>0</v>
      </c>
      <c r="BA119" s="140">
        <f t="shared" si="79"/>
        <v>0</v>
      </c>
      <c r="BB119" s="140">
        <f t="shared" si="79"/>
        <v>0</v>
      </c>
      <c r="BC119" s="140">
        <f t="shared" si="79"/>
        <v>0</v>
      </c>
      <c r="BD119" s="140">
        <f t="shared" si="79"/>
        <v>0</v>
      </c>
      <c r="BE119" s="140">
        <f t="shared" si="79"/>
        <v>0</v>
      </c>
      <c r="BF119" s="140">
        <f t="shared" si="79"/>
        <v>0</v>
      </c>
      <c r="BG119" s="140">
        <f t="shared" si="79"/>
        <v>0</v>
      </c>
      <c r="BH119" s="140">
        <f t="shared" si="79"/>
        <v>0</v>
      </c>
      <c r="BI119" s="140">
        <f t="shared" si="79"/>
        <v>0</v>
      </c>
      <c r="BJ119" s="140">
        <f t="shared" si="79"/>
        <v>0</v>
      </c>
      <c r="BK119" s="140">
        <f t="shared" si="79"/>
        <v>0</v>
      </c>
      <c r="BL119" s="140">
        <f t="shared" si="79"/>
        <v>0</v>
      </c>
      <c r="BM119" s="140">
        <f t="shared" si="79"/>
        <v>0</v>
      </c>
      <c r="BN119" s="146"/>
      <c r="BO119" s="168"/>
      <c r="BP119" s="168"/>
      <c r="BQ119" s="5"/>
    </row>
    <row r="120" spans="1:69">
      <c r="A120" s="727"/>
      <c r="B120" s="316" t="s">
        <v>749</v>
      </c>
      <c r="C120" s="450"/>
      <c r="D120" s="476">
        <f t="shared" si="75"/>
        <v>3331.8564090265463</v>
      </c>
      <c r="E120" s="476">
        <f t="shared" si="76"/>
        <v>9427.5716924785156</v>
      </c>
      <c r="F120" s="322">
        <f>+SUM(F114:F119)</f>
        <v>1661.6284630931341</v>
      </c>
      <c r="G120" s="322">
        <f t="shared" ref="G120:BM120" si="80">+SUM(G114:G119)</f>
        <v>1661.6284630931341</v>
      </c>
      <c r="H120" s="322">
        <f t="shared" si="80"/>
        <v>0</v>
      </c>
      <c r="I120" s="322">
        <f t="shared" si="80"/>
        <v>0.399540750721049</v>
      </c>
      <c r="J120" s="322">
        <f t="shared" si="80"/>
        <v>1.4465078297571921</v>
      </c>
      <c r="K120" s="322">
        <f t="shared" si="80"/>
        <v>2.0595803260762833</v>
      </c>
      <c r="L120" s="322">
        <f t="shared" si="80"/>
        <v>4.6938539337240046</v>
      </c>
      <c r="M120" s="322">
        <f t="shared" si="80"/>
        <v>7.3884133799397</v>
      </c>
      <c r="N120" s="322">
        <f t="shared" si="80"/>
        <v>10.222780287827931</v>
      </c>
      <c r="O120" s="322">
        <f t="shared" si="80"/>
        <v>13.963089985037721</v>
      </c>
      <c r="P120" s="322">
        <f t="shared" si="80"/>
        <v>21.176919292865033</v>
      </c>
      <c r="Q120" s="322">
        <f t="shared" si="80"/>
        <v>534.43599375907422</v>
      </c>
      <c r="R120" s="322">
        <f t="shared" si="80"/>
        <v>34.737031256400932</v>
      </c>
      <c r="S120" s="322">
        <f t="shared" si="80"/>
        <v>36.907257498515918</v>
      </c>
      <c r="T120" s="322">
        <f t="shared" si="80"/>
        <v>49.619840701367416</v>
      </c>
      <c r="U120" s="322">
        <f t="shared" si="80"/>
        <v>48.073551244753929</v>
      </c>
      <c r="V120" s="322">
        <f t="shared" si="80"/>
        <v>51.423482602484547</v>
      </c>
      <c r="W120" s="322">
        <f t="shared" si="80"/>
        <v>59.839911451666573</v>
      </c>
      <c r="X120" s="322">
        <f t="shared" si="80"/>
        <v>1.092077835919476</v>
      </c>
      <c r="Y120" s="322">
        <f t="shared" si="80"/>
        <v>43.718120874917915</v>
      </c>
      <c r="Z120" s="322">
        <f t="shared" si="80"/>
        <v>49.174963163168535</v>
      </c>
      <c r="AA120" s="322">
        <f t="shared" si="80"/>
        <v>561.79720369633492</v>
      </c>
      <c r="AB120" s="322">
        <f t="shared" si="80"/>
        <v>48.746452021117548</v>
      </c>
      <c r="AC120" s="322">
        <f t="shared" si="80"/>
        <v>64.416966894678211</v>
      </c>
      <c r="AD120" s="322">
        <f t="shared" si="80"/>
        <v>51.916981260223501</v>
      </c>
      <c r="AE120" s="322">
        <f t="shared" si="80"/>
        <v>51.916981260223501</v>
      </c>
      <c r="AF120" s="322">
        <f t="shared" si="80"/>
        <v>2291.5299937761679</v>
      </c>
      <c r="AG120" s="322">
        <f t="shared" si="80"/>
        <v>51.916981260223501</v>
      </c>
      <c r="AH120" s="322">
        <f t="shared" si="80"/>
        <v>51.916981260223501</v>
      </c>
      <c r="AI120" s="322">
        <f t="shared" si="80"/>
        <v>51.916981260223501</v>
      </c>
      <c r="AJ120" s="322">
        <f t="shared" si="80"/>
        <v>51.916981260223501</v>
      </c>
      <c r="AK120" s="322">
        <f t="shared" si="80"/>
        <v>564.55580426263441</v>
      </c>
      <c r="AL120" s="322">
        <f t="shared" si="80"/>
        <v>51.916981260223501</v>
      </c>
      <c r="AM120" s="322">
        <f t="shared" si="80"/>
        <v>51.916981260223501</v>
      </c>
      <c r="AN120" s="322">
        <f t="shared" si="80"/>
        <v>51.916981260223501</v>
      </c>
      <c r="AO120" s="322">
        <f t="shared" si="80"/>
        <v>51.916981260223501</v>
      </c>
      <c r="AP120" s="322">
        <f t="shared" si="80"/>
        <v>51.916981260223501</v>
      </c>
      <c r="AQ120" s="322">
        <f t="shared" si="80"/>
        <v>51.916981260223501</v>
      </c>
      <c r="AR120" s="322">
        <f t="shared" si="80"/>
        <v>51.916981260223501</v>
      </c>
      <c r="AS120" s="322">
        <f t="shared" si="80"/>
        <v>51.916981260223501</v>
      </c>
      <c r="AT120" s="322">
        <f t="shared" si="80"/>
        <v>51.916981260223501</v>
      </c>
      <c r="AU120" s="322">
        <f t="shared" si="80"/>
        <v>564.55580426263441</v>
      </c>
      <c r="AV120" s="322">
        <f t="shared" si="80"/>
        <v>51.916981260223501</v>
      </c>
      <c r="AW120" s="322">
        <f t="shared" si="80"/>
        <v>51.916981260223501</v>
      </c>
      <c r="AX120" s="322">
        <f t="shared" si="80"/>
        <v>51.916981260223501</v>
      </c>
      <c r="AY120" s="322">
        <f t="shared" si="80"/>
        <v>51.916981260223501</v>
      </c>
      <c r="AZ120" s="322">
        <f t="shared" si="80"/>
        <v>51.916981260223501</v>
      </c>
      <c r="BA120" s="322">
        <f t="shared" si="80"/>
        <v>0</v>
      </c>
      <c r="BB120" s="322">
        <f t="shared" si="80"/>
        <v>0</v>
      </c>
      <c r="BC120" s="322">
        <f t="shared" si="80"/>
        <v>0</v>
      </c>
      <c r="BD120" s="322">
        <f t="shared" si="80"/>
        <v>0</v>
      </c>
      <c r="BE120" s="322">
        <f t="shared" si="80"/>
        <v>0</v>
      </c>
      <c r="BF120" s="322">
        <f t="shared" si="80"/>
        <v>0</v>
      </c>
      <c r="BG120" s="322">
        <f t="shared" si="80"/>
        <v>0</v>
      </c>
      <c r="BH120" s="322">
        <f t="shared" si="80"/>
        <v>0</v>
      </c>
      <c r="BI120" s="322">
        <f t="shared" si="80"/>
        <v>0</v>
      </c>
      <c r="BJ120" s="322">
        <f t="shared" si="80"/>
        <v>0</v>
      </c>
      <c r="BK120" s="322">
        <f t="shared" si="80"/>
        <v>0</v>
      </c>
      <c r="BL120" s="322">
        <f t="shared" si="80"/>
        <v>0</v>
      </c>
      <c r="BM120" s="322">
        <f t="shared" si="80"/>
        <v>0</v>
      </c>
      <c r="BN120" s="174"/>
      <c r="BO120" s="150"/>
      <c r="BP120" s="150"/>
      <c r="BQ120" s="25"/>
    </row>
    <row r="121" spans="1:69">
      <c r="A121" s="725" t="s">
        <v>842</v>
      </c>
      <c r="B121" s="165" t="s">
        <v>21</v>
      </c>
      <c r="C121" s="451">
        <f>+'Assume C02'!E$32</f>
        <v>264</v>
      </c>
      <c r="D121" s="473">
        <f t="shared" si="75"/>
        <v>0</v>
      </c>
      <c r="E121" s="473">
        <f t="shared" si="76"/>
        <v>0</v>
      </c>
      <c r="F121" s="154">
        <f>$C121*(F32+F56)/1000</f>
        <v>0</v>
      </c>
      <c r="G121" s="154">
        <f t="shared" ref="G121:BM125" si="81">$C121*(G32+G56)/1000</f>
        <v>0</v>
      </c>
      <c r="H121" s="154">
        <f t="shared" si="81"/>
        <v>0</v>
      </c>
      <c r="I121" s="154">
        <f t="shared" si="81"/>
        <v>0</v>
      </c>
      <c r="J121" s="154">
        <f t="shared" si="81"/>
        <v>0</v>
      </c>
      <c r="K121" s="154">
        <f t="shared" si="81"/>
        <v>0</v>
      </c>
      <c r="L121" s="154">
        <f t="shared" si="81"/>
        <v>0</v>
      </c>
      <c r="M121" s="154">
        <f t="shared" si="81"/>
        <v>0</v>
      </c>
      <c r="N121" s="154">
        <f t="shared" si="81"/>
        <v>0</v>
      </c>
      <c r="O121" s="154">
        <f t="shared" si="81"/>
        <v>0</v>
      </c>
      <c r="P121" s="154">
        <f t="shared" si="81"/>
        <v>0</v>
      </c>
      <c r="Q121" s="154">
        <f t="shared" si="81"/>
        <v>0</v>
      </c>
      <c r="R121" s="154">
        <f t="shared" si="81"/>
        <v>0</v>
      </c>
      <c r="S121" s="154">
        <f t="shared" si="81"/>
        <v>0</v>
      </c>
      <c r="T121" s="154">
        <f t="shared" si="81"/>
        <v>0</v>
      </c>
      <c r="U121" s="154">
        <f t="shared" si="81"/>
        <v>0</v>
      </c>
      <c r="V121" s="154">
        <f t="shared" si="81"/>
        <v>0</v>
      </c>
      <c r="W121" s="154">
        <f t="shared" si="81"/>
        <v>0</v>
      </c>
      <c r="X121" s="154">
        <f t="shared" si="81"/>
        <v>0</v>
      </c>
      <c r="Y121" s="154">
        <f t="shared" si="81"/>
        <v>0</v>
      </c>
      <c r="Z121" s="154">
        <f t="shared" si="81"/>
        <v>0</v>
      </c>
      <c r="AA121" s="154">
        <f t="shared" si="81"/>
        <v>0</v>
      </c>
      <c r="AB121" s="154">
        <f t="shared" si="81"/>
        <v>0</v>
      </c>
      <c r="AC121" s="154">
        <f t="shared" si="81"/>
        <v>0</v>
      </c>
      <c r="AD121" s="154">
        <f t="shared" si="81"/>
        <v>0</v>
      </c>
      <c r="AE121" s="154">
        <f t="shared" si="81"/>
        <v>0</v>
      </c>
      <c r="AF121" s="154">
        <f t="shared" si="81"/>
        <v>0</v>
      </c>
      <c r="AG121" s="154">
        <f t="shared" si="81"/>
        <v>0</v>
      </c>
      <c r="AH121" s="154">
        <f t="shared" si="81"/>
        <v>0</v>
      </c>
      <c r="AI121" s="154">
        <f t="shared" si="81"/>
        <v>0</v>
      </c>
      <c r="AJ121" s="154">
        <f t="shared" si="81"/>
        <v>0</v>
      </c>
      <c r="AK121" s="154">
        <f t="shared" si="81"/>
        <v>0</v>
      </c>
      <c r="AL121" s="154">
        <f t="shared" si="81"/>
        <v>0</v>
      </c>
      <c r="AM121" s="154">
        <f t="shared" si="81"/>
        <v>0</v>
      </c>
      <c r="AN121" s="154">
        <f t="shared" si="81"/>
        <v>0</v>
      </c>
      <c r="AO121" s="154">
        <f t="shared" si="81"/>
        <v>0</v>
      </c>
      <c r="AP121" s="154">
        <f t="shared" si="81"/>
        <v>0</v>
      </c>
      <c r="AQ121" s="154">
        <f t="shared" si="81"/>
        <v>0</v>
      </c>
      <c r="AR121" s="154">
        <f t="shared" si="81"/>
        <v>0</v>
      </c>
      <c r="AS121" s="154">
        <f t="shared" si="81"/>
        <v>0</v>
      </c>
      <c r="AT121" s="154">
        <f t="shared" si="81"/>
        <v>0</v>
      </c>
      <c r="AU121" s="154">
        <f t="shared" si="81"/>
        <v>0</v>
      </c>
      <c r="AV121" s="154">
        <f t="shared" si="81"/>
        <v>0</v>
      </c>
      <c r="AW121" s="154">
        <f t="shared" si="81"/>
        <v>0</v>
      </c>
      <c r="AX121" s="154">
        <f t="shared" si="81"/>
        <v>0</v>
      </c>
      <c r="AY121" s="154">
        <f t="shared" si="81"/>
        <v>0</v>
      </c>
      <c r="AZ121" s="154">
        <f t="shared" si="81"/>
        <v>0</v>
      </c>
      <c r="BA121" s="154">
        <f t="shared" si="81"/>
        <v>0</v>
      </c>
      <c r="BB121" s="154">
        <f t="shared" si="81"/>
        <v>0</v>
      </c>
      <c r="BC121" s="154">
        <f t="shared" si="81"/>
        <v>0</v>
      </c>
      <c r="BD121" s="154">
        <f t="shared" si="81"/>
        <v>0</v>
      </c>
      <c r="BE121" s="154">
        <f t="shared" si="81"/>
        <v>0</v>
      </c>
      <c r="BF121" s="154">
        <f t="shared" si="81"/>
        <v>0</v>
      </c>
      <c r="BG121" s="154">
        <f t="shared" si="81"/>
        <v>0</v>
      </c>
      <c r="BH121" s="154">
        <f t="shared" si="81"/>
        <v>0</v>
      </c>
      <c r="BI121" s="154">
        <f t="shared" si="81"/>
        <v>0</v>
      </c>
      <c r="BJ121" s="154">
        <f t="shared" si="81"/>
        <v>0</v>
      </c>
      <c r="BK121" s="154">
        <f t="shared" si="81"/>
        <v>0</v>
      </c>
      <c r="BL121" s="154">
        <f t="shared" si="81"/>
        <v>0</v>
      </c>
      <c r="BM121" s="154">
        <f t="shared" si="81"/>
        <v>0</v>
      </c>
      <c r="BN121" s="147"/>
      <c r="BO121" s="147"/>
      <c r="BP121" s="147"/>
      <c r="BQ121" s="5"/>
    </row>
    <row r="122" spans="1:69">
      <c r="A122" s="726"/>
      <c r="B122" s="315" t="s">
        <v>22</v>
      </c>
      <c r="C122" s="452">
        <f>+'Assume C02'!E$32</f>
        <v>264</v>
      </c>
      <c r="D122" s="474">
        <f t="shared" si="75"/>
        <v>0</v>
      </c>
      <c r="E122" s="474">
        <f t="shared" si="76"/>
        <v>1094.693650745307</v>
      </c>
      <c r="F122" s="127">
        <f t="shared" ref="F122:U126" si="82">$C122*(F33+F57)/1000</f>
        <v>0</v>
      </c>
      <c r="G122" s="127">
        <f t="shared" si="82"/>
        <v>0</v>
      </c>
      <c r="H122" s="127">
        <f t="shared" si="82"/>
        <v>0</v>
      </c>
      <c r="I122" s="127">
        <f t="shared" si="82"/>
        <v>0</v>
      </c>
      <c r="J122" s="127">
        <f t="shared" si="82"/>
        <v>0</v>
      </c>
      <c r="K122" s="127">
        <f t="shared" si="82"/>
        <v>0</v>
      </c>
      <c r="L122" s="127">
        <f t="shared" si="82"/>
        <v>0</v>
      </c>
      <c r="M122" s="127">
        <f t="shared" si="82"/>
        <v>0</v>
      </c>
      <c r="N122" s="127">
        <f t="shared" si="82"/>
        <v>0</v>
      </c>
      <c r="O122" s="127">
        <f t="shared" si="82"/>
        <v>0</v>
      </c>
      <c r="P122" s="127">
        <f t="shared" si="82"/>
        <v>0</v>
      </c>
      <c r="Q122" s="127">
        <f t="shared" si="82"/>
        <v>0</v>
      </c>
      <c r="R122" s="127">
        <f t="shared" si="82"/>
        <v>0</v>
      </c>
      <c r="S122" s="127">
        <f t="shared" si="82"/>
        <v>0</v>
      </c>
      <c r="T122" s="127">
        <f t="shared" si="82"/>
        <v>0</v>
      </c>
      <c r="U122" s="127">
        <f t="shared" si="82"/>
        <v>0</v>
      </c>
      <c r="V122" s="127">
        <f t="shared" si="81"/>
        <v>0</v>
      </c>
      <c r="W122" s="127">
        <f t="shared" si="81"/>
        <v>0</v>
      </c>
      <c r="X122" s="127">
        <f t="shared" si="81"/>
        <v>0</v>
      </c>
      <c r="Y122" s="127">
        <f t="shared" si="81"/>
        <v>0</v>
      </c>
      <c r="Z122" s="127">
        <f t="shared" si="81"/>
        <v>0</v>
      </c>
      <c r="AA122" s="127">
        <f t="shared" si="81"/>
        <v>0</v>
      </c>
      <c r="AB122" s="127">
        <f t="shared" si="81"/>
        <v>0</v>
      </c>
      <c r="AC122" s="127">
        <f t="shared" si="81"/>
        <v>0</v>
      </c>
      <c r="AD122" s="127">
        <f t="shared" si="81"/>
        <v>0</v>
      </c>
      <c r="AE122" s="127">
        <f t="shared" si="81"/>
        <v>0</v>
      </c>
      <c r="AF122" s="127">
        <f t="shared" si="81"/>
        <v>0</v>
      </c>
      <c r="AG122" s="127">
        <f t="shared" si="81"/>
        <v>0</v>
      </c>
      <c r="AH122" s="127">
        <f t="shared" si="81"/>
        <v>0</v>
      </c>
      <c r="AI122" s="127">
        <f t="shared" si="81"/>
        <v>0</v>
      </c>
      <c r="AJ122" s="127">
        <f t="shared" si="81"/>
        <v>0</v>
      </c>
      <c r="AK122" s="127">
        <f t="shared" si="81"/>
        <v>0</v>
      </c>
      <c r="AL122" s="127">
        <f t="shared" si="81"/>
        <v>0</v>
      </c>
      <c r="AM122" s="127">
        <f t="shared" si="81"/>
        <v>0</v>
      </c>
      <c r="AN122" s="127">
        <f t="shared" si="81"/>
        <v>0</v>
      </c>
      <c r="AO122" s="127">
        <f t="shared" si="81"/>
        <v>0</v>
      </c>
      <c r="AP122" s="127">
        <f t="shared" si="81"/>
        <v>0</v>
      </c>
      <c r="AQ122" s="127">
        <f t="shared" si="81"/>
        <v>0</v>
      </c>
      <c r="AR122" s="127">
        <f t="shared" si="81"/>
        <v>0</v>
      </c>
      <c r="AS122" s="127">
        <f t="shared" si="81"/>
        <v>0</v>
      </c>
      <c r="AT122" s="127">
        <f t="shared" si="81"/>
        <v>0</v>
      </c>
      <c r="AU122" s="127">
        <f t="shared" si="81"/>
        <v>0</v>
      </c>
      <c r="AV122" s="127">
        <f t="shared" si="81"/>
        <v>0</v>
      </c>
      <c r="AW122" s="127">
        <f t="shared" si="81"/>
        <v>0</v>
      </c>
      <c r="AX122" s="127">
        <f t="shared" si="81"/>
        <v>0</v>
      </c>
      <c r="AY122" s="127">
        <f t="shared" si="81"/>
        <v>0</v>
      </c>
      <c r="AZ122" s="127">
        <f t="shared" si="81"/>
        <v>0</v>
      </c>
      <c r="BA122" s="127">
        <f t="shared" si="81"/>
        <v>273.67341268632674</v>
      </c>
      <c r="BB122" s="127">
        <f t="shared" si="81"/>
        <v>273.67341268632674</v>
      </c>
      <c r="BC122" s="127">
        <f t="shared" si="81"/>
        <v>0</v>
      </c>
      <c r="BD122" s="127">
        <f t="shared" si="81"/>
        <v>0</v>
      </c>
      <c r="BE122" s="127">
        <f t="shared" si="81"/>
        <v>0</v>
      </c>
      <c r="BF122" s="127">
        <f t="shared" si="81"/>
        <v>0</v>
      </c>
      <c r="BG122" s="127">
        <f t="shared" si="81"/>
        <v>0</v>
      </c>
      <c r="BH122" s="127">
        <f t="shared" si="81"/>
        <v>0</v>
      </c>
      <c r="BI122" s="127">
        <f t="shared" si="81"/>
        <v>0</v>
      </c>
      <c r="BJ122" s="127">
        <f t="shared" si="81"/>
        <v>0</v>
      </c>
      <c r="BK122" s="127">
        <f t="shared" si="81"/>
        <v>0</v>
      </c>
      <c r="BL122" s="127">
        <f t="shared" si="81"/>
        <v>547.34682537265348</v>
      </c>
      <c r="BM122" s="127">
        <f t="shared" si="81"/>
        <v>0</v>
      </c>
      <c r="BN122" s="147"/>
      <c r="BO122" s="147"/>
      <c r="BP122" s="147"/>
      <c r="BQ122" s="5"/>
    </row>
    <row r="123" spans="1:69">
      <c r="A123" s="726"/>
      <c r="B123" s="315" t="s">
        <v>23</v>
      </c>
      <c r="C123" s="452">
        <f>+'Assume C02'!E$32</f>
        <v>264</v>
      </c>
      <c r="D123" s="474">
        <f t="shared" si="75"/>
        <v>0</v>
      </c>
      <c r="E123" s="474">
        <f t="shared" si="76"/>
        <v>2281.6643757703841</v>
      </c>
      <c r="F123" s="127">
        <f t="shared" si="82"/>
        <v>0</v>
      </c>
      <c r="G123" s="127">
        <f t="shared" si="81"/>
        <v>0</v>
      </c>
      <c r="H123" s="127">
        <f t="shared" si="81"/>
        <v>0</v>
      </c>
      <c r="I123" s="127">
        <f t="shared" si="81"/>
        <v>0</v>
      </c>
      <c r="J123" s="127">
        <f t="shared" si="81"/>
        <v>0</v>
      </c>
      <c r="K123" s="127">
        <f t="shared" si="81"/>
        <v>0</v>
      </c>
      <c r="L123" s="127">
        <f t="shared" si="81"/>
        <v>0</v>
      </c>
      <c r="M123" s="127">
        <f t="shared" si="81"/>
        <v>0</v>
      </c>
      <c r="N123" s="127">
        <f t="shared" si="81"/>
        <v>0</v>
      </c>
      <c r="O123" s="127">
        <f t="shared" si="81"/>
        <v>0</v>
      </c>
      <c r="P123" s="127">
        <f t="shared" si="81"/>
        <v>0</v>
      </c>
      <c r="Q123" s="127">
        <f t="shared" si="81"/>
        <v>0</v>
      </c>
      <c r="R123" s="127">
        <f t="shared" si="81"/>
        <v>0</v>
      </c>
      <c r="S123" s="127">
        <f t="shared" si="81"/>
        <v>0</v>
      </c>
      <c r="T123" s="127">
        <f t="shared" si="81"/>
        <v>0</v>
      </c>
      <c r="U123" s="127">
        <f t="shared" si="81"/>
        <v>0</v>
      </c>
      <c r="V123" s="127">
        <f t="shared" si="81"/>
        <v>0</v>
      </c>
      <c r="W123" s="127">
        <f t="shared" si="81"/>
        <v>0</v>
      </c>
      <c r="X123" s="127">
        <f t="shared" si="81"/>
        <v>0</v>
      </c>
      <c r="Y123" s="127">
        <f t="shared" si="81"/>
        <v>0</v>
      </c>
      <c r="Z123" s="127">
        <f t="shared" si="81"/>
        <v>0</v>
      </c>
      <c r="AA123" s="127">
        <f t="shared" si="81"/>
        <v>0</v>
      </c>
      <c r="AB123" s="127">
        <f t="shared" si="81"/>
        <v>0</v>
      </c>
      <c r="AC123" s="127">
        <f t="shared" si="81"/>
        <v>0</v>
      </c>
      <c r="AD123" s="127">
        <f t="shared" si="81"/>
        <v>0</v>
      </c>
      <c r="AE123" s="127">
        <f t="shared" si="81"/>
        <v>0</v>
      </c>
      <c r="AF123" s="127">
        <f t="shared" si="81"/>
        <v>0</v>
      </c>
      <c r="AG123" s="127">
        <f t="shared" si="81"/>
        <v>0</v>
      </c>
      <c r="AH123" s="127">
        <f t="shared" si="81"/>
        <v>0</v>
      </c>
      <c r="AI123" s="127">
        <f t="shared" si="81"/>
        <v>0</v>
      </c>
      <c r="AJ123" s="127">
        <f t="shared" si="81"/>
        <v>0</v>
      </c>
      <c r="AK123" s="127">
        <f t="shared" si="81"/>
        <v>0</v>
      </c>
      <c r="AL123" s="127">
        <f t="shared" si="81"/>
        <v>0</v>
      </c>
      <c r="AM123" s="127">
        <f t="shared" si="81"/>
        <v>0</v>
      </c>
      <c r="AN123" s="127">
        <f t="shared" si="81"/>
        <v>0</v>
      </c>
      <c r="AO123" s="127">
        <f t="shared" si="81"/>
        <v>0</v>
      </c>
      <c r="AP123" s="127">
        <f t="shared" si="81"/>
        <v>0</v>
      </c>
      <c r="AQ123" s="127">
        <f t="shared" si="81"/>
        <v>0</v>
      </c>
      <c r="AR123" s="127">
        <f t="shared" si="81"/>
        <v>0</v>
      </c>
      <c r="AS123" s="127">
        <f t="shared" si="81"/>
        <v>0</v>
      </c>
      <c r="AT123" s="127">
        <f t="shared" si="81"/>
        <v>0</v>
      </c>
      <c r="AU123" s="127">
        <f t="shared" si="81"/>
        <v>0</v>
      </c>
      <c r="AV123" s="127">
        <f t="shared" si="81"/>
        <v>0</v>
      </c>
      <c r="AW123" s="127">
        <f t="shared" si="81"/>
        <v>0</v>
      </c>
      <c r="AX123" s="127">
        <f t="shared" si="81"/>
        <v>0</v>
      </c>
      <c r="AY123" s="127">
        <f t="shared" si="81"/>
        <v>0</v>
      </c>
      <c r="AZ123" s="127">
        <f t="shared" si="81"/>
        <v>0</v>
      </c>
      <c r="BA123" s="127">
        <f t="shared" si="81"/>
        <v>1140.8321878851921</v>
      </c>
      <c r="BB123" s="127">
        <f t="shared" si="81"/>
        <v>1140.8321878851921</v>
      </c>
      <c r="BC123" s="127">
        <f t="shared" si="81"/>
        <v>0</v>
      </c>
      <c r="BD123" s="127">
        <f t="shared" si="81"/>
        <v>0</v>
      </c>
      <c r="BE123" s="127">
        <f t="shared" si="81"/>
        <v>0</v>
      </c>
      <c r="BF123" s="127">
        <f t="shared" si="81"/>
        <v>0</v>
      </c>
      <c r="BG123" s="127">
        <f t="shared" si="81"/>
        <v>0</v>
      </c>
      <c r="BH123" s="127">
        <f t="shared" si="81"/>
        <v>0</v>
      </c>
      <c r="BI123" s="127">
        <f t="shared" si="81"/>
        <v>0</v>
      </c>
      <c r="BJ123" s="127">
        <f t="shared" si="81"/>
        <v>0</v>
      </c>
      <c r="BK123" s="127">
        <f t="shared" si="81"/>
        <v>0</v>
      </c>
      <c r="BL123" s="127">
        <f t="shared" si="81"/>
        <v>0</v>
      </c>
      <c r="BM123" s="127">
        <f t="shared" si="81"/>
        <v>0</v>
      </c>
      <c r="BN123" s="147"/>
      <c r="BO123" s="147"/>
      <c r="BP123" s="147"/>
      <c r="BQ123" s="5"/>
    </row>
    <row r="124" spans="1:69">
      <c r="A124" s="726"/>
      <c r="B124" s="315" t="s">
        <v>24</v>
      </c>
      <c r="C124" s="452">
        <f>+'Assume C02'!E$32</f>
        <v>264</v>
      </c>
      <c r="D124" s="474">
        <f t="shared" si="75"/>
        <v>0</v>
      </c>
      <c r="E124" s="474">
        <f t="shared" si="76"/>
        <v>912.33073023478926</v>
      </c>
      <c r="F124" s="127">
        <f t="shared" si="82"/>
        <v>0</v>
      </c>
      <c r="G124" s="127">
        <f t="shared" si="81"/>
        <v>0</v>
      </c>
      <c r="H124" s="127">
        <f t="shared" si="81"/>
        <v>0</v>
      </c>
      <c r="I124" s="127">
        <f t="shared" si="81"/>
        <v>0</v>
      </c>
      <c r="J124" s="127">
        <f t="shared" si="81"/>
        <v>0</v>
      </c>
      <c r="K124" s="127">
        <f t="shared" si="81"/>
        <v>0</v>
      </c>
      <c r="L124" s="127">
        <f t="shared" si="81"/>
        <v>0</v>
      </c>
      <c r="M124" s="127">
        <f t="shared" si="81"/>
        <v>0</v>
      </c>
      <c r="N124" s="127">
        <f t="shared" si="81"/>
        <v>0</v>
      </c>
      <c r="O124" s="127">
        <f t="shared" si="81"/>
        <v>0</v>
      </c>
      <c r="P124" s="127">
        <f t="shared" si="81"/>
        <v>0</v>
      </c>
      <c r="Q124" s="127">
        <f t="shared" si="81"/>
        <v>0</v>
      </c>
      <c r="R124" s="127">
        <f t="shared" si="81"/>
        <v>0</v>
      </c>
      <c r="S124" s="127">
        <f t="shared" si="81"/>
        <v>0</v>
      </c>
      <c r="T124" s="127">
        <f t="shared" si="81"/>
        <v>0</v>
      </c>
      <c r="U124" s="127">
        <f t="shared" si="81"/>
        <v>0</v>
      </c>
      <c r="V124" s="127">
        <f t="shared" si="81"/>
        <v>0</v>
      </c>
      <c r="W124" s="127">
        <f t="shared" si="81"/>
        <v>0</v>
      </c>
      <c r="X124" s="127">
        <f t="shared" si="81"/>
        <v>0</v>
      </c>
      <c r="Y124" s="127">
        <f t="shared" si="81"/>
        <v>0</v>
      </c>
      <c r="Z124" s="127">
        <f t="shared" si="81"/>
        <v>0</v>
      </c>
      <c r="AA124" s="127">
        <f t="shared" si="81"/>
        <v>0</v>
      </c>
      <c r="AB124" s="127">
        <f t="shared" si="81"/>
        <v>0</v>
      </c>
      <c r="AC124" s="127">
        <f t="shared" si="81"/>
        <v>0</v>
      </c>
      <c r="AD124" s="127">
        <f t="shared" si="81"/>
        <v>0</v>
      </c>
      <c r="AE124" s="127">
        <f t="shared" si="81"/>
        <v>0</v>
      </c>
      <c r="AF124" s="127">
        <f t="shared" si="81"/>
        <v>0</v>
      </c>
      <c r="AG124" s="127">
        <f t="shared" si="81"/>
        <v>0</v>
      </c>
      <c r="AH124" s="127">
        <f t="shared" si="81"/>
        <v>0</v>
      </c>
      <c r="AI124" s="127">
        <f t="shared" si="81"/>
        <v>0</v>
      </c>
      <c r="AJ124" s="127">
        <f t="shared" si="81"/>
        <v>0</v>
      </c>
      <c r="AK124" s="127">
        <f t="shared" si="81"/>
        <v>0</v>
      </c>
      <c r="AL124" s="127">
        <f t="shared" si="81"/>
        <v>0</v>
      </c>
      <c r="AM124" s="127">
        <f t="shared" si="81"/>
        <v>0</v>
      </c>
      <c r="AN124" s="127">
        <f t="shared" si="81"/>
        <v>0</v>
      </c>
      <c r="AO124" s="127">
        <f t="shared" si="81"/>
        <v>0</v>
      </c>
      <c r="AP124" s="127">
        <f t="shared" si="81"/>
        <v>0</v>
      </c>
      <c r="AQ124" s="127">
        <f t="shared" si="81"/>
        <v>0</v>
      </c>
      <c r="AR124" s="127">
        <f t="shared" si="81"/>
        <v>0</v>
      </c>
      <c r="AS124" s="127">
        <f t="shared" si="81"/>
        <v>0</v>
      </c>
      <c r="AT124" s="127">
        <f t="shared" si="81"/>
        <v>0</v>
      </c>
      <c r="AU124" s="127">
        <f t="shared" si="81"/>
        <v>0</v>
      </c>
      <c r="AV124" s="127">
        <f t="shared" si="81"/>
        <v>0</v>
      </c>
      <c r="AW124" s="127">
        <f t="shared" si="81"/>
        <v>0</v>
      </c>
      <c r="AX124" s="127">
        <f t="shared" si="81"/>
        <v>0</v>
      </c>
      <c r="AY124" s="127">
        <f t="shared" si="81"/>
        <v>0</v>
      </c>
      <c r="AZ124" s="127">
        <f t="shared" si="81"/>
        <v>0</v>
      </c>
      <c r="BA124" s="127">
        <f t="shared" si="81"/>
        <v>456.16536511739463</v>
      </c>
      <c r="BB124" s="127">
        <f t="shared" si="81"/>
        <v>456.16536511739463</v>
      </c>
      <c r="BC124" s="127">
        <f t="shared" si="81"/>
        <v>0</v>
      </c>
      <c r="BD124" s="127">
        <f t="shared" si="81"/>
        <v>0</v>
      </c>
      <c r="BE124" s="127">
        <f t="shared" si="81"/>
        <v>0</v>
      </c>
      <c r="BF124" s="127">
        <f t="shared" si="81"/>
        <v>0</v>
      </c>
      <c r="BG124" s="127">
        <f t="shared" si="81"/>
        <v>0</v>
      </c>
      <c r="BH124" s="127">
        <f t="shared" si="81"/>
        <v>0</v>
      </c>
      <c r="BI124" s="127">
        <f t="shared" si="81"/>
        <v>0</v>
      </c>
      <c r="BJ124" s="127">
        <f t="shared" si="81"/>
        <v>0</v>
      </c>
      <c r="BK124" s="127">
        <f t="shared" si="81"/>
        <v>0</v>
      </c>
      <c r="BL124" s="127">
        <f t="shared" si="81"/>
        <v>0</v>
      </c>
      <c r="BM124" s="127">
        <f t="shared" si="81"/>
        <v>0</v>
      </c>
      <c r="BN124" s="147"/>
      <c r="BO124" s="147"/>
      <c r="BP124" s="147"/>
      <c r="BQ124" s="5"/>
    </row>
    <row r="125" spans="1:69">
      <c r="A125" s="726"/>
      <c r="B125" s="315" t="s">
        <v>25</v>
      </c>
      <c r="C125" s="452">
        <f>+'Assume C02'!E$33</f>
        <v>200</v>
      </c>
      <c r="D125" s="474">
        <f t="shared" si="75"/>
        <v>0</v>
      </c>
      <c r="E125" s="474">
        <f t="shared" si="76"/>
        <v>1057.09593978261</v>
      </c>
      <c r="F125" s="127">
        <f t="shared" si="82"/>
        <v>0</v>
      </c>
      <c r="G125" s="127">
        <f t="shared" si="81"/>
        <v>0</v>
      </c>
      <c r="H125" s="127">
        <f t="shared" si="81"/>
        <v>0</v>
      </c>
      <c r="I125" s="127">
        <f t="shared" si="81"/>
        <v>0</v>
      </c>
      <c r="J125" s="127">
        <f t="shared" si="81"/>
        <v>0</v>
      </c>
      <c r="K125" s="127">
        <f t="shared" si="81"/>
        <v>0</v>
      </c>
      <c r="L125" s="127">
        <f t="shared" si="81"/>
        <v>0</v>
      </c>
      <c r="M125" s="127">
        <f t="shared" si="81"/>
        <v>0</v>
      </c>
      <c r="N125" s="127">
        <f t="shared" si="81"/>
        <v>0</v>
      </c>
      <c r="O125" s="127">
        <f t="shared" si="81"/>
        <v>0</v>
      </c>
      <c r="P125" s="127">
        <f t="shared" si="81"/>
        <v>0</v>
      </c>
      <c r="Q125" s="127">
        <f t="shared" si="81"/>
        <v>0</v>
      </c>
      <c r="R125" s="127">
        <f t="shared" si="81"/>
        <v>0</v>
      </c>
      <c r="S125" s="127">
        <f t="shared" si="81"/>
        <v>0</v>
      </c>
      <c r="T125" s="127">
        <f t="shared" si="81"/>
        <v>0</v>
      </c>
      <c r="U125" s="127">
        <f t="shared" si="81"/>
        <v>0</v>
      </c>
      <c r="V125" s="127">
        <f t="shared" si="81"/>
        <v>0</v>
      </c>
      <c r="W125" s="127">
        <f t="shared" si="81"/>
        <v>0</v>
      </c>
      <c r="X125" s="127">
        <f t="shared" si="81"/>
        <v>0</v>
      </c>
      <c r="Y125" s="127">
        <f t="shared" si="81"/>
        <v>0</v>
      </c>
      <c r="Z125" s="127">
        <f t="shared" si="81"/>
        <v>0</v>
      </c>
      <c r="AA125" s="127">
        <f t="shared" si="81"/>
        <v>0</v>
      </c>
      <c r="AB125" s="127">
        <f t="shared" si="81"/>
        <v>0</v>
      </c>
      <c r="AC125" s="127">
        <f t="shared" si="81"/>
        <v>0</v>
      </c>
      <c r="AD125" s="127">
        <f t="shared" si="81"/>
        <v>0</v>
      </c>
      <c r="AE125" s="127">
        <f t="shared" si="81"/>
        <v>0</v>
      </c>
      <c r="AF125" s="127">
        <f t="shared" si="81"/>
        <v>0</v>
      </c>
      <c r="AG125" s="127">
        <f t="shared" si="81"/>
        <v>0</v>
      </c>
      <c r="AH125" s="127">
        <f t="shared" si="81"/>
        <v>0</v>
      </c>
      <c r="AI125" s="127">
        <f t="shared" si="81"/>
        <v>0</v>
      </c>
      <c r="AJ125" s="127">
        <f t="shared" si="81"/>
        <v>0</v>
      </c>
      <c r="AK125" s="127">
        <f t="shared" si="81"/>
        <v>0</v>
      </c>
      <c r="AL125" s="127">
        <f t="shared" si="81"/>
        <v>0</v>
      </c>
      <c r="AM125" s="127">
        <f t="shared" si="81"/>
        <v>0</v>
      </c>
      <c r="AN125" s="127">
        <f t="shared" si="81"/>
        <v>0</v>
      </c>
      <c r="AO125" s="127">
        <f t="shared" ref="G125:BM126" si="83">$C125*(AO36+AO60)/1000</f>
        <v>0</v>
      </c>
      <c r="AP125" s="127">
        <f t="shared" si="83"/>
        <v>0</v>
      </c>
      <c r="AQ125" s="127">
        <f t="shared" si="83"/>
        <v>0</v>
      </c>
      <c r="AR125" s="127">
        <f t="shared" si="83"/>
        <v>0</v>
      </c>
      <c r="AS125" s="127">
        <f t="shared" si="83"/>
        <v>0</v>
      </c>
      <c r="AT125" s="127">
        <f t="shared" si="83"/>
        <v>0</v>
      </c>
      <c r="AU125" s="127">
        <f t="shared" si="83"/>
        <v>0</v>
      </c>
      <c r="AV125" s="127">
        <f t="shared" si="83"/>
        <v>0</v>
      </c>
      <c r="AW125" s="127">
        <f t="shared" si="83"/>
        <v>0</v>
      </c>
      <c r="AX125" s="127">
        <f t="shared" si="83"/>
        <v>0</v>
      </c>
      <c r="AY125" s="127">
        <f t="shared" si="83"/>
        <v>0</v>
      </c>
      <c r="AZ125" s="127">
        <f t="shared" si="83"/>
        <v>0</v>
      </c>
      <c r="BA125" s="127">
        <f t="shared" si="83"/>
        <v>528.547969891305</v>
      </c>
      <c r="BB125" s="127">
        <f t="shared" si="83"/>
        <v>528.547969891305</v>
      </c>
      <c r="BC125" s="127">
        <f t="shared" si="83"/>
        <v>0</v>
      </c>
      <c r="BD125" s="127">
        <f t="shared" si="83"/>
        <v>0</v>
      </c>
      <c r="BE125" s="127">
        <f t="shared" si="83"/>
        <v>0</v>
      </c>
      <c r="BF125" s="127">
        <f t="shared" si="83"/>
        <v>0</v>
      </c>
      <c r="BG125" s="127">
        <f t="shared" si="83"/>
        <v>0</v>
      </c>
      <c r="BH125" s="127">
        <f t="shared" si="83"/>
        <v>0</v>
      </c>
      <c r="BI125" s="127">
        <f t="shared" si="83"/>
        <v>0</v>
      </c>
      <c r="BJ125" s="127">
        <f t="shared" si="83"/>
        <v>0</v>
      </c>
      <c r="BK125" s="127">
        <f t="shared" si="83"/>
        <v>0</v>
      </c>
      <c r="BL125" s="127">
        <f t="shared" si="83"/>
        <v>0</v>
      </c>
      <c r="BM125" s="127">
        <f t="shared" si="83"/>
        <v>0</v>
      </c>
      <c r="BN125" s="147"/>
      <c r="BO125" s="147"/>
      <c r="BP125" s="147"/>
      <c r="BQ125" s="5"/>
    </row>
    <row r="126" spans="1:69">
      <c r="A126" s="726"/>
      <c r="B126" s="315" t="s">
        <v>26</v>
      </c>
      <c r="C126" s="453">
        <v>0</v>
      </c>
      <c r="D126" s="475">
        <f>SUM(F126:L126)</f>
        <v>0</v>
      </c>
      <c r="E126" s="475">
        <f t="shared" si="76"/>
        <v>0</v>
      </c>
      <c r="F126" s="140">
        <f t="shared" si="82"/>
        <v>0</v>
      </c>
      <c r="G126" s="140">
        <f t="shared" si="83"/>
        <v>0</v>
      </c>
      <c r="H126" s="140">
        <f t="shared" si="83"/>
        <v>0</v>
      </c>
      <c r="I126" s="140">
        <f t="shared" si="83"/>
        <v>0</v>
      </c>
      <c r="J126" s="140">
        <f t="shared" si="83"/>
        <v>0</v>
      </c>
      <c r="K126" s="140">
        <f t="shared" si="83"/>
        <v>0</v>
      </c>
      <c r="L126" s="140">
        <f t="shared" si="83"/>
        <v>0</v>
      </c>
      <c r="M126" s="140">
        <f t="shared" si="83"/>
        <v>0</v>
      </c>
      <c r="N126" s="140">
        <f t="shared" si="83"/>
        <v>0</v>
      </c>
      <c r="O126" s="140">
        <f t="shared" si="83"/>
        <v>0</v>
      </c>
      <c r="P126" s="140">
        <f t="shared" si="83"/>
        <v>0</v>
      </c>
      <c r="Q126" s="140">
        <f t="shared" si="83"/>
        <v>0</v>
      </c>
      <c r="R126" s="140">
        <f t="shared" si="83"/>
        <v>0</v>
      </c>
      <c r="S126" s="140">
        <f t="shared" si="83"/>
        <v>0</v>
      </c>
      <c r="T126" s="140">
        <f t="shared" si="83"/>
        <v>0</v>
      </c>
      <c r="U126" s="140">
        <f t="shared" si="83"/>
        <v>0</v>
      </c>
      <c r="V126" s="140">
        <f t="shared" si="83"/>
        <v>0</v>
      </c>
      <c r="W126" s="140">
        <f t="shared" si="83"/>
        <v>0</v>
      </c>
      <c r="X126" s="140">
        <f t="shared" si="83"/>
        <v>0</v>
      </c>
      <c r="Y126" s="140">
        <f t="shared" si="83"/>
        <v>0</v>
      </c>
      <c r="Z126" s="140">
        <f t="shared" si="83"/>
        <v>0</v>
      </c>
      <c r="AA126" s="140">
        <f t="shared" si="83"/>
        <v>0</v>
      </c>
      <c r="AB126" s="140">
        <f t="shared" si="83"/>
        <v>0</v>
      </c>
      <c r="AC126" s="140">
        <f t="shared" si="83"/>
        <v>0</v>
      </c>
      <c r="AD126" s="140">
        <f t="shared" si="83"/>
        <v>0</v>
      </c>
      <c r="AE126" s="140">
        <f t="shared" si="83"/>
        <v>0</v>
      </c>
      <c r="AF126" s="140">
        <f t="shared" si="83"/>
        <v>0</v>
      </c>
      <c r="AG126" s="140">
        <f t="shared" si="83"/>
        <v>0</v>
      </c>
      <c r="AH126" s="140">
        <f t="shared" si="83"/>
        <v>0</v>
      </c>
      <c r="AI126" s="140">
        <f t="shared" si="83"/>
        <v>0</v>
      </c>
      <c r="AJ126" s="140">
        <f t="shared" si="83"/>
        <v>0</v>
      </c>
      <c r="AK126" s="140">
        <f t="shared" si="83"/>
        <v>0</v>
      </c>
      <c r="AL126" s="140">
        <f t="shared" si="83"/>
        <v>0</v>
      </c>
      <c r="AM126" s="140">
        <f t="shared" si="83"/>
        <v>0</v>
      </c>
      <c r="AN126" s="140">
        <f t="shared" si="83"/>
        <v>0</v>
      </c>
      <c r="AO126" s="140">
        <f t="shared" si="83"/>
        <v>0</v>
      </c>
      <c r="AP126" s="140">
        <f t="shared" si="83"/>
        <v>0</v>
      </c>
      <c r="AQ126" s="140">
        <f t="shared" si="83"/>
        <v>0</v>
      </c>
      <c r="AR126" s="140">
        <f t="shared" si="83"/>
        <v>0</v>
      </c>
      <c r="AS126" s="140">
        <f t="shared" si="83"/>
        <v>0</v>
      </c>
      <c r="AT126" s="140">
        <f t="shared" si="83"/>
        <v>0</v>
      </c>
      <c r="AU126" s="140">
        <f t="shared" si="83"/>
        <v>0</v>
      </c>
      <c r="AV126" s="140">
        <f t="shared" si="83"/>
        <v>0</v>
      </c>
      <c r="AW126" s="140">
        <f t="shared" si="83"/>
        <v>0</v>
      </c>
      <c r="AX126" s="140">
        <f t="shared" si="83"/>
        <v>0</v>
      </c>
      <c r="AY126" s="140">
        <f t="shared" si="83"/>
        <v>0</v>
      </c>
      <c r="AZ126" s="140">
        <f t="shared" si="83"/>
        <v>0</v>
      </c>
      <c r="BA126" s="140">
        <f t="shared" si="83"/>
        <v>0</v>
      </c>
      <c r="BB126" s="140">
        <f t="shared" si="83"/>
        <v>0</v>
      </c>
      <c r="BC126" s="140">
        <f t="shared" si="83"/>
        <v>0</v>
      </c>
      <c r="BD126" s="140">
        <f t="shared" si="83"/>
        <v>0</v>
      </c>
      <c r="BE126" s="140">
        <f t="shared" si="83"/>
        <v>0</v>
      </c>
      <c r="BF126" s="140">
        <f t="shared" si="83"/>
        <v>0</v>
      </c>
      <c r="BG126" s="140">
        <f t="shared" si="83"/>
        <v>0</v>
      </c>
      <c r="BH126" s="140">
        <f t="shared" si="83"/>
        <v>0</v>
      </c>
      <c r="BI126" s="140">
        <f t="shared" si="83"/>
        <v>0</v>
      </c>
      <c r="BJ126" s="140">
        <f t="shared" si="83"/>
        <v>0</v>
      </c>
      <c r="BK126" s="140">
        <f t="shared" si="83"/>
        <v>0</v>
      </c>
      <c r="BL126" s="140">
        <f t="shared" si="83"/>
        <v>0</v>
      </c>
      <c r="BM126" s="140">
        <f t="shared" si="83"/>
        <v>0</v>
      </c>
      <c r="BN126" s="146"/>
      <c r="BO126" s="168"/>
      <c r="BP126" s="168"/>
      <c r="BQ126" s="5"/>
    </row>
    <row r="127" spans="1:69">
      <c r="A127" s="727"/>
      <c r="B127" s="316" t="s">
        <v>749</v>
      </c>
      <c r="C127" s="450"/>
      <c r="D127" s="476">
        <f t="shared" ref="D127" si="84">SUM(F127:L127)</f>
        <v>0</v>
      </c>
      <c r="E127" s="476">
        <f t="shared" si="76"/>
        <v>5345.78469653309</v>
      </c>
      <c r="F127" s="322">
        <f>+SUM(F121:F126)</f>
        <v>0</v>
      </c>
      <c r="G127" s="322">
        <f t="shared" ref="G127:BM127" si="85">+SUM(G121:G126)</f>
        <v>0</v>
      </c>
      <c r="H127" s="322">
        <f t="shared" si="85"/>
        <v>0</v>
      </c>
      <c r="I127" s="322">
        <f t="shared" si="85"/>
        <v>0</v>
      </c>
      <c r="J127" s="322">
        <f t="shared" si="85"/>
        <v>0</v>
      </c>
      <c r="K127" s="322">
        <f t="shared" si="85"/>
        <v>0</v>
      </c>
      <c r="L127" s="322">
        <f t="shared" si="85"/>
        <v>0</v>
      </c>
      <c r="M127" s="322">
        <f t="shared" si="85"/>
        <v>0</v>
      </c>
      <c r="N127" s="322">
        <f t="shared" si="85"/>
        <v>0</v>
      </c>
      <c r="O127" s="322">
        <f t="shared" si="85"/>
        <v>0</v>
      </c>
      <c r="P127" s="322">
        <f t="shared" si="85"/>
        <v>0</v>
      </c>
      <c r="Q127" s="322">
        <f t="shared" si="85"/>
        <v>0</v>
      </c>
      <c r="R127" s="322">
        <f t="shared" si="85"/>
        <v>0</v>
      </c>
      <c r="S127" s="322">
        <f t="shared" si="85"/>
        <v>0</v>
      </c>
      <c r="T127" s="322">
        <f t="shared" si="85"/>
        <v>0</v>
      </c>
      <c r="U127" s="322">
        <f t="shared" si="85"/>
        <v>0</v>
      </c>
      <c r="V127" s="322">
        <f t="shared" si="85"/>
        <v>0</v>
      </c>
      <c r="W127" s="322">
        <f t="shared" si="85"/>
        <v>0</v>
      </c>
      <c r="X127" s="322">
        <f t="shared" si="85"/>
        <v>0</v>
      </c>
      <c r="Y127" s="322">
        <f t="shared" si="85"/>
        <v>0</v>
      </c>
      <c r="Z127" s="322">
        <f t="shared" si="85"/>
        <v>0</v>
      </c>
      <c r="AA127" s="322">
        <f t="shared" si="85"/>
        <v>0</v>
      </c>
      <c r="AB127" s="322">
        <f t="shared" si="85"/>
        <v>0</v>
      </c>
      <c r="AC127" s="322">
        <f t="shared" si="85"/>
        <v>0</v>
      </c>
      <c r="AD127" s="322">
        <f t="shared" si="85"/>
        <v>0</v>
      </c>
      <c r="AE127" s="322">
        <f t="shared" si="85"/>
        <v>0</v>
      </c>
      <c r="AF127" s="322">
        <f t="shared" si="85"/>
        <v>0</v>
      </c>
      <c r="AG127" s="322">
        <f t="shared" si="85"/>
        <v>0</v>
      </c>
      <c r="AH127" s="322">
        <f t="shared" si="85"/>
        <v>0</v>
      </c>
      <c r="AI127" s="322">
        <f t="shared" si="85"/>
        <v>0</v>
      </c>
      <c r="AJ127" s="322">
        <f t="shared" si="85"/>
        <v>0</v>
      </c>
      <c r="AK127" s="322">
        <f t="shared" si="85"/>
        <v>0</v>
      </c>
      <c r="AL127" s="322">
        <f t="shared" si="85"/>
        <v>0</v>
      </c>
      <c r="AM127" s="322">
        <f t="shared" si="85"/>
        <v>0</v>
      </c>
      <c r="AN127" s="322">
        <f t="shared" si="85"/>
        <v>0</v>
      </c>
      <c r="AO127" s="322">
        <f t="shared" si="85"/>
        <v>0</v>
      </c>
      <c r="AP127" s="322">
        <f t="shared" si="85"/>
        <v>0</v>
      </c>
      <c r="AQ127" s="322">
        <f t="shared" si="85"/>
        <v>0</v>
      </c>
      <c r="AR127" s="322">
        <f t="shared" si="85"/>
        <v>0</v>
      </c>
      <c r="AS127" s="322">
        <f t="shared" si="85"/>
        <v>0</v>
      </c>
      <c r="AT127" s="322">
        <f t="shared" si="85"/>
        <v>0</v>
      </c>
      <c r="AU127" s="322">
        <f t="shared" si="85"/>
        <v>0</v>
      </c>
      <c r="AV127" s="322">
        <f t="shared" si="85"/>
        <v>0</v>
      </c>
      <c r="AW127" s="322">
        <f t="shared" si="85"/>
        <v>0</v>
      </c>
      <c r="AX127" s="322">
        <f t="shared" si="85"/>
        <v>0</v>
      </c>
      <c r="AY127" s="322">
        <f t="shared" si="85"/>
        <v>0</v>
      </c>
      <c r="AZ127" s="322">
        <f t="shared" si="85"/>
        <v>0</v>
      </c>
      <c r="BA127" s="322">
        <f t="shared" si="85"/>
        <v>2399.2189355802184</v>
      </c>
      <c r="BB127" s="322">
        <f t="shared" si="85"/>
        <v>2399.2189355802184</v>
      </c>
      <c r="BC127" s="322">
        <f t="shared" si="85"/>
        <v>0</v>
      </c>
      <c r="BD127" s="322">
        <f t="shared" si="85"/>
        <v>0</v>
      </c>
      <c r="BE127" s="322">
        <f t="shared" si="85"/>
        <v>0</v>
      </c>
      <c r="BF127" s="322">
        <f t="shared" si="85"/>
        <v>0</v>
      </c>
      <c r="BG127" s="322">
        <f t="shared" si="85"/>
        <v>0</v>
      </c>
      <c r="BH127" s="322">
        <f t="shared" si="85"/>
        <v>0</v>
      </c>
      <c r="BI127" s="322">
        <f t="shared" si="85"/>
        <v>0</v>
      </c>
      <c r="BJ127" s="322">
        <f t="shared" si="85"/>
        <v>0</v>
      </c>
      <c r="BK127" s="322">
        <f t="shared" si="85"/>
        <v>0</v>
      </c>
      <c r="BL127" s="322">
        <f t="shared" si="85"/>
        <v>547.34682537265348</v>
      </c>
      <c r="BM127" s="322">
        <f t="shared" si="85"/>
        <v>0</v>
      </c>
      <c r="BN127" s="174"/>
      <c r="BO127" s="150"/>
      <c r="BP127" s="150"/>
      <c r="BQ127" s="5"/>
    </row>
    <row r="128" spans="1:69" ht="12.75" customHeight="1">
      <c r="A128" s="722" t="s">
        <v>771</v>
      </c>
      <c r="B128" s="165" t="s">
        <v>21</v>
      </c>
      <c r="C128" s="456"/>
      <c r="D128" s="477">
        <f t="shared" ref="D128:D134" si="86">SUM(F128:L128)</f>
        <v>0</v>
      </c>
      <c r="E128" s="478">
        <f t="shared" si="76"/>
        <v>0</v>
      </c>
      <c r="F128" s="519">
        <f>+(100%+'Assume C02'!G5)*(F114+F121)</f>
        <v>0</v>
      </c>
      <c r="G128" s="519">
        <f>+(100%+'Assume C02'!H5)*(G114+G121)</f>
        <v>0</v>
      </c>
      <c r="H128" s="519">
        <f>+(100%+'Assume C02'!I5)*(H114+H121)</f>
        <v>0</v>
      </c>
      <c r="I128" s="519">
        <f>+(100%+'Assume C02'!J5)*(I114+I121)</f>
        <v>0</v>
      </c>
      <c r="J128" s="519">
        <f>+(100%+'Assume C02'!K5)*(J114+J121)</f>
        <v>0</v>
      </c>
      <c r="K128" s="519">
        <f>+(100%+'Assume C02'!L5)*(K114+K121)</f>
        <v>0</v>
      </c>
      <c r="L128" s="519">
        <f>+(100%+'Assume C02'!M5)*(L114+L121)</f>
        <v>0</v>
      </c>
      <c r="M128" s="519">
        <f>+(100%+'Assume C02'!N5)*(M114+M121)</f>
        <v>0</v>
      </c>
      <c r="N128" s="519">
        <f>+(100%+'Assume C02'!O5)*(N114+N121)</f>
        <v>0</v>
      </c>
      <c r="O128" s="519">
        <f>+(100%+'Assume C02'!P5)*(O114+O121)</f>
        <v>0</v>
      </c>
      <c r="P128" s="519">
        <f>+(100%+'Assume C02'!Q5)*(P114+P121)</f>
        <v>0</v>
      </c>
      <c r="Q128" s="519">
        <f>+(100%+'Assume C02'!R5)*(Q114+Q121)</f>
        <v>0</v>
      </c>
      <c r="R128" s="519">
        <f>+(100%+'Assume C02'!S5)*(R114+R121)</f>
        <v>0</v>
      </c>
      <c r="S128" s="519">
        <f>+(100%+'Assume C02'!T5)*(S114+S121)</f>
        <v>0</v>
      </c>
      <c r="T128" s="519">
        <f>+(100%+'Assume C02'!U5)*(T114+T121)</f>
        <v>0</v>
      </c>
      <c r="U128" s="519">
        <f>+(100%+'Assume C02'!V5)*(U114+U121)</f>
        <v>0</v>
      </c>
      <c r="V128" s="519">
        <f>+(100%+'Assume C02'!W5)*(V114+V121)</f>
        <v>0</v>
      </c>
      <c r="W128" s="519">
        <f>+(100%+'Assume C02'!X5)*(W114+W121)</f>
        <v>0</v>
      </c>
      <c r="X128" s="519">
        <f>+(100%+'Assume C02'!Y5)*(X114+X121)</f>
        <v>0</v>
      </c>
      <c r="Y128" s="519">
        <f>+(100%+'Assume C02'!Z5)*(Y114+Y121)</f>
        <v>0</v>
      </c>
      <c r="Z128" s="519">
        <f>+(100%+'Assume C02'!AA5)*(Z114+Z121)</f>
        <v>0</v>
      </c>
      <c r="AA128" s="519">
        <f>+(100%+'Assume C02'!AB5)*(AA114+AA121)</f>
        <v>0</v>
      </c>
      <c r="AB128" s="519">
        <f>+(100%+'Assume C02'!AC5)*(AB114+AB121)</f>
        <v>0</v>
      </c>
      <c r="AC128" s="519">
        <f>+(100%+'Assume C02'!AD5)*(AC114+AC121)</f>
        <v>0</v>
      </c>
      <c r="AD128" s="519">
        <f>+(100%+'Assume C02'!AE5)*(AD114+AD121)</f>
        <v>0</v>
      </c>
      <c r="AE128" s="519">
        <f>+(100%+'Assume C02'!AF5)*(AE114+AE121)</f>
        <v>0</v>
      </c>
      <c r="AF128" s="519">
        <f>+(100%+'Assume C02'!AG5)*(AF114+AF121)</f>
        <v>0</v>
      </c>
      <c r="AG128" s="519">
        <f>+(100%+'Assume C02'!AH5)*(AG114+AG121)</f>
        <v>0</v>
      </c>
      <c r="AH128" s="519">
        <f>+(100%+'Assume C02'!AI5)*(AH114+AH121)</f>
        <v>0</v>
      </c>
      <c r="AI128" s="519">
        <f>+(100%+'Assume C02'!AJ5)*(AI114+AI121)</f>
        <v>0</v>
      </c>
      <c r="AJ128" s="519">
        <f>+(100%+'Assume C02'!AK5)*(AJ114+AJ121)</f>
        <v>0</v>
      </c>
      <c r="AK128" s="519">
        <f>+(100%+'Assume C02'!AL5)*(AK114+AK121)</f>
        <v>0</v>
      </c>
      <c r="AL128" s="519">
        <f>+(100%+'Assume C02'!AM5)*(AL114+AL121)</f>
        <v>0</v>
      </c>
      <c r="AM128" s="519">
        <f>+(100%+'Assume C02'!AN5)*(AM114+AM121)</f>
        <v>0</v>
      </c>
      <c r="AN128" s="519">
        <f>+(100%+'Assume C02'!AO5)*(AN114+AN121)</f>
        <v>0</v>
      </c>
      <c r="AO128" s="519">
        <f>+(100%+'Assume C02'!AP5)*(AO114+AO121)</f>
        <v>0</v>
      </c>
      <c r="AP128" s="519">
        <f>+(100%+'Assume C02'!AQ5)*(AP114+AP121)</f>
        <v>0</v>
      </c>
      <c r="AQ128" s="519">
        <f>+(100%+'Assume C02'!AR5)*(AQ114+AQ121)</f>
        <v>0</v>
      </c>
      <c r="AR128" s="519">
        <f>+(100%+'Assume C02'!AS5)*(AR114+AR121)</f>
        <v>0</v>
      </c>
      <c r="AS128" s="519">
        <f>+(100%+'Assume C02'!AT5)*(AS114+AS121)</f>
        <v>0</v>
      </c>
      <c r="AT128" s="519">
        <f>+(100%+'Assume C02'!AU5)*(AT114+AT121)</f>
        <v>0</v>
      </c>
      <c r="AU128" s="519">
        <f>+(100%+'Assume C02'!AV5)*(AU114+AU121)</f>
        <v>0</v>
      </c>
      <c r="AV128" s="519">
        <f>+(100%+'Assume C02'!AW5)*(AV114+AV121)</f>
        <v>0</v>
      </c>
      <c r="AW128" s="519">
        <f>+(100%+'Assume C02'!AX5)*(AW114+AW121)</f>
        <v>0</v>
      </c>
      <c r="AX128" s="519">
        <f>+(100%+'Assume C02'!AY5)*(AX114+AX121)</f>
        <v>0</v>
      </c>
      <c r="AY128" s="519">
        <f>+(100%+'Assume C02'!AZ5)*(AY114+AY121)</f>
        <v>0</v>
      </c>
      <c r="AZ128" s="519">
        <f>+(100%+'Assume C02'!BA5)*(AZ114+AZ121)</f>
        <v>0</v>
      </c>
      <c r="BA128" s="519">
        <f>+(100%+'Assume C02'!BB5)*(BA114+BA121)</f>
        <v>0</v>
      </c>
      <c r="BB128" s="519">
        <f>+(100%+'Assume C02'!BC5)*(BB114+BB121)</f>
        <v>0</v>
      </c>
      <c r="BC128" s="519">
        <f>+(100%+'Assume C02'!BD5)*(BC114+BC121)</f>
        <v>0</v>
      </c>
      <c r="BD128" s="519">
        <f>+(100%+'Assume C02'!BE5)*(BD114+BD121)</f>
        <v>0</v>
      </c>
      <c r="BE128" s="519">
        <f>+(100%+'Assume C02'!BF5)*(BE114+BE121)</f>
        <v>0</v>
      </c>
      <c r="BF128" s="519">
        <f>+(100%+'Assume C02'!BG5)*(BF114+BF121)</f>
        <v>0</v>
      </c>
      <c r="BG128" s="519">
        <f>+(100%+'Assume C02'!BH5)*(BG114+BG121)</f>
        <v>0</v>
      </c>
      <c r="BH128" s="519">
        <f>+(100%+'Assume C02'!BI5)*(BH114+BH121)</f>
        <v>0</v>
      </c>
      <c r="BI128" s="519">
        <f>+(100%+'Assume C02'!BJ5)*(BI114+BI121)</f>
        <v>0</v>
      </c>
      <c r="BJ128" s="519">
        <f>+(100%+'Assume C02'!BK5)*(BJ114+BJ121)</f>
        <v>0</v>
      </c>
      <c r="BK128" s="519">
        <f>+(100%+'Assume C02'!BL5)*(BK114+BK121)</f>
        <v>0</v>
      </c>
      <c r="BL128" s="519">
        <f>+(100%+'Assume C02'!BM5)*(BL114+BL121)</f>
        <v>0</v>
      </c>
      <c r="BM128" s="519">
        <f>+(100%+'Assume C02'!BN5)*(BM114+BM121)</f>
        <v>0</v>
      </c>
      <c r="BN128" s="152"/>
      <c r="BO128" s="158"/>
      <c r="BP128" s="158"/>
      <c r="BQ128" s="5"/>
    </row>
    <row r="129" spans="1:69" ht="12.75" customHeight="1">
      <c r="A129" s="723"/>
      <c r="B129" s="315" t="s">
        <v>22</v>
      </c>
      <c r="C129" s="457"/>
      <c r="D129" s="479">
        <f t="shared" si="86"/>
        <v>477.06040262697439</v>
      </c>
      <c r="E129" s="480">
        <f t="shared" si="76"/>
        <v>1820.5072942286049</v>
      </c>
      <c r="F129" s="520">
        <f>+(100%+'Assume C02'!G6)*(F115+F122)</f>
        <v>242.67142924991239</v>
      </c>
      <c r="G129" s="520">
        <f>+(100%+'Assume C02'!H6)*(G115+G122)</f>
        <v>234.388973377062</v>
      </c>
      <c r="H129" s="520">
        <f>+(100%+'Assume C02'!I6)*(H115+H122)</f>
        <v>0</v>
      </c>
      <c r="I129" s="520">
        <f>+(100%+'Assume C02'!J6)*(I115+I122)</f>
        <v>0</v>
      </c>
      <c r="J129" s="520">
        <f>+(100%+'Assume C02'!K6)*(J115+J122)</f>
        <v>0</v>
      </c>
      <c r="K129" s="520">
        <f>+(100%+'Assume C02'!L6)*(K115+K122)</f>
        <v>0</v>
      </c>
      <c r="L129" s="520">
        <f>+(100%+'Assume C02'!M6)*(L115+L122)</f>
        <v>0</v>
      </c>
      <c r="M129" s="520">
        <f>+(100%+'Assume C02'!N6)*(M115+M122)</f>
        <v>0</v>
      </c>
      <c r="N129" s="520">
        <f>+(100%+'Assume C02'!O6)*(N115+N122)</f>
        <v>0</v>
      </c>
      <c r="O129" s="520">
        <f>+(100%+'Assume C02'!P6)*(O115+O122)</f>
        <v>0</v>
      </c>
      <c r="P129" s="520">
        <f>+(100%+'Assume C02'!Q6)*(P115+P122)</f>
        <v>0</v>
      </c>
      <c r="Q129" s="520">
        <f>+(100%+'Assume C02'!R6)*(Q115+Q122)</f>
        <v>311.09256674214743</v>
      </c>
      <c r="R129" s="520">
        <f>+(100%+'Assume C02'!S6)*(R115+R122)</f>
        <v>0</v>
      </c>
      <c r="S129" s="520">
        <f>+(100%+'Assume C02'!T6)*(S115+S122)</f>
        <v>0</v>
      </c>
      <c r="T129" s="520">
        <f>+(100%+'Assume C02'!U6)*(T115+T122)</f>
        <v>0</v>
      </c>
      <c r="U129" s="520">
        <f>+(100%+'Assume C02'!V6)*(U115+U122)</f>
        <v>0</v>
      </c>
      <c r="V129" s="520">
        <f>+(100%+'Assume C02'!W6)*(V115+V122)</f>
        <v>0</v>
      </c>
      <c r="W129" s="520">
        <f>+(100%+'Assume C02'!X6)*(W115+W122)</f>
        <v>0</v>
      </c>
      <c r="X129" s="520">
        <f>+(100%+'Assume C02'!Y6)*(X115+X122)</f>
        <v>0</v>
      </c>
      <c r="Y129" s="520">
        <f>+(100%+'Assume C02'!Z6)*(Y115+Y122)</f>
        <v>0</v>
      </c>
      <c r="Z129" s="520">
        <f>+(100%+'Assume C02'!AA6)*(Z115+Z122)</f>
        <v>0</v>
      </c>
      <c r="AA129" s="520">
        <f>+(100%+'Assume C02'!AB6)*(AA115+AA122)</f>
        <v>201.02669288043305</v>
      </c>
      <c r="AB129" s="520">
        <f>+(100%+'Assume C02'!AC6)*(AB115+AB122)</f>
        <v>0</v>
      </c>
      <c r="AC129" s="520">
        <f>+(100%+'Assume C02'!AD6)*(AC115+AC122)</f>
        <v>0</v>
      </c>
      <c r="AD129" s="520">
        <f>+(100%+'Assume C02'!AE6)*(AD115+AD122)</f>
        <v>0</v>
      </c>
      <c r="AE129" s="520">
        <f>+(100%+'Assume C02'!AF6)*(AE115+AE122)</f>
        <v>0</v>
      </c>
      <c r="AF129" s="520">
        <f>+(100%+'Assume C02'!AG6)*(AF115+AF122)</f>
        <v>0</v>
      </c>
      <c r="AG129" s="520">
        <f>+(100%+'Assume C02'!AH6)*(AG115+AG122)</f>
        <v>0</v>
      </c>
      <c r="AH129" s="520">
        <f>+(100%+'Assume C02'!AI6)*(AH115+AH122)</f>
        <v>0</v>
      </c>
      <c r="AI129" s="520">
        <f>+(100%+'Assume C02'!AJ6)*(AI115+AI122)</f>
        <v>0</v>
      </c>
      <c r="AJ129" s="520">
        <f>+(100%+'Assume C02'!AK6)*(AJ115+AJ122)</f>
        <v>0</v>
      </c>
      <c r="AK129" s="520">
        <f>+(100%+'Assume C02'!AL6)*(AK115+AK122)</f>
        <v>201.02669288043305</v>
      </c>
      <c r="AL129" s="520">
        <f>+(100%+'Assume C02'!AM6)*(AL115+AL122)</f>
        <v>0</v>
      </c>
      <c r="AM129" s="520">
        <f>+(100%+'Assume C02'!AN6)*(AM115+AM122)</f>
        <v>0</v>
      </c>
      <c r="AN129" s="520">
        <f>+(100%+'Assume C02'!AO6)*(AN115+AN122)</f>
        <v>0</v>
      </c>
      <c r="AO129" s="520">
        <f>+(100%+'Assume C02'!AP6)*(AO115+AO122)</f>
        <v>0</v>
      </c>
      <c r="AP129" s="520">
        <f>+(100%+'Assume C02'!AQ6)*(AP115+AP122)</f>
        <v>0</v>
      </c>
      <c r="AQ129" s="520">
        <f>+(100%+'Assume C02'!AR6)*(AQ115+AQ122)</f>
        <v>0</v>
      </c>
      <c r="AR129" s="520">
        <f>+(100%+'Assume C02'!AS6)*(AR115+AR122)</f>
        <v>0</v>
      </c>
      <c r="AS129" s="520">
        <f>+(100%+'Assume C02'!AT6)*(AS115+AS122)</f>
        <v>0</v>
      </c>
      <c r="AT129" s="520">
        <f>+(100%+'Assume C02'!AU6)*(AT115+AT122)</f>
        <v>0</v>
      </c>
      <c r="AU129" s="520">
        <f>+(100%+'Assume C02'!AV6)*(AU115+AU122)</f>
        <v>201.02669288043305</v>
      </c>
      <c r="AV129" s="520">
        <f>+(100%+'Assume C02'!AW6)*(AV115+AV122)</f>
        <v>0</v>
      </c>
      <c r="AW129" s="520">
        <f>+(100%+'Assume C02'!AX6)*(AW115+AW122)</f>
        <v>0</v>
      </c>
      <c r="AX129" s="520">
        <f>+(100%+'Assume C02'!AY6)*(AX115+AX122)</f>
        <v>0</v>
      </c>
      <c r="AY129" s="520">
        <f>+(100%+'Assume C02'!AZ6)*(AY115+AY122)</f>
        <v>0</v>
      </c>
      <c r="AZ129" s="520">
        <f>+(100%+'Assume C02'!BA6)*(AZ115+AZ122)</f>
        <v>0</v>
      </c>
      <c r="BA129" s="520">
        <f>+(100%+'Assume C02'!BB6)*(BA115+BA122)</f>
        <v>107.31856155454592</v>
      </c>
      <c r="BB129" s="520">
        <f>+(100%+'Assume C02'!BC6)*(BB115+BB122)</f>
        <v>107.31856155454592</v>
      </c>
      <c r="BC129" s="520">
        <f>+(100%+'Assume C02'!BD6)*(BC115+BC122)</f>
        <v>0</v>
      </c>
      <c r="BD129" s="520">
        <f>+(100%+'Assume C02'!BE6)*(BD115+BD122)</f>
        <v>0</v>
      </c>
      <c r="BE129" s="520">
        <f>+(100%+'Assume C02'!BF6)*(BE115+BE122)</f>
        <v>0</v>
      </c>
      <c r="BF129" s="520">
        <f>+(100%+'Assume C02'!BG6)*(BF115+BF122)</f>
        <v>0</v>
      </c>
      <c r="BG129" s="520">
        <f>+(100%+'Assume C02'!BH6)*(BG115+BG122)</f>
        <v>0</v>
      </c>
      <c r="BH129" s="520">
        <f>+(100%+'Assume C02'!BI6)*(BH115+BH122)</f>
        <v>0</v>
      </c>
      <c r="BI129" s="520">
        <f>+(100%+'Assume C02'!BJ6)*(BI115+BI122)</f>
        <v>0</v>
      </c>
      <c r="BJ129" s="520">
        <f>+(100%+'Assume C02'!BK6)*(BJ115+BJ122)</f>
        <v>0</v>
      </c>
      <c r="BK129" s="520">
        <f>+(100%+'Assume C02'!BL6)*(BK115+BK122)</f>
        <v>0</v>
      </c>
      <c r="BL129" s="520">
        <f>+(100%+'Assume C02'!BM6)*(BL115+BL122)</f>
        <v>214.63712310909185</v>
      </c>
      <c r="BM129" s="520">
        <f>+(100%+'Assume C02'!BN6)*(BM115+BM122)</f>
        <v>0</v>
      </c>
      <c r="BN129" s="147"/>
      <c r="BO129" s="159"/>
      <c r="BP129" s="159"/>
      <c r="BQ129" s="5"/>
    </row>
    <row r="130" spans="1:69">
      <c r="A130" s="723"/>
      <c r="B130" s="315" t="s">
        <v>23</v>
      </c>
      <c r="C130" s="457"/>
      <c r="D130" s="479">
        <f t="shared" si="86"/>
        <v>1357.8887811203031</v>
      </c>
      <c r="E130" s="480">
        <f t="shared" si="76"/>
        <v>3503.8623063339278</v>
      </c>
      <c r="F130" s="520">
        <f>+(100%+'Assume C02'!G7)*(F116+F123)</f>
        <v>687.83340522838478</v>
      </c>
      <c r="G130" s="520">
        <f>+(100%+'Assume C02'!H7)*(G116+G123)</f>
        <v>664.35742437523879</v>
      </c>
      <c r="H130" s="520">
        <f>+(100%+'Assume C02'!I7)*(H116+H123)</f>
        <v>0</v>
      </c>
      <c r="I130" s="520">
        <f>+(100%+'Assume C02'!J7)*(I116+I123)</f>
        <v>0.33474589671743404</v>
      </c>
      <c r="J130" s="520">
        <f>+(100%+'Assume C02'!K7)*(J116+J123)</f>
        <v>0.65868011092003154</v>
      </c>
      <c r="K130" s="520">
        <f>+(100%+'Assume C02'!L7)*(K116+K123)</f>
        <v>1.6064988517713705</v>
      </c>
      <c r="L130" s="520">
        <f>+(100%+'Assume C02'!M7)*(L116+L123)</f>
        <v>3.0980266572707342</v>
      </c>
      <c r="M130" s="520">
        <f>+(100%+'Assume C02'!N7)*(M116+M123)</f>
        <v>5.0405508231768863</v>
      </c>
      <c r="N130" s="520">
        <f>+(100%+'Assume C02'!O7)*(N116+N123)</f>
        <v>6.5695575544458196</v>
      </c>
      <c r="O130" s="520">
        <f>+(100%+'Assume C02'!P7)*(O116+O123)</f>
        <v>8.5227651592247433</v>
      </c>
      <c r="P130" s="520">
        <f>+(100%+'Assume C02'!Q7)*(P116+P123)</f>
        <v>12.380046683553696</v>
      </c>
      <c r="Q130" s="520">
        <f>+(100%+'Assume C02'!R7)*(Q116+Q123)</f>
        <v>13.130117490684464</v>
      </c>
      <c r="R130" s="520">
        <f>+(100%+'Assume C02'!S7)*(R116+R123)</f>
        <v>17.248283733121024</v>
      </c>
      <c r="S130" s="520">
        <f>+(100%+'Assume C02'!T7)*(S116+S123)</f>
        <v>20.264950618595218</v>
      </c>
      <c r="T130" s="520">
        <f>+(100%+'Assume C02'!U7)*(T116+T123)</f>
        <v>25.895333534643488</v>
      </c>
      <c r="U130" s="520">
        <f>+(100%+'Assume C02'!V7)*(U116+U123)</f>
        <v>23.77180629847436</v>
      </c>
      <c r="V130" s="520">
        <f>+(100%+'Assume C02'!W7)*(V116+V123)</f>
        <v>23.189156732293096</v>
      </c>
      <c r="W130" s="520">
        <f>+(100%+'Assume C02'!X7)*(W116+W123)</f>
        <v>26.099174013517924</v>
      </c>
      <c r="X130" s="520">
        <f>+(100%+'Assume C02'!Y7)*(X116+X123)</f>
        <v>0.1863998849025105</v>
      </c>
      <c r="Y130" s="520">
        <f>+(100%+'Assume C02'!Z7)*(Y116+Y123)</f>
        <v>17.030936033156124</v>
      </c>
      <c r="Z130" s="520">
        <f>+(100%+'Assume C02'!AA7)*(Z116+Z123)</f>
        <v>17.111511400801295</v>
      </c>
      <c r="AA130" s="520">
        <f>+(100%+'Assume C02'!AB7)*(AA116+AA123)</f>
        <v>19.198739787269588</v>
      </c>
      <c r="AB130" s="520">
        <f>+(100%+'Assume C02'!AC7)*(AB116+AB123)</f>
        <v>19.022527859044576</v>
      </c>
      <c r="AC130" s="520">
        <f>+(100%+'Assume C02'!AD7)*(AC116+AC123)</f>
        <v>17.652450884515037</v>
      </c>
      <c r="AD130" s="520">
        <f>+(100%+'Assume C02'!AE7)*(AD116+AD123)</f>
        <v>17.78828182408628</v>
      </c>
      <c r="AE130" s="520">
        <f>+(100%+'Assume C02'!AF7)*(AE116+AE123)</f>
        <v>17.78828182408628</v>
      </c>
      <c r="AF130" s="520">
        <f>+(100%+'Assume C02'!AG7)*(AF116+AF123)</f>
        <v>587.58290137672509</v>
      </c>
      <c r="AG130" s="520">
        <f>+(100%+'Assume C02'!AH7)*(AG116+AG123)</f>
        <v>17.78828182408628</v>
      </c>
      <c r="AH130" s="520">
        <f>+(100%+'Assume C02'!AI7)*(AH116+AH123)</f>
        <v>17.78828182408628</v>
      </c>
      <c r="AI130" s="520">
        <f>+(100%+'Assume C02'!AJ7)*(AI116+AI123)</f>
        <v>17.78828182408628</v>
      </c>
      <c r="AJ130" s="520">
        <f>+(100%+'Assume C02'!AK7)*(AJ116+AJ123)</f>
        <v>17.78828182408628</v>
      </c>
      <c r="AK130" s="520">
        <f>+(100%+'Assume C02'!AL7)*(AK116+AK123)</f>
        <v>17.78828182408628</v>
      </c>
      <c r="AL130" s="520">
        <f>+(100%+'Assume C02'!AM7)*(AL116+AL123)</f>
        <v>17.78828182408628</v>
      </c>
      <c r="AM130" s="520">
        <f>+(100%+'Assume C02'!AN7)*(AM116+AM123)</f>
        <v>17.78828182408628</v>
      </c>
      <c r="AN130" s="520">
        <f>+(100%+'Assume C02'!AO7)*(AN116+AN123)</f>
        <v>17.78828182408628</v>
      </c>
      <c r="AO130" s="520">
        <f>+(100%+'Assume C02'!AP7)*(AO116+AO123)</f>
        <v>17.78828182408628</v>
      </c>
      <c r="AP130" s="520">
        <f>+(100%+'Assume C02'!AQ7)*(AP116+AP123)</f>
        <v>17.78828182408628</v>
      </c>
      <c r="AQ130" s="520">
        <f>+(100%+'Assume C02'!AR7)*(AQ116+AQ123)</f>
        <v>17.78828182408628</v>
      </c>
      <c r="AR130" s="520">
        <f>+(100%+'Assume C02'!AS7)*(AR116+AR123)</f>
        <v>17.78828182408628</v>
      </c>
      <c r="AS130" s="520">
        <f>+(100%+'Assume C02'!AT7)*(AS116+AS123)</f>
        <v>17.78828182408628</v>
      </c>
      <c r="AT130" s="520">
        <f>+(100%+'Assume C02'!AU7)*(AT116+AT123)</f>
        <v>17.78828182408628</v>
      </c>
      <c r="AU130" s="520">
        <f>+(100%+'Assume C02'!AV7)*(AU116+AU123)</f>
        <v>17.78828182408628</v>
      </c>
      <c r="AV130" s="520">
        <f>+(100%+'Assume C02'!AW7)*(AV116+AV123)</f>
        <v>17.78828182408628</v>
      </c>
      <c r="AW130" s="520">
        <f>+(100%+'Assume C02'!AX7)*(AW116+AW123)</f>
        <v>17.78828182408628</v>
      </c>
      <c r="AX130" s="520">
        <f>+(100%+'Assume C02'!AY7)*(AX116+AX123)</f>
        <v>17.78828182408628</v>
      </c>
      <c r="AY130" s="520">
        <f>+(100%+'Assume C02'!AZ7)*(AY116+AY123)</f>
        <v>17.78828182408628</v>
      </c>
      <c r="AZ130" s="520">
        <f>+(100%+'Assume C02'!BA7)*(AZ116+AZ123)</f>
        <v>17.78828182408628</v>
      </c>
      <c r="BA130" s="520">
        <f>+(100%+'Assume C02'!BB7)*(BA116+BA123)</f>
        <v>447.36705760778949</v>
      </c>
      <c r="BB130" s="520">
        <f>+(100%+'Assume C02'!BC7)*(BB116+BB123)</f>
        <v>447.36705760778949</v>
      </c>
      <c r="BC130" s="520">
        <f>+(100%+'Assume C02'!BD7)*(BC116+BC123)</f>
        <v>0</v>
      </c>
      <c r="BD130" s="520">
        <f>+(100%+'Assume C02'!BE7)*(BD116+BD123)</f>
        <v>0</v>
      </c>
      <c r="BE130" s="520">
        <f>+(100%+'Assume C02'!BF7)*(BE116+BE123)</f>
        <v>0</v>
      </c>
      <c r="BF130" s="520">
        <f>+(100%+'Assume C02'!BG7)*(BF116+BF123)</f>
        <v>0</v>
      </c>
      <c r="BG130" s="520">
        <f>+(100%+'Assume C02'!BH7)*(BG116+BG123)</f>
        <v>0</v>
      </c>
      <c r="BH130" s="520">
        <f>+(100%+'Assume C02'!BI7)*(BH116+BH123)</f>
        <v>0</v>
      </c>
      <c r="BI130" s="520">
        <f>+(100%+'Assume C02'!BJ7)*(BI116+BI123)</f>
        <v>0</v>
      </c>
      <c r="BJ130" s="520">
        <f>+(100%+'Assume C02'!BK7)*(BJ116+BJ123)</f>
        <v>0</v>
      </c>
      <c r="BK130" s="520">
        <f>+(100%+'Assume C02'!BL7)*(BK116+BK123)</f>
        <v>0</v>
      </c>
      <c r="BL130" s="520">
        <f>+(100%+'Assume C02'!BM7)*(BL116+BL123)</f>
        <v>0</v>
      </c>
      <c r="BM130" s="520">
        <f>+(100%+'Assume C02'!BN7)*(BM116+BM123)</f>
        <v>0</v>
      </c>
      <c r="BN130" s="147"/>
      <c r="BO130" s="147"/>
      <c r="BP130" s="147"/>
      <c r="BQ130" s="5"/>
    </row>
    <row r="131" spans="1:69" ht="12.75" customHeight="1" outlineLevel="1">
      <c r="A131" s="723"/>
      <c r="B131" s="315" t="s">
        <v>24</v>
      </c>
      <c r="C131" s="457"/>
      <c r="D131" s="479">
        <f t="shared" si="86"/>
        <v>731.98742131757615</v>
      </c>
      <c r="E131" s="480">
        <f t="shared" si="76"/>
        <v>1398.1991249679977</v>
      </c>
      <c r="F131" s="520">
        <f>+(100%+'Assume C02'!G8)*(F117+F124)</f>
        <v>372.34788874940284</v>
      </c>
      <c r="G131" s="520">
        <f>+(100%+'Assume C02'!H8)*(G117+G124)</f>
        <v>359.63953256817331</v>
      </c>
      <c r="H131" s="520">
        <f>+(100%+'Assume C02'!I8)*(H117+H124)</f>
        <v>0</v>
      </c>
      <c r="I131" s="520">
        <f>+(100%+'Assume C02'!J8)*(I117+I124)</f>
        <v>0</v>
      </c>
      <c r="J131" s="520">
        <f>+(100%+'Assume C02'!K8)*(J117+J124)</f>
        <v>0</v>
      </c>
      <c r="K131" s="520">
        <f>+(100%+'Assume C02'!L8)*(K117+K124)</f>
        <v>0</v>
      </c>
      <c r="L131" s="520">
        <f>+(100%+'Assume C02'!M8)*(L117+L124)</f>
        <v>0</v>
      </c>
      <c r="M131" s="520">
        <f>+(100%+'Assume C02'!N8)*(M117+M124)</f>
        <v>0</v>
      </c>
      <c r="N131" s="520">
        <f>+(100%+'Assume C02'!O8)*(N117+N124)</f>
        <v>0</v>
      </c>
      <c r="O131" s="520">
        <f>+(100%+'Assume C02'!P8)*(O117+O124)</f>
        <v>0</v>
      </c>
      <c r="P131" s="520">
        <f>+(100%+'Assume C02'!Q8)*(P117+P124)</f>
        <v>0</v>
      </c>
      <c r="Q131" s="520">
        <f>+(100%+'Assume C02'!R8)*(Q117+Q124)</f>
        <v>0</v>
      </c>
      <c r="R131" s="520">
        <f>+(100%+'Assume C02'!S8)*(R117+R124)</f>
        <v>0</v>
      </c>
      <c r="S131" s="520">
        <f>+(100%+'Assume C02'!T8)*(S117+S124)</f>
        <v>0</v>
      </c>
      <c r="T131" s="520">
        <f>+(100%+'Assume C02'!U8)*(T117+T124)</f>
        <v>0</v>
      </c>
      <c r="U131" s="520">
        <f>+(100%+'Assume C02'!V8)*(U117+U124)</f>
        <v>0</v>
      </c>
      <c r="V131" s="520">
        <f>+(100%+'Assume C02'!W8)*(V117+V124)</f>
        <v>0</v>
      </c>
      <c r="W131" s="520">
        <f>+(100%+'Assume C02'!X8)*(W117+W124)</f>
        <v>0</v>
      </c>
      <c r="X131" s="520">
        <f>+(100%+'Assume C02'!Y8)*(X117+X124)</f>
        <v>0</v>
      </c>
      <c r="Y131" s="520">
        <f>+(100%+'Assume C02'!Z8)*(Y117+Y124)</f>
        <v>0</v>
      </c>
      <c r="Z131" s="520">
        <f>+(100%+'Assume C02'!AA8)*(Z117+Z124)</f>
        <v>0</v>
      </c>
      <c r="AA131" s="520">
        <f>+(100%+'Assume C02'!AB8)*(AA117+AA124)</f>
        <v>0</v>
      </c>
      <c r="AB131" s="520">
        <f>+(100%+'Assume C02'!AC8)*(AB117+AB124)</f>
        <v>0</v>
      </c>
      <c r="AC131" s="520">
        <f>+(100%+'Assume C02'!AD8)*(AC117+AC124)</f>
        <v>0</v>
      </c>
      <c r="AD131" s="520">
        <f>+(100%+'Assume C02'!AE8)*(AD117+AD124)</f>
        <v>0</v>
      </c>
      <c r="AE131" s="520">
        <f>+(100%+'Assume C02'!AF8)*(AE117+AE124)</f>
        <v>0</v>
      </c>
      <c r="AF131" s="520">
        <f>+(100%+'Assume C02'!AG8)*(AF117+AF124)</f>
        <v>308.44943266567452</v>
      </c>
      <c r="AG131" s="520">
        <f>+(100%+'Assume C02'!AH8)*(AG117+AG124)</f>
        <v>0</v>
      </c>
      <c r="AH131" s="520">
        <f>+(100%+'Assume C02'!AI8)*(AH117+AH124)</f>
        <v>0</v>
      </c>
      <c r="AI131" s="520">
        <f>+(100%+'Assume C02'!AJ8)*(AI117+AI124)</f>
        <v>0</v>
      </c>
      <c r="AJ131" s="520">
        <f>+(100%+'Assume C02'!AK8)*(AJ117+AJ124)</f>
        <v>0</v>
      </c>
      <c r="AK131" s="520">
        <f>+(100%+'Assume C02'!AL8)*(AK117+AK124)</f>
        <v>0</v>
      </c>
      <c r="AL131" s="520">
        <f>+(100%+'Assume C02'!AM8)*(AL117+AL124)</f>
        <v>0</v>
      </c>
      <c r="AM131" s="520">
        <f>+(100%+'Assume C02'!AN8)*(AM117+AM124)</f>
        <v>0</v>
      </c>
      <c r="AN131" s="520">
        <f>+(100%+'Assume C02'!AO8)*(AN117+AN124)</f>
        <v>0</v>
      </c>
      <c r="AO131" s="520">
        <f>+(100%+'Assume C02'!AP8)*(AO117+AO124)</f>
        <v>0</v>
      </c>
      <c r="AP131" s="520">
        <f>+(100%+'Assume C02'!AQ8)*(AP117+AP124)</f>
        <v>0</v>
      </c>
      <c r="AQ131" s="520">
        <f>+(100%+'Assume C02'!AR8)*(AQ117+AQ124)</f>
        <v>0</v>
      </c>
      <c r="AR131" s="520">
        <f>+(100%+'Assume C02'!AS8)*(AR117+AR124)</f>
        <v>0</v>
      </c>
      <c r="AS131" s="520">
        <f>+(100%+'Assume C02'!AT8)*(AS117+AS124)</f>
        <v>0</v>
      </c>
      <c r="AT131" s="520">
        <f>+(100%+'Assume C02'!AU8)*(AT117+AT124)</f>
        <v>0</v>
      </c>
      <c r="AU131" s="520">
        <f>+(100%+'Assume C02'!AV8)*(AU117+AU124)</f>
        <v>0</v>
      </c>
      <c r="AV131" s="520">
        <f>+(100%+'Assume C02'!AW8)*(AV117+AV124)</f>
        <v>0</v>
      </c>
      <c r="AW131" s="520">
        <f>+(100%+'Assume C02'!AX8)*(AW117+AW124)</f>
        <v>0</v>
      </c>
      <c r="AX131" s="520">
        <f>+(100%+'Assume C02'!AY8)*(AX117+AX124)</f>
        <v>0</v>
      </c>
      <c r="AY131" s="520">
        <f>+(100%+'Assume C02'!AZ8)*(AY117+AY124)</f>
        <v>0</v>
      </c>
      <c r="AZ131" s="520">
        <f>+(100%+'Assume C02'!BA8)*(AZ117+AZ124)</f>
        <v>0</v>
      </c>
      <c r="BA131" s="520">
        <f>+(100%+'Assume C02'!BB8)*(BA117+BA124)</f>
        <v>178.88113549237337</v>
      </c>
      <c r="BB131" s="520">
        <f>+(100%+'Assume C02'!BC8)*(BB117+BB124)</f>
        <v>178.88113549237337</v>
      </c>
      <c r="BC131" s="520">
        <f>+(100%+'Assume C02'!BD8)*(BC117+BC124)</f>
        <v>0</v>
      </c>
      <c r="BD131" s="520">
        <f>+(100%+'Assume C02'!BE8)*(BD117+BD124)</f>
        <v>0</v>
      </c>
      <c r="BE131" s="520">
        <f>+(100%+'Assume C02'!BF8)*(BE117+BE124)</f>
        <v>0</v>
      </c>
      <c r="BF131" s="520">
        <f>+(100%+'Assume C02'!BG8)*(BF117+BF124)</f>
        <v>0</v>
      </c>
      <c r="BG131" s="520">
        <f>+(100%+'Assume C02'!BH8)*(BG117+BG124)</f>
        <v>0</v>
      </c>
      <c r="BH131" s="520">
        <f>+(100%+'Assume C02'!BI8)*(BH117+BH124)</f>
        <v>0</v>
      </c>
      <c r="BI131" s="520">
        <f>+(100%+'Assume C02'!BJ8)*(BI117+BI124)</f>
        <v>0</v>
      </c>
      <c r="BJ131" s="520">
        <f>+(100%+'Assume C02'!BK8)*(BJ117+BJ124)</f>
        <v>0</v>
      </c>
      <c r="BK131" s="520">
        <f>+(100%+'Assume C02'!BL8)*(BK117+BK124)</f>
        <v>0</v>
      </c>
      <c r="BL131" s="520">
        <f>+(100%+'Assume C02'!BM8)*(BL117+BL124)</f>
        <v>0</v>
      </c>
      <c r="BM131" s="520">
        <f>+(100%+'Assume C02'!BN8)*(BM117+BM124)</f>
        <v>0</v>
      </c>
      <c r="BN131" s="147"/>
      <c r="BO131" s="159"/>
      <c r="BP131" s="159"/>
      <c r="BQ131" s="5"/>
    </row>
    <row r="132" spans="1:69" ht="12.75" customHeight="1" outlineLevel="1">
      <c r="A132" s="723"/>
      <c r="B132" s="315" t="s">
        <v>25</v>
      </c>
      <c r="C132" s="457"/>
      <c r="D132" s="479">
        <f t="shared" si="86"/>
        <v>532.35272982123718</v>
      </c>
      <c r="E132" s="480">
        <f t="shared" si="76"/>
        <v>1023.2937975920054</v>
      </c>
      <c r="F132" s="520">
        <f>+(100%+'Assume C02'!G9)*(F118+F125)</f>
        <v>270.30067806765868</v>
      </c>
      <c r="G132" s="520">
        <f>+(100%+'Assume C02'!H9)*(G118+G125)</f>
        <v>261.0752268251419</v>
      </c>
      <c r="H132" s="520">
        <f>+(100%+'Assume C02'!I9)*(H118+H125)</f>
        <v>0</v>
      </c>
      <c r="I132" s="520">
        <f>+(100%+'Assume C02'!J9)*(I118+I125)</f>
        <v>3.2034641361535251E-3</v>
      </c>
      <c r="J132" s="520">
        <f>+(100%+'Assume C02'!K9)*(J118+J125)</f>
        <v>0.52203572582457392</v>
      </c>
      <c r="K132" s="520">
        <f>+(100%+'Assume C02'!L9)*(K118+K125)</f>
        <v>8.855695407525177E-3</v>
      </c>
      <c r="L132" s="520">
        <f>+(100%+'Assume C02'!M9)*(L118+L125)</f>
        <v>0.44273004306828673</v>
      </c>
      <c r="M132" s="520">
        <f>+(100%+'Assume C02'!N9)*(M118+M125)</f>
        <v>0.30125619007170823</v>
      </c>
      <c r="N132" s="520">
        <f>+(100%+'Assume C02'!O9)*(N118+N125)</f>
        <v>0.53066615595595235</v>
      </c>
      <c r="O132" s="520">
        <f>+(100%+'Assume C02'!P9)*(O118+O125)</f>
        <v>0.74619882545983118</v>
      </c>
      <c r="P132" s="520">
        <f>+(100%+'Assume C02'!Q9)*(P118+P125)</f>
        <v>1.0747627034317448</v>
      </c>
      <c r="Q132" s="520">
        <f>+(100%+'Assume C02'!R9)*(Q118+Q125)</f>
        <v>9.7397660612135714E-2</v>
      </c>
      <c r="R132" s="520">
        <f>+(100%+'Assume C02'!S9)*(R118+R125)</f>
        <v>2.8419397776040727</v>
      </c>
      <c r="S132" s="520">
        <f>+(100%+'Assume C02'!T9)*(S118+S125)</f>
        <v>2.3963292444663369E-2</v>
      </c>
      <c r="T132" s="520">
        <f>+(100%+'Assume C02'!U9)*(T118+T125)</f>
        <v>4.3334527099308698E-2</v>
      </c>
      <c r="U132" s="520">
        <f>+(100%+'Assume C02'!V9)*(U118+U125)</f>
        <v>4.2027045356894964E-2</v>
      </c>
      <c r="V132" s="520">
        <f>+(100%+'Assume C02'!W9)*(V118+V125)</f>
        <v>0.87494620811579182</v>
      </c>
      <c r="W132" s="520">
        <f>+(100%+'Assume C02'!X9)*(W118+W125)</f>
        <v>0.37928126274634677</v>
      </c>
      <c r="X132" s="520">
        <f>+(100%+'Assume C02'!Y9)*(X118+X125)</f>
        <v>0.2692318048953049</v>
      </c>
      <c r="Y132" s="520">
        <f>+(100%+'Assume C02'!Z9)*(Y118+Y125)</f>
        <v>0.11273093876660138</v>
      </c>
      <c r="Z132" s="520">
        <f>+(100%+'Assume C02'!AA9)*(Z118+Z125)</f>
        <v>2.1720070797379702</v>
      </c>
      <c r="AA132" s="520">
        <f>+(100%+'Assume C02'!AB9)*(AA118+AA125)</f>
        <v>7.8276027450309371E-2</v>
      </c>
      <c r="AB132" s="520">
        <f>+(100%+'Assume C02'!AC9)*(AB118+AB125)</f>
        <v>9.2953840268462429E-2</v>
      </c>
      <c r="AC132" s="520">
        <f>+(100%+'Assume C02'!AD9)*(AC118+AC125)</f>
        <v>7.6080819490752845</v>
      </c>
      <c r="AD132" s="520">
        <f>+(100%+'Assume C02'!AE9)*(AD118+AD125)</f>
        <v>2.5704943332728836</v>
      </c>
      <c r="AE132" s="520">
        <f>+(100%+'Assume C02'!AF9)*(AE118+AE125)</f>
        <v>2.5704943332728836</v>
      </c>
      <c r="AF132" s="520">
        <f>+(100%+'Assume C02'!AG9)*(AF118+AF125)</f>
        <v>2.5704943332728836</v>
      </c>
      <c r="AG132" s="520">
        <f>+(100%+'Assume C02'!AH9)*(AG118+AG125)</f>
        <v>2.5704943332728836</v>
      </c>
      <c r="AH132" s="520">
        <f>+(100%+'Assume C02'!AI9)*(AH118+AH125)</f>
        <v>2.5704943332728836</v>
      </c>
      <c r="AI132" s="520">
        <f>+(100%+'Assume C02'!AJ9)*(AI118+AI125)</f>
        <v>2.5704943332728836</v>
      </c>
      <c r="AJ132" s="520">
        <f>+(100%+'Assume C02'!AK9)*(AJ118+AJ125)</f>
        <v>2.5704943332728836</v>
      </c>
      <c r="AK132" s="520">
        <f>+(100%+'Assume C02'!AL9)*(AK118+AK125)</f>
        <v>2.5704943332728836</v>
      </c>
      <c r="AL132" s="520">
        <f>+(100%+'Assume C02'!AM9)*(AL118+AL125)</f>
        <v>2.5704943332728836</v>
      </c>
      <c r="AM132" s="520">
        <f>+(100%+'Assume C02'!AN9)*(AM118+AM125)</f>
        <v>2.5704943332728836</v>
      </c>
      <c r="AN132" s="520">
        <f>+(100%+'Assume C02'!AO9)*(AN118+AN125)</f>
        <v>2.5704943332728836</v>
      </c>
      <c r="AO132" s="520">
        <f>+(100%+'Assume C02'!AP9)*(AO118+AO125)</f>
        <v>2.5704943332728836</v>
      </c>
      <c r="AP132" s="520">
        <f>+(100%+'Assume C02'!AQ9)*(AP118+AP125)</f>
        <v>2.5704943332728836</v>
      </c>
      <c r="AQ132" s="520">
        <f>+(100%+'Assume C02'!AR9)*(AQ118+AQ125)</f>
        <v>2.5704943332728836</v>
      </c>
      <c r="AR132" s="520">
        <f>+(100%+'Assume C02'!AS9)*(AR118+AR125)</f>
        <v>2.5704943332728836</v>
      </c>
      <c r="AS132" s="520">
        <f>+(100%+'Assume C02'!AT9)*(AS118+AS125)</f>
        <v>2.5704943332728836</v>
      </c>
      <c r="AT132" s="520">
        <f>+(100%+'Assume C02'!AU9)*(AT118+AT125)</f>
        <v>2.5704943332728836</v>
      </c>
      <c r="AU132" s="520">
        <f>+(100%+'Assume C02'!AV9)*(AU118+AU125)</f>
        <v>2.5704943332728836</v>
      </c>
      <c r="AV132" s="520">
        <f>+(100%+'Assume C02'!AW9)*(AV118+AV125)</f>
        <v>2.5704943332728836</v>
      </c>
      <c r="AW132" s="520">
        <f>+(100%+'Assume C02'!AX9)*(AW118+AW125)</f>
        <v>2.5704943332728836</v>
      </c>
      <c r="AX132" s="520">
        <f>+(100%+'Assume C02'!AY9)*(AX118+AX125)</f>
        <v>2.5704943332728836</v>
      </c>
      <c r="AY132" s="520">
        <f>+(100%+'Assume C02'!AZ9)*(AY118+AY125)</f>
        <v>2.5704943332728836</v>
      </c>
      <c r="AZ132" s="520">
        <f>+(100%+'Assume C02'!BA9)*(AZ118+AZ125)</f>
        <v>2.5704943332728836</v>
      </c>
      <c r="BA132" s="520">
        <f>+(100%+'Assume C02'!BB9)*(BA118+BA125)</f>
        <v>207.26532140819938</v>
      </c>
      <c r="BB132" s="520">
        <f>+(100%+'Assume C02'!BC9)*(BB118+BB125)</f>
        <v>207.26532140819938</v>
      </c>
      <c r="BC132" s="520">
        <f>+(100%+'Assume C02'!BD9)*(BC118+BC125)</f>
        <v>0</v>
      </c>
      <c r="BD132" s="520">
        <f>+(100%+'Assume C02'!BE9)*(BD118+BD125)</f>
        <v>0</v>
      </c>
      <c r="BE132" s="520">
        <f>+(100%+'Assume C02'!BF9)*(BE118+BE125)</f>
        <v>0</v>
      </c>
      <c r="BF132" s="520">
        <f>+(100%+'Assume C02'!BG9)*(BF118+BF125)</f>
        <v>0</v>
      </c>
      <c r="BG132" s="520">
        <f>+(100%+'Assume C02'!BH9)*(BG118+BG125)</f>
        <v>0</v>
      </c>
      <c r="BH132" s="520">
        <f>+(100%+'Assume C02'!BI9)*(BH118+BH125)</f>
        <v>0</v>
      </c>
      <c r="BI132" s="520">
        <f>+(100%+'Assume C02'!BJ9)*(BI118+BI125)</f>
        <v>0</v>
      </c>
      <c r="BJ132" s="520">
        <f>+(100%+'Assume C02'!BK9)*(BJ118+BJ125)</f>
        <v>0</v>
      </c>
      <c r="BK132" s="520">
        <f>+(100%+'Assume C02'!BL9)*(BK118+BK125)</f>
        <v>0</v>
      </c>
      <c r="BL132" s="520">
        <f>+(100%+'Assume C02'!BM9)*(BL118+BL125)</f>
        <v>0</v>
      </c>
      <c r="BM132" s="520">
        <f>+(100%+'Assume C02'!BN9)*(BM118+BM125)</f>
        <v>0</v>
      </c>
      <c r="BN132" s="147"/>
      <c r="BO132" s="159"/>
      <c r="BP132" s="159"/>
      <c r="BQ132" s="5"/>
    </row>
    <row r="133" spans="1:69" ht="12.75" customHeight="1" outlineLevel="1">
      <c r="A133" s="723"/>
      <c r="B133" s="315" t="s">
        <v>26</v>
      </c>
      <c r="C133" s="457"/>
      <c r="D133" s="479">
        <f>SUM(F133:L133)</f>
        <v>0</v>
      </c>
      <c r="E133" s="480">
        <f t="shared" si="76"/>
        <v>0</v>
      </c>
      <c r="F133" s="521">
        <f>+(100%+'Assume C02'!G10)*(F119+F126)</f>
        <v>0</v>
      </c>
      <c r="G133" s="521">
        <f>+(100%+'Assume C02'!H10)*(G119+G126)</f>
        <v>0</v>
      </c>
      <c r="H133" s="521">
        <f>+(100%+'Assume C02'!I10)*(H119+H126)</f>
        <v>0</v>
      </c>
      <c r="I133" s="521">
        <f>+(100%+'Assume C02'!J10)*(I119+I126)</f>
        <v>0</v>
      </c>
      <c r="J133" s="521">
        <f>+(100%+'Assume C02'!K10)*(J119+J126)</f>
        <v>0</v>
      </c>
      <c r="K133" s="521">
        <f>+(100%+'Assume C02'!L10)*(K119+K126)</f>
        <v>0</v>
      </c>
      <c r="L133" s="521">
        <f>+(100%+'Assume C02'!M10)*(L119+L126)</f>
        <v>0</v>
      </c>
      <c r="M133" s="521">
        <f>+(100%+'Assume C02'!N10)*(M119+M126)</f>
        <v>0</v>
      </c>
      <c r="N133" s="521">
        <f>+(100%+'Assume C02'!O10)*(N119+N126)</f>
        <v>0</v>
      </c>
      <c r="O133" s="521">
        <f>+(100%+'Assume C02'!P10)*(O119+O126)</f>
        <v>0</v>
      </c>
      <c r="P133" s="521">
        <f>+(100%+'Assume C02'!Q10)*(P119+P126)</f>
        <v>0</v>
      </c>
      <c r="Q133" s="521">
        <f>+(100%+'Assume C02'!R10)*(Q119+Q126)</f>
        <v>0</v>
      </c>
      <c r="R133" s="521">
        <f>+(100%+'Assume C02'!S10)*(R119+R126)</f>
        <v>0</v>
      </c>
      <c r="S133" s="521">
        <f>+(100%+'Assume C02'!T10)*(S119+S126)</f>
        <v>0</v>
      </c>
      <c r="T133" s="521">
        <f>+(100%+'Assume C02'!U10)*(T119+T126)</f>
        <v>0</v>
      </c>
      <c r="U133" s="521">
        <f>+(100%+'Assume C02'!V10)*(U119+U126)</f>
        <v>0</v>
      </c>
      <c r="V133" s="521">
        <f>+(100%+'Assume C02'!W10)*(V119+V126)</f>
        <v>0</v>
      </c>
      <c r="W133" s="521">
        <f>+(100%+'Assume C02'!X10)*(W119+W126)</f>
        <v>0</v>
      </c>
      <c r="X133" s="521">
        <f>+(100%+'Assume C02'!Y10)*(X119+X126)</f>
        <v>0</v>
      </c>
      <c r="Y133" s="521">
        <f>+(100%+'Assume C02'!Z10)*(Y119+Y126)</f>
        <v>0</v>
      </c>
      <c r="Z133" s="521">
        <f>+(100%+'Assume C02'!AA10)*(Z119+Z126)</f>
        <v>0</v>
      </c>
      <c r="AA133" s="521">
        <f>+(100%+'Assume C02'!AB10)*(AA119+AA126)</f>
        <v>0</v>
      </c>
      <c r="AB133" s="521">
        <f>+(100%+'Assume C02'!AC10)*(AB119+AB126)</f>
        <v>0</v>
      </c>
      <c r="AC133" s="521">
        <f>+(100%+'Assume C02'!AD10)*(AC119+AC126)</f>
        <v>0</v>
      </c>
      <c r="AD133" s="521">
        <f>+(100%+'Assume C02'!AE10)*(AD119+AD126)</f>
        <v>0</v>
      </c>
      <c r="AE133" s="521">
        <f>+(100%+'Assume C02'!AF10)*(AE119+AE126)</f>
        <v>0</v>
      </c>
      <c r="AF133" s="521">
        <f>+(100%+'Assume C02'!AG10)*(AF119+AF126)</f>
        <v>0</v>
      </c>
      <c r="AG133" s="521">
        <f>+(100%+'Assume C02'!AH10)*(AG119+AG126)</f>
        <v>0</v>
      </c>
      <c r="AH133" s="521">
        <f>+(100%+'Assume C02'!AI10)*(AH119+AH126)</f>
        <v>0</v>
      </c>
      <c r="AI133" s="521">
        <f>+(100%+'Assume C02'!AJ10)*(AI119+AI126)</f>
        <v>0</v>
      </c>
      <c r="AJ133" s="521">
        <f>+(100%+'Assume C02'!AK10)*(AJ119+AJ126)</f>
        <v>0</v>
      </c>
      <c r="AK133" s="521">
        <f>+(100%+'Assume C02'!AL10)*(AK119+AK126)</f>
        <v>0</v>
      </c>
      <c r="AL133" s="521">
        <f>+(100%+'Assume C02'!AM10)*(AL119+AL126)</f>
        <v>0</v>
      </c>
      <c r="AM133" s="521">
        <f>+(100%+'Assume C02'!AN10)*(AM119+AM126)</f>
        <v>0</v>
      </c>
      <c r="AN133" s="521">
        <f>+(100%+'Assume C02'!AO10)*(AN119+AN126)</f>
        <v>0</v>
      </c>
      <c r="AO133" s="521">
        <f>+(100%+'Assume C02'!AP10)*(AO119+AO126)</f>
        <v>0</v>
      </c>
      <c r="AP133" s="521">
        <f>+(100%+'Assume C02'!AQ10)*(AP119+AP126)</f>
        <v>0</v>
      </c>
      <c r="AQ133" s="521">
        <f>+(100%+'Assume C02'!AR10)*(AQ119+AQ126)</f>
        <v>0</v>
      </c>
      <c r="AR133" s="521">
        <f>+(100%+'Assume C02'!AS10)*(AR119+AR126)</f>
        <v>0</v>
      </c>
      <c r="AS133" s="521">
        <f>+(100%+'Assume C02'!AT10)*(AS119+AS126)</f>
        <v>0</v>
      </c>
      <c r="AT133" s="521">
        <f>+(100%+'Assume C02'!AU10)*(AT119+AT126)</f>
        <v>0</v>
      </c>
      <c r="AU133" s="521">
        <f>+(100%+'Assume C02'!AV10)*(AU119+AU126)</f>
        <v>0</v>
      </c>
      <c r="AV133" s="521">
        <f>+(100%+'Assume C02'!AW10)*(AV119+AV126)</f>
        <v>0</v>
      </c>
      <c r="AW133" s="521">
        <f>+(100%+'Assume C02'!AX10)*(AW119+AW126)</f>
        <v>0</v>
      </c>
      <c r="AX133" s="521">
        <f>+(100%+'Assume C02'!AY10)*(AX119+AX126)</f>
        <v>0</v>
      </c>
      <c r="AY133" s="521">
        <f>+(100%+'Assume C02'!AZ10)*(AY119+AY126)</f>
        <v>0</v>
      </c>
      <c r="AZ133" s="521">
        <f>+(100%+'Assume C02'!BA10)*(AZ119+AZ126)</f>
        <v>0</v>
      </c>
      <c r="BA133" s="521">
        <f>+(100%+'Assume C02'!BB10)*(BA119+BA126)</f>
        <v>0</v>
      </c>
      <c r="BB133" s="521">
        <f>+(100%+'Assume C02'!BC10)*(BB119+BB126)</f>
        <v>0</v>
      </c>
      <c r="BC133" s="521">
        <f>+(100%+'Assume C02'!BD10)*(BC119+BC126)</f>
        <v>0</v>
      </c>
      <c r="BD133" s="521">
        <f>+(100%+'Assume C02'!BE10)*(BD119+BD126)</f>
        <v>0</v>
      </c>
      <c r="BE133" s="521">
        <f>+(100%+'Assume C02'!BF10)*(BE119+BE126)</f>
        <v>0</v>
      </c>
      <c r="BF133" s="521">
        <f>+(100%+'Assume C02'!BG10)*(BF119+BF126)</f>
        <v>0</v>
      </c>
      <c r="BG133" s="521">
        <f>+(100%+'Assume C02'!BH10)*(BG119+BG126)</f>
        <v>0</v>
      </c>
      <c r="BH133" s="521">
        <f>+(100%+'Assume C02'!BI10)*(BH119+BH126)</f>
        <v>0</v>
      </c>
      <c r="BI133" s="521">
        <f>+(100%+'Assume C02'!BJ10)*(BI119+BI126)</f>
        <v>0</v>
      </c>
      <c r="BJ133" s="521">
        <f>+(100%+'Assume C02'!BK10)*(BJ119+BJ126)</f>
        <v>0</v>
      </c>
      <c r="BK133" s="521">
        <f>+(100%+'Assume C02'!BL10)*(BK119+BK126)</f>
        <v>0</v>
      </c>
      <c r="BL133" s="521">
        <f>+(100%+'Assume C02'!BM10)*(BL119+BL126)</f>
        <v>0</v>
      </c>
      <c r="BM133" s="521">
        <f>+(100%+'Assume C02'!BN10)*(BM119+BM126)</f>
        <v>0</v>
      </c>
      <c r="BN133" s="147"/>
      <c r="BO133" s="159"/>
      <c r="BP133" s="159"/>
      <c r="BQ133" s="5"/>
    </row>
    <row r="134" spans="1:69" ht="12.75" customHeight="1" outlineLevel="1">
      <c r="A134" s="724"/>
      <c r="B134" s="316" t="s">
        <v>772</v>
      </c>
      <c r="C134" s="458"/>
      <c r="D134" s="481">
        <f t="shared" si="86"/>
        <v>3099.2893348860912</v>
      </c>
      <c r="E134" s="481">
        <f t="shared" si="76"/>
        <v>7745.8625231225287</v>
      </c>
      <c r="F134" s="328">
        <f>+SUM(F128:F133)</f>
        <v>1573.1534012953589</v>
      </c>
      <c r="G134" s="328">
        <f t="shared" ref="G134:BK134" si="87">+SUM(G128:G133)</f>
        <v>1519.461157145616</v>
      </c>
      <c r="H134" s="328">
        <f t="shared" si="87"/>
        <v>0</v>
      </c>
      <c r="I134" s="328">
        <f t="shared" si="87"/>
        <v>0.33794936085358757</v>
      </c>
      <c r="J134" s="328">
        <f t="shared" si="87"/>
        <v>1.1807158367446053</v>
      </c>
      <c r="K134" s="328">
        <f t="shared" si="87"/>
        <v>1.6153545471788957</v>
      </c>
      <c r="L134" s="328">
        <f t="shared" si="87"/>
        <v>3.540756700339021</v>
      </c>
      <c r="M134" s="328">
        <f t="shared" si="87"/>
        <v>5.3418070132485944</v>
      </c>
      <c r="N134" s="328">
        <f t="shared" si="87"/>
        <v>7.1002237104017718</v>
      </c>
      <c r="O134" s="328">
        <f t="shared" si="87"/>
        <v>9.2689639846845751</v>
      </c>
      <c r="P134" s="328">
        <f t="shared" si="87"/>
        <v>13.45480938698544</v>
      </c>
      <c r="Q134" s="328">
        <f t="shared" si="87"/>
        <v>324.32008189344407</v>
      </c>
      <c r="R134" s="328">
        <f t="shared" si="87"/>
        <v>20.090223510725096</v>
      </c>
      <c r="S134" s="328">
        <f t="shared" si="87"/>
        <v>20.288913911039881</v>
      </c>
      <c r="T134" s="328">
        <f t="shared" si="87"/>
        <v>25.938668061742796</v>
      </c>
      <c r="U134" s="328">
        <f t="shared" si="87"/>
        <v>23.813833343831256</v>
      </c>
      <c r="V134" s="328">
        <f t="shared" si="87"/>
        <v>24.064102940408887</v>
      </c>
      <c r="W134" s="328">
        <f t="shared" si="87"/>
        <v>26.47845527626427</v>
      </c>
      <c r="X134" s="328">
        <f t="shared" si="87"/>
        <v>0.45563168979781543</v>
      </c>
      <c r="Y134" s="328">
        <f t="shared" si="87"/>
        <v>17.143666971922727</v>
      </c>
      <c r="Z134" s="328">
        <f t="shared" si="87"/>
        <v>19.283518480539264</v>
      </c>
      <c r="AA134" s="328">
        <f t="shared" si="87"/>
        <v>220.30370869515295</v>
      </c>
      <c r="AB134" s="328">
        <f t="shared" si="87"/>
        <v>19.115481699313037</v>
      </c>
      <c r="AC134" s="328">
        <f t="shared" si="87"/>
        <v>25.260532833590322</v>
      </c>
      <c r="AD134" s="328">
        <f t="shared" si="87"/>
        <v>20.358776157359163</v>
      </c>
      <c r="AE134" s="328">
        <f t="shared" si="87"/>
        <v>20.358776157359163</v>
      </c>
      <c r="AF134" s="328">
        <f t="shared" si="87"/>
        <v>898.60282837567252</v>
      </c>
      <c r="AG134" s="328">
        <f t="shared" si="87"/>
        <v>20.358776157359163</v>
      </c>
      <c r="AH134" s="328">
        <f t="shared" si="87"/>
        <v>20.358776157359163</v>
      </c>
      <c r="AI134" s="328">
        <f t="shared" si="87"/>
        <v>20.358776157359163</v>
      </c>
      <c r="AJ134" s="328">
        <f t="shared" si="87"/>
        <v>20.358776157359163</v>
      </c>
      <c r="AK134" s="328">
        <f t="shared" si="87"/>
        <v>221.38546903779221</v>
      </c>
      <c r="AL134" s="328">
        <f t="shared" si="87"/>
        <v>20.358776157359163</v>
      </c>
      <c r="AM134" s="328">
        <f t="shared" si="87"/>
        <v>20.358776157359163</v>
      </c>
      <c r="AN134" s="328">
        <f t="shared" si="87"/>
        <v>20.358776157359163</v>
      </c>
      <c r="AO134" s="328">
        <f t="shared" si="87"/>
        <v>20.358776157359163</v>
      </c>
      <c r="AP134" s="328">
        <f t="shared" si="87"/>
        <v>20.358776157359163</v>
      </c>
      <c r="AQ134" s="328">
        <f t="shared" si="87"/>
        <v>20.358776157359163</v>
      </c>
      <c r="AR134" s="328">
        <f t="shared" si="87"/>
        <v>20.358776157359163</v>
      </c>
      <c r="AS134" s="328">
        <f t="shared" si="87"/>
        <v>20.358776157359163</v>
      </c>
      <c r="AT134" s="328">
        <f t="shared" si="87"/>
        <v>20.358776157359163</v>
      </c>
      <c r="AU134" s="328">
        <f t="shared" si="87"/>
        <v>221.38546903779221</v>
      </c>
      <c r="AV134" s="328">
        <f t="shared" si="87"/>
        <v>20.358776157359163</v>
      </c>
      <c r="AW134" s="328">
        <f t="shared" si="87"/>
        <v>20.358776157359163</v>
      </c>
      <c r="AX134" s="328">
        <f t="shared" si="87"/>
        <v>20.358776157359163</v>
      </c>
      <c r="AY134" s="328">
        <f t="shared" si="87"/>
        <v>20.358776157359163</v>
      </c>
      <c r="AZ134" s="328">
        <f t="shared" si="87"/>
        <v>20.358776157359163</v>
      </c>
      <c r="BA134" s="328">
        <f t="shared" si="87"/>
        <v>940.83207606290819</v>
      </c>
      <c r="BB134" s="328">
        <f t="shared" si="87"/>
        <v>940.83207606290819</v>
      </c>
      <c r="BC134" s="328">
        <f t="shared" si="87"/>
        <v>0</v>
      </c>
      <c r="BD134" s="328">
        <f t="shared" si="87"/>
        <v>0</v>
      </c>
      <c r="BE134" s="328">
        <f t="shared" si="87"/>
        <v>0</v>
      </c>
      <c r="BF134" s="328">
        <f t="shared" si="87"/>
        <v>0</v>
      </c>
      <c r="BG134" s="328">
        <f t="shared" si="87"/>
        <v>0</v>
      </c>
      <c r="BH134" s="328">
        <f t="shared" si="87"/>
        <v>0</v>
      </c>
      <c r="BI134" s="328">
        <f t="shared" si="87"/>
        <v>0</v>
      </c>
      <c r="BJ134" s="328">
        <f t="shared" si="87"/>
        <v>0</v>
      </c>
      <c r="BK134" s="328">
        <f t="shared" si="87"/>
        <v>0</v>
      </c>
      <c r="BL134" s="328">
        <f>+SUM(BL128:BL133)</f>
        <v>214.63712310909185</v>
      </c>
      <c r="BM134" s="328">
        <f>+SUM(BM128:BM133)</f>
        <v>0</v>
      </c>
      <c r="BN134" s="151"/>
      <c r="BO134" s="148"/>
      <c r="BP134" s="148"/>
      <c r="BQ134" s="155"/>
    </row>
    <row r="135" spans="1:69" ht="12.75" customHeight="1" outlineLevel="1">
      <c r="A135" s="332"/>
      <c r="B135" s="177"/>
      <c r="C135" s="177"/>
      <c r="D135" s="177"/>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177"/>
      <c r="BJ135" s="177"/>
      <c r="BK135" s="177"/>
      <c r="BL135" s="177"/>
      <c r="BM135" s="177"/>
      <c r="BN135" s="177"/>
      <c r="BO135" s="177"/>
      <c r="BP135" s="177"/>
      <c r="BQ135" s="177"/>
    </row>
    <row r="136" spans="1:69" ht="12.75" customHeight="1" outlineLevel="1">
      <c r="A136" s="714" t="s">
        <v>773</v>
      </c>
      <c r="B136" s="142" t="s">
        <v>55</v>
      </c>
      <c r="C136" s="565">
        <f>+'Assume C02'!C22</f>
        <v>701280</v>
      </c>
      <c r="D136" s="490">
        <f>SUM(F136:L136)</f>
        <v>1045.1890751246285</v>
      </c>
      <c r="E136" s="310">
        <f t="shared" ref="E136:E141" si="88">SUM(F136:BM136)</f>
        <v>8958.7635010682443</v>
      </c>
      <c r="F136" s="482">
        <f>$C136*'Assume C02'!$G12/1000</f>
        <v>149.31272501780407</v>
      </c>
      <c r="G136" s="482">
        <f>$C136*'Assume C02'!$G12/1000</f>
        <v>149.31272501780407</v>
      </c>
      <c r="H136" s="482">
        <f>$C136*'Assume C02'!$G12/1000</f>
        <v>149.31272501780407</v>
      </c>
      <c r="I136" s="482">
        <f>$C136*'Assume C02'!$G12/1000</f>
        <v>149.31272501780407</v>
      </c>
      <c r="J136" s="482">
        <f>$C136*'Assume C02'!$G12/1000</f>
        <v>149.31272501780407</v>
      </c>
      <c r="K136" s="482">
        <f>$C136*'Assume C02'!$G12/1000</f>
        <v>149.31272501780407</v>
      </c>
      <c r="L136" s="482">
        <f>$C136*'Assume C02'!$G12/1000</f>
        <v>149.31272501780407</v>
      </c>
      <c r="M136" s="482">
        <f>$C136*'Assume C02'!$G12/1000</f>
        <v>149.31272501780407</v>
      </c>
      <c r="N136" s="482">
        <f>$C136*'Assume C02'!$G12/1000</f>
        <v>149.31272501780407</v>
      </c>
      <c r="O136" s="482">
        <f>$C136*'Assume C02'!$G12/1000</f>
        <v>149.31272501780407</v>
      </c>
      <c r="P136" s="482">
        <f>$C136*'Assume C02'!$G12/1000</f>
        <v>149.31272501780407</v>
      </c>
      <c r="Q136" s="482">
        <f>$C136*'Assume C02'!$G12/1000</f>
        <v>149.31272501780407</v>
      </c>
      <c r="R136" s="482">
        <f>$C136*'Assume C02'!$G12/1000</f>
        <v>149.31272501780407</v>
      </c>
      <c r="S136" s="482">
        <f>$C136*'Assume C02'!$G12/1000</f>
        <v>149.31272501780407</v>
      </c>
      <c r="T136" s="482">
        <f>$C136*'Assume C02'!$G12/1000</f>
        <v>149.31272501780407</v>
      </c>
      <c r="U136" s="482">
        <f>$C136*'Assume C02'!$G12/1000</f>
        <v>149.31272501780407</v>
      </c>
      <c r="V136" s="482">
        <f>$C136*'Assume C02'!$G12/1000</f>
        <v>149.31272501780407</v>
      </c>
      <c r="W136" s="482">
        <f>$C136*'Assume C02'!$G12/1000</f>
        <v>149.31272501780407</v>
      </c>
      <c r="X136" s="482">
        <f>$C136*'Assume C02'!$G12/1000</f>
        <v>149.31272501780407</v>
      </c>
      <c r="Y136" s="482">
        <f>$C136*'Assume C02'!$G12/1000</f>
        <v>149.31272501780407</v>
      </c>
      <c r="Z136" s="482">
        <f>$C136*'Assume C02'!$G12/1000</f>
        <v>149.31272501780407</v>
      </c>
      <c r="AA136" s="482">
        <f>$C136*'Assume C02'!$G12/1000</f>
        <v>149.31272501780407</v>
      </c>
      <c r="AB136" s="482">
        <f>$C136*'Assume C02'!$G12/1000</f>
        <v>149.31272501780407</v>
      </c>
      <c r="AC136" s="482">
        <f>$C136*'Assume C02'!$G12/1000</f>
        <v>149.31272501780407</v>
      </c>
      <c r="AD136" s="482">
        <f>$C136*'Assume C02'!$G12/1000</f>
        <v>149.31272501780407</v>
      </c>
      <c r="AE136" s="482">
        <f>$C136*'Assume C02'!$G12/1000</f>
        <v>149.31272501780407</v>
      </c>
      <c r="AF136" s="482">
        <f>$C136*'Assume C02'!$G12/1000</f>
        <v>149.31272501780407</v>
      </c>
      <c r="AG136" s="482">
        <f>$C136*'Assume C02'!$G12/1000</f>
        <v>149.31272501780407</v>
      </c>
      <c r="AH136" s="482">
        <f>$C136*'Assume C02'!$G12/1000</f>
        <v>149.31272501780407</v>
      </c>
      <c r="AI136" s="482">
        <f>$C136*'Assume C02'!$G12/1000</f>
        <v>149.31272501780407</v>
      </c>
      <c r="AJ136" s="482">
        <f>$C136*'Assume C02'!$G12/1000</f>
        <v>149.31272501780407</v>
      </c>
      <c r="AK136" s="482">
        <f>$C136*'Assume C02'!$G12/1000</f>
        <v>149.31272501780407</v>
      </c>
      <c r="AL136" s="482">
        <f>$C136*'Assume C02'!$G12/1000</f>
        <v>149.31272501780407</v>
      </c>
      <c r="AM136" s="482">
        <f>$C136*'Assume C02'!$G12/1000</f>
        <v>149.31272501780407</v>
      </c>
      <c r="AN136" s="482">
        <f>$C136*'Assume C02'!$G12/1000</f>
        <v>149.31272501780407</v>
      </c>
      <c r="AO136" s="482">
        <f>$C136*'Assume C02'!$G12/1000</f>
        <v>149.31272501780407</v>
      </c>
      <c r="AP136" s="482">
        <f>$C136*'Assume C02'!$G12/1000</f>
        <v>149.31272501780407</v>
      </c>
      <c r="AQ136" s="482">
        <f>$C136*'Assume C02'!$G12/1000</f>
        <v>149.31272501780407</v>
      </c>
      <c r="AR136" s="482">
        <f>$C136*'Assume C02'!$G12/1000</f>
        <v>149.31272501780407</v>
      </c>
      <c r="AS136" s="482">
        <f>$C136*'Assume C02'!$G12/1000</f>
        <v>149.31272501780407</v>
      </c>
      <c r="AT136" s="482">
        <f>$C136*'Assume C02'!$G12/1000</f>
        <v>149.31272501780407</v>
      </c>
      <c r="AU136" s="482">
        <f>$C136*'Assume C02'!$G12/1000</f>
        <v>149.31272501780407</v>
      </c>
      <c r="AV136" s="482">
        <f>$C136*'Assume C02'!$G12/1000</f>
        <v>149.31272501780407</v>
      </c>
      <c r="AW136" s="482">
        <f>$C136*'Assume C02'!$G12/1000</f>
        <v>149.31272501780407</v>
      </c>
      <c r="AX136" s="482">
        <f>$C136*'Assume C02'!$G12/1000</f>
        <v>149.31272501780407</v>
      </c>
      <c r="AY136" s="482">
        <f>$C136*'Assume C02'!$G12/1000</f>
        <v>149.31272501780407</v>
      </c>
      <c r="AZ136" s="482">
        <f>$C136*'Assume C02'!$G12/1000</f>
        <v>149.31272501780407</v>
      </c>
      <c r="BA136" s="482">
        <f>$C136*'Assume C02'!$G12/1000</f>
        <v>149.31272501780407</v>
      </c>
      <c r="BB136" s="482">
        <f>$C136*'Assume C02'!$G12/1000</f>
        <v>149.31272501780407</v>
      </c>
      <c r="BC136" s="482">
        <f>$C136*'Assume C02'!$G12/1000</f>
        <v>149.31272501780407</v>
      </c>
      <c r="BD136" s="482">
        <f>$C136*'Assume C02'!$G12/1000</f>
        <v>149.31272501780407</v>
      </c>
      <c r="BE136" s="482">
        <f>$C136*'Assume C02'!$G12/1000</f>
        <v>149.31272501780407</v>
      </c>
      <c r="BF136" s="482">
        <f>$C136*'Assume C02'!$G12/1000</f>
        <v>149.31272501780407</v>
      </c>
      <c r="BG136" s="482">
        <f>$C136*'Assume C02'!$G12/1000</f>
        <v>149.31272501780407</v>
      </c>
      <c r="BH136" s="482">
        <f>$C136*'Assume C02'!$G12/1000</f>
        <v>149.31272501780407</v>
      </c>
      <c r="BI136" s="482">
        <f>$C136*'Assume C02'!$G12/1000</f>
        <v>149.31272501780407</v>
      </c>
      <c r="BJ136" s="482">
        <f>$C136*'Assume C02'!$G12/1000</f>
        <v>149.31272501780407</v>
      </c>
      <c r="BK136" s="482">
        <f>$C136*'Assume C02'!$G12/1000</f>
        <v>149.31272501780407</v>
      </c>
      <c r="BL136" s="482">
        <f>$C136*'Assume C02'!$G12/1000</f>
        <v>149.31272501780407</v>
      </c>
      <c r="BM136" s="482">
        <f>$C136*'Assume C02'!$G12/1000</f>
        <v>149.31272501780407</v>
      </c>
      <c r="BN136" s="152"/>
      <c r="BO136" s="158"/>
      <c r="BP136" s="158"/>
      <c r="BQ136" s="4"/>
    </row>
    <row r="137" spans="1:69" ht="12.75" customHeight="1" outlineLevel="1">
      <c r="A137" s="715"/>
      <c r="B137" s="469" t="s">
        <v>56</v>
      </c>
      <c r="C137" s="566">
        <f>+'Assume C02'!C23</f>
        <v>0</v>
      </c>
      <c r="D137" s="491">
        <f>SUM(F137:L137)</f>
        <v>0</v>
      </c>
      <c r="E137" s="308">
        <f t="shared" si="88"/>
        <v>0</v>
      </c>
      <c r="F137" s="483">
        <f>+$C137</f>
        <v>0</v>
      </c>
      <c r="G137" s="483">
        <f t="shared" ref="G137:V140" si="89">F137</f>
        <v>0</v>
      </c>
      <c r="H137" s="483">
        <f t="shared" si="89"/>
        <v>0</v>
      </c>
      <c r="I137" s="483">
        <f t="shared" si="89"/>
        <v>0</v>
      </c>
      <c r="J137" s="483">
        <f t="shared" si="89"/>
        <v>0</v>
      </c>
      <c r="K137" s="483">
        <f t="shared" si="89"/>
        <v>0</v>
      </c>
      <c r="L137" s="483">
        <f t="shared" si="89"/>
        <v>0</v>
      </c>
      <c r="M137" s="483">
        <f t="shared" si="89"/>
        <v>0</v>
      </c>
      <c r="N137" s="483">
        <f t="shared" si="89"/>
        <v>0</v>
      </c>
      <c r="O137" s="483">
        <f t="shared" si="89"/>
        <v>0</v>
      </c>
      <c r="P137" s="483">
        <f t="shared" si="89"/>
        <v>0</v>
      </c>
      <c r="Q137" s="483">
        <f t="shared" si="89"/>
        <v>0</v>
      </c>
      <c r="R137" s="483">
        <f t="shared" si="89"/>
        <v>0</v>
      </c>
      <c r="S137" s="483">
        <f t="shared" si="89"/>
        <v>0</v>
      </c>
      <c r="T137" s="483">
        <f t="shared" si="89"/>
        <v>0</v>
      </c>
      <c r="U137" s="483">
        <f t="shared" si="89"/>
        <v>0</v>
      </c>
      <c r="V137" s="483">
        <f t="shared" si="89"/>
        <v>0</v>
      </c>
      <c r="W137" s="483">
        <f t="shared" ref="W137:BK137" si="90">V137</f>
        <v>0</v>
      </c>
      <c r="X137" s="483">
        <f t="shared" si="90"/>
        <v>0</v>
      </c>
      <c r="Y137" s="483">
        <f t="shared" si="90"/>
        <v>0</v>
      </c>
      <c r="Z137" s="483">
        <f t="shared" si="90"/>
        <v>0</v>
      </c>
      <c r="AA137" s="483">
        <f t="shared" si="90"/>
        <v>0</v>
      </c>
      <c r="AB137" s="483">
        <f t="shared" si="90"/>
        <v>0</v>
      </c>
      <c r="AC137" s="483">
        <f t="shared" si="90"/>
        <v>0</v>
      </c>
      <c r="AD137" s="483">
        <f t="shared" si="90"/>
        <v>0</v>
      </c>
      <c r="AE137" s="483">
        <f t="shared" si="90"/>
        <v>0</v>
      </c>
      <c r="AF137" s="483">
        <f t="shared" si="90"/>
        <v>0</v>
      </c>
      <c r="AG137" s="483">
        <f t="shared" si="90"/>
        <v>0</v>
      </c>
      <c r="AH137" s="483">
        <f t="shared" si="90"/>
        <v>0</v>
      </c>
      <c r="AI137" s="483">
        <f t="shared" si="90"/>
        <v>0</v>
      </c>
      <c r="AJ137" s="483">
        <f t="shared" si="90"/>
        <v>0</v>
      </c>
      <c r="AK137" s="483">
        <f t="shared" si="90"/>
        <v>0</v>
      </c>
      <c r="AL137" s="483">
        <f t="shared" si="90"/>
        <v>0</v>
      </c>
      <c r="AM137" s="483">
        <f t="shared" si="90"/>
        <v>0</v>
      </c>
      <c r="AN137" s="483">
        <f t="shared" si="90"/>
        <v>0</v>
      </c>
      <c r="AO137" s="483">
        <f t="shared" si="90"/>
        <v>0</v>
      </c>
      <c r="AP137" s="483">
        <f t="shared" si="90"/>
        <v>0</v>
      </c>
      <c r="AQ137" s="483">
        <f t="shared" si="90"/>
        <v>0</v>
      </c>
      <c r="AR137" s="483">
        <f t="shared" si="90"/>
        <v>0</v>
      </c>
      <c r="AS137" s="483">
        <f t="shared" si="90"/>
        <v>0</v>
      </c>
      <c r="AT137" s="483">
        <f t="shared" si="90"/>
        <v>0</v>
      </c>
      <c r="AU137" s="483">
        <f t="shared" si="90"/>
        <v>0</v>
      </c>
      <c r="AV137" s="483">
        <f t="shared" si="90"/>
        <v>0</v>
      </c>
      <c r="AW137" s="483">
        <f t="shared" si="90"/>
        <v>0</v>
      </c>
      <c r="AX137" s="483">
        <f t="shared" si="90"/>
        <v>0</v>
      </c>
      <c r="AY137" s="483">
        <f t="shared" si="90"/>
        <v>0</v>
      </c>
      <c r="AZ137" s="483">
        <f t="shared" si="90"/>
        <v>0</v>
      </c>
      <c r="BA137" s="483">
        <f t="shared" si="90"/>
        <v>0</v>
      </c>
      <c r="BB137" s="483">
        <f t="shared" si="90"/>
        <v>0</v>
      </c>
      <c r="BC137" s="483">
        <f t="shared" si="90"/>
        <v>0</v>
      </c>
      <c r="BD137" s="483">
        <f t="shared" si="90"/>
        <v>0</v>
      </c>
      <c r="BE137" s="483">
        <f t="shared" si="90"/>
        <v>0</v>
      </c>
      <c r="BF137" s="483">
        <f t="shared" si="90"/>
        <v>0</v>
      </c>
      <c r="BG137" s="483">
        <f t="shared" si="90"/>
        <v>0</v>
      </c>
      <c r="BH137" s="483">
        <f t="shared" si="90"/>
        <v>0</v>
      </c>
      <c r="BI137" s="483">
        <f t="shared" si="90"/>
        <v>0</v>
      </c>
      <c r="BJ137" s="483">
        <f t="shared" si="90"/>
        <v>0</v>
      </c>
      <c r="BK137" s="483">
        <f t="shared" si="90"/>
        <v>0</v>
      </c>
      <c r="BL137" s="483">
        <f>BK137</f>
        <v>0</v>
      </c>
      <c r="BM137" s="483">
        <f>BL137</f>
        <v>0</v>
      </c>
      <c r="BN137" s="147"/>
      <c r="BO137" s="159"/>
      <c r="BP137" s="159"/>
      <c r="BQ137" s="5"/>
    </row>
    <row r="138" spans="1:69" ht="12.75" customHeight="1" outlineLevel="1">
      <c r="A138" s="715"/>
      <c r="B138" s="469" t="s">
        <v>30</v>
      </c>
      <c r="C138" s="566">
        <f>+'Assume C02'!C24</f>
        <v>29.3</v>
      </c>
      <c r="D138" s="491">
        <f>SUM(F138:L138)</f>
        <v>205.10000000000002</v>
      </c>
      <c r="E138" s="308">
        <f t="shared" si="88"/>
        <v>1757.9999999999982</v>
      </c>
      <c r="F138" s="483">
        <f>+$C138</f>
        <v>29.3</v>
      </c>
      <c r="G138" s="483">
        <f t="shared" ref="G138:BM138" si="91">+$C138</f>
        <v>29.3</v>
      </c>
      <c r="H138" s="483">
        <f t="shared" si="91"/>
        <v>29.3</v>
      </c>
      <c r="I138" s="483">
        <f t="shared" si="91"/>
        <v>29.3</v>
      </c>
      <c r="J138" s="483">
        <f t="shared" si="91"/>
        <v>29.3</v>
      </c>
      <c r="K138" s="483">
        <f t="shared" si="91"/>
        <v>29.3</v>
      </c>
      <c r="L138" s="483">
        <f t="shared" si="91"/>
        <v>29.3</v>
      </c>
      <c r="M138" s="483">
        <f t="shared" si="91"/>
        <v>29.3</v>
      </c>
      <c r="N138" s="483">
        <f t="shared" si="91"/>
        <v>29.3</v>
      </c>
      <c r="O138" s="483">
        <f t="shared" si="91"/>
        <v>29.3</v>
      </c>
      <c r="P138" s="483">
        <f t="shared" si="91"/>
        <v>29.3</v>
      </c>
      <c r="Q138" s="483">
        <f t="shared" si="91"/>
        <v>29.3</v>
      </c>
      <c r="R138" s="483">
        <f t="shared" si="91"/>
        <v>29.3</v>
      </c>
      <c r="S138" s="483">
        <f t="shared" si="91"/>
        <v>29.3</v>
      </c>
      <c r="T138" s="483">
        <f t="shared" si="91"/>
        <v>29.3</v>
      </c>
      <c r="U138" s="483">
        <f t="shared" si="91"/>
        <v>29.3</v>
      </c>
      <c r="V138" s="483">
        <f t="shared" si="91"/>
        <v>29.3</v>
      </c>
      <c r="W138" s="483">
        <f t="shared" si="91"/>
        <v>29.3</v>
      </c>
      <c r="X138" s="483">
        <f t="shared" si="91"/>
        <v>29.3</v>
      </c>
      <c r="Y138" s="483">
        <f t="shared" si="91"/>
        <v>29.3</v>
      </c>
      <c r="Z138" s="483">
        <f t="shared" si="91"/>
        <v>29.3</v>
      </c>
      <c r="AA138" s="483">
        <f t="shared" si="91"/>
        <v>29.3</v>
      </c>
      <c r="AB138" s="483">
        <f t="shared" si="91"/>
        <v>29.3</v>
      </c>
      <c r="AC138" s="483">
        <f t="shared" si="91"/>
        <v>29.3</v>
      </c>
      <c r="AD138" s="483">
        <f t="shared" si="91"/>
        <v>29.3</v>
      </c>
      <c r="AE138" s="483">
        <f t="shared" si="91"/>
        <v>29.3</v>
      </c>
      <c r="AF138" s="483">
        <f t="shared" si="91"/>
        <v>29.3</v>
      </c>
      <c r="AG138" s="483">
        <f t="shared" si="91"/>
        <v>29.3</v>
      </c>
      <c r="AH138" s="483">
        <f t="shared" si="91"/>
        <v>29.3</v>
      </c>
      <c r="AI138" s="483">
        <f t="shared" si="91"/>
        <v>29.3</v>
      </c>
      <c r="AJ138" s="483">
        <f t="shared" si="91"/>
        <v>29.3</v>
      </c>
      <c r="AK138" s="483">
        <f t="shared" si="91"/>
        <v>29.3</v>
      </c>
      <c r="AL138" s="483">
        <f t="shared" si="91"/>
        <v>29.3</v>
      </c>
      <c r="AM138" s="483">
        <f t="shared" si="91"/>
        <v>29.3</v>
      </c>
      <c r="AN138" s="483">
        <f t="shared" si="91"/>
        <v>29.3</v>
      </c>
      <c r="AO138" s="483">
        <f t="shared" si="91"/>
        <v>29.3</v>
      </c>
      <c r="AP138" s="483">
        <f t="shared" si="91"/>
        <v>29.3</v>
      </c>
      <c r="AQ138" s="483">
        <f t="shared" si="91"/>
        <v>29.3</v>
      </c>
      <c r="AR138" s="483">
        <f t="shared" si="91"/>
        <v>29.3</v>
      </c>
      <c r="AS138" s="483">
        <f t="shared" si="91"/>
        <v>29.3</v>
      </c>
      <c r="AT138" s="483">
        <f t="shared" si="91"/>
        <v>29.3</v>
      </c>
      <c r="AU138" s="483">
        <f t="shared" si="91"/>
        <v>29.3</v>
      </c>
      <c r="AV138" s="483">
        <f t="shared" si="91"/>
        <v>29.3</v>
      </c>
      <c r="AW138" s="483">
        <f t="shared" si="91"/>
        <v>29.3</v>
      </c>
      <c r="AX138" s="483">
        <f t="shared" si="91"/>
        <v>29.3</v>
      </c>
      <c r="AY138" s="483">
        <f t="shared" si="91"/>
        <v>29.3</v>
      </c>
      <c r="AZ138" s="483">
        <f t="shared" si="91"/>
        <v>29.3</v>
      </c>
      <c r="BA138" s="483">
        <f t="shared" si="91"/>
        <v>29.3</v>
      </c>
      <c r="BB138" s="483">
        <f t="shared" si="91"/>
        <v>29.3</v>
      </c>
      <c r="BC138" s="483">
        <f t="shared" si="91"/>
        <v>29.3</v>
      </c>
      <c r="BD138" s="483">
        <f t="shared" si="91"/>
        <v>29.3</v>
      </c>
      <c r="BE138" s="483">
        <f t="shared" si="91"/>
        <v>29.3</v>
      </c>
      <c r="BF138" s="483">
        <f t="shared" si="91"/>
        <v>29.3</v>
      </c>
      <c r="BG138" s="483">
        <f t="shared" si="91"/>
        <v>29.3</v>
      </c>
      <c r="BH138" s="483">
        <f t="shared" si="91"/>
        <v>29.3</v>
      </c>
      <c r="BI138" s="483">
        <f t="shared" si="91"/>
        <v>29.3</v>
      </c>
      <c r="BJ138" s="483">
        <f t="shared" si="91"/>
        <v>29.3</v>
      </c>
      <c r="BK138" s="483">
        <f t="shared" si="91"/>
        <v>29.3</v>
      </c>
      <c r="BL138" s="483">
        <f t="shared" si="91"/>
        <v>29.3</v>
      </c>
      <c r="BM138" s="483">
        <f t="shared" si="91"/>
        <v>29.3</v>
      </c>
      <c r="BN138" s="147"/>
      <c r="BO138" s="147"/>
      <c r="BP138" s="147"/>
      <c r="BQ138" s="5"/>
    </row>
    <row r="139" spans="1:69" ht="12.75" customHeight="1" outlineLevel="1">
      <c r="A139" s="715"/>
      <c r="B139" s="469" t="s">
        <v>31</v>
      </c>
      <c r="C139" s="566">
        <f>+'Assume C02'!C25</f>
        <v>0</v>
      </c>
      <c r="D139" s="491">
        <f>SUM(F139:L139)</f>
        <v>0</v>
      </c>
      <c r="E139" s="308">
        <f t="shared" si="88"/>
        <v>0</v>
      </c>
      <c r="F139" s="483">
        <f>+$C139</f>
        <v>0</v>
      </c>
      <c r="G139" s="483"/>
      <c r="H139" s="483"/>
      <c r="I139" s="483"/>
      <c r="J139" s="483"/>
      <c r="K139" s="483"/>
      <c r="L139" s="483"/>
      <c r="M139" s="483"/>
      <c r="N139" s="483"/>
      <c r="O139" s="483"/>
      <c r="P139" s="483"/>
      <c r="Q139" s="483"/>
      <c r="R139" s="483"/>
      <c r="S139" s="483"/>
      <c r="T139" s="483"/>
      <c r="U139" s="483"/>
      <c r="V139" s="483"/>
      <c r="W139" s="483"/>
      <c r="X139" s="483"/>
      <c r="Y139" s="483"/>
      <c r="Z139" s="483"/>
      <c r="AA139" s="483"/>
      <c r="AB139" s="483"/>
      <c r="AC139" s="483"/>
      <c r="AD139" s="483"/>
      <c r="AE139" s="483"/>
      <c r="AF139" s="483"/>
      <c r="AG139" s="483"/>
      <c r="AH139" s="483"/>
      <c r="AI139" s="483"/>
      <c r="AJ139" s="483"/>
      <c r="AK139" s="483"/>
      <c r="AL139" s="483"/>
      <c r="AM139" s="483"/>
      <c r="AN139" s="483"/>
      <c r="AO139" s="483"/>
      <c r="AP139" s="483"/>
      <c r="AQ139" s="483"/>
      <c r="AR139" s="483"/>
      <c r="AS139" s="483"/>
      <c r="AT139" s="483"/>
      <c r="AU139" s="483"/>
      <c r="AV139" s="483"/>
      <c r="AW139" s="483"/>
      <c r="AX139" s="483"/>
      <c r="AY139" s="483"/>
      <c r="AZ139" s="483"/>
      <c r="BA139" s="483"/>
      <c r="BB139" s="483"/>
      <c r="BC139" s="483"/>
      <c r="BD139" s="483"/>
      <c r="BE139" s="483"/>
      <c r="BF139" s="483"/>
      <c r="BG139" s="483"/>
      <c r="BH139" s="483"/>
      <c r="BI139" s="483"/>
      <c r="BJ139" s="483"/>
      <c r="BK139" s="483"/>
      <c r="BL139" s="483"/>
      <c r="BM139" s="483"/>
      <c r="BN139" s="147"/>
      <c r="BO139" s="159"/>
      <c r="BP139" s="159"/>
      <c r="BQ139" s="5"/>
    </row>
    <row r="140" spans="1:69" ht="12.75" customHeight="1" outlineLevel="1">
      <c r="A140" s="715"/>
      <c r="B140" s="469" t="s">
        <v>57</v>
      </c>
      <c r="C140" s="566">
        <f>+'Assume C02'!C26</f>
        <v>65</v>
      </c>
      <c r="D140" s="491">
        <f>SUM(F140:L140)</f>
        <v>455</v>
      </c>
      <c r="E140" s="308">
        <f t="shared" si="88"/>
        <v>3900</v>
      </c>
      <c r="F140" s="483">
        <f>+$C140</f>
        <v>65</v>
      </c>
      <c r="G140" s="483">
        <f t="shared" si="89"/>
        <v>65</v>
      </c>
      <c r="H140" s="483">
        <f t="shared" si="89"/>
        <v>65</v>
      </c>
      <c r="I140" s="483">
        <f t="shared" si="89"/>
        <v>65</v>
      </c>
      <c r="J140" s="483">
        <f t="shared" si="89"/>
        <v>65</v>
      </c>
      <c r="K140" s="483">
        <f t="shared" si="89"/>
        <v>65</v>
      </c>
      <c r="L140" s="483">
        <f t="shared" si="89"/>
        <v>65</v>
      </c>
      <c r="M140" s="483">
        <f t="shared" si="89"/>
        <v>65</v>
      </c>
      <c r="N140" s="483">
        <f t="shared" si="89"/>
        <v>65</v>
      </c>
      <c r="O140" s="483">
        <f t="shared" si="89"/>
        <v>65</v>
      </c>
      <c r="P140" s="483">
        <f t="shared" si="89"/>
        <v>65</v>
      </c>
      <c r="Q140" s="483">
        <f t="shared" si="89"/>
        <v>65</v>
      </c>
      <c r="R140" s="483">
        <f t="shared" si="89"/>
        <v>65</v>
      </c>
      <c r="S140" s="483">
        <f t="shared" si="89"/>
        <v>65</v>
      </c>
      <c r="T140" s="483">
        <f t="shared" si="89"/>
        <v>65</v>
      </c>
      <c r="U140" s="483">
        <f t="shared" si="89"/>
        <v>65</v>
      </c>
      <c r="V140" s="483">
        <f t="shared" si="89"/>
        <v>65</v>
      </c>
      <c r="W140" s="483">
        <f t="shared" ref="W140:BK140" si="92">V140</f>
        <v>65</v>
      </c>
      <c r="X140" s="483">
        <f t="shared" si="92"/>
        <v>65</v>
      </c>
      <c r="Y140" s="483">
        <f t="shared" si="92"/>
        <v>65</v>
      </c>
      <c r="Z140" s="483">
        <f t="shared" si="92"/>
        <v>65</v>
      </c>
      <c r="AA140" s="483">
        <f t="shared" si="92"/>
        <v>65</v>
      </c>
      <c r="AB140" s="483">
        <f t="shared" si="92"/>
        <v>65</v>
      </c>
      <c r="AC140" s="483">
        <f t="shared" si="92"/>
        <v>65</v>
      </c>
      <c r="AD140" s="483">
        <f t="shared" si="92"/>
        <v>65</v>
      </c>
      <c r="AE140" s="483">
        <f t="shared" si="92"/>
        <v>65</v>
      </c>
      <c r="AF140" s="483">
        <f t="shared" si="92"/>
        <v>65</v>
      </c>
      <c r="AG140" s="483">
        <f t="shared" si="92"/>
        <v>65</v>
      </c>
      <c r="AH140" s="483">
        <f t="shared" si="92"/>
        <v>65</v>
      </c>
      <c r="AI140" s="483">
        <f t="shared" si="92"/>
        <v>65</v>
      </c>
      <c r="AJ140" s="483">
        <f t="shared" si="92"/>
        <v>65</v>
      </c>
      <c r="AK140" s="483">
        <f t="shared" si="92"/>
        <v>65</v>
      </c>
      <c r="AL140" s="483">
        <f t="shared" si="92"/>
        <v>65</v>
      </c>
      <c r="AM140" s="483">
        <f t="shared" si="92"/>
        <v>65</v>
      </c>
      <c r="AN140" s="483">
        <f t="shared" si="92"/>
        <v>65</v>
      </c>
      <c r="AO140" s="483">
        <f t="shared" si="92"/>
        <v>65</v>
      </c>
      <c r="AP140" s="483">
        <f t="shared" si="92"/>
        <v>65</v>
      </c>
      <c r="AQ140" s="483">
        <f t="shared" si="92"/>
        <v>65</v>
      </c>
      <c r="AR140" s="483">
        <f t="shared" si="92"/>
        <v>65</v>
      </c>
      <c r="AS140" s="483">
        <f t="shared" si="92"/>
        <v>65</v>
      </c>
      <c r="AT140" s="483">
        <f t="shared" si="92"/>
        <v>65</v>
      </c>
      <c r="AU140" s="483">
        <f t="shared" si="92"/>
        <v>65</v>
      </c>
      <c r="AV140" s="483">
        <f t="shared" si="92"/>
        <v>65</v>
      </c>
      <c r="AW140" s="483">
        <f t="shared" si="92"/>
        <v>65</v>
      </c>
      <c r="AX140" s="483">
        <f t="shared" si="92"/>
        <v>65</v>
      </c>
      <c r="AY140" s="483">
        <f t="shared" si="92"/>
        <v>65</v>
      </c>
      <c r="AZ140" s="483">
        <f t="shared" si="92"/>
        <v>65</v>
      </c>
      <c r="BA140" s="483">
        <f t="shared" si="92"/>
        <v>65</v>
      </c>
      <c r="BB140" s="483">
        <f t="shared" si="92"/>
        <v>65</v>
      </c>
      <c r="BC140" s="483">
        <f t="shared" si="92"/>
        <v>65</v>
      </c>
      <c r="BD140" s="483">
        <f t="shared" si="92"/>
        <v>65</v>
      </c>
      <c r="BE140" s="483">
        <f t="shared" si="92"/>
        <v>65</v>
      </c>
      <c r="BF140" s="483">
        <f t="shared" si="92"/>
        <v>65</v>
      </c>
      <c r="BG140" s="483">
        <f t="shared" si="92"/>
        <v>65</v>
      </c>
      <c r="BH140" s="483">
        <f t="shared" si="92"/>
        <v>65</v>
      </c>
      <c r="BI140" s="483">
        <f t="shared" si="92"/>
        <v>65</v>
      </c>
      <c r="BJ140" s="483">
        <f t="shared" si="92"/>
        <v>65</v>
      </c>
      <c r="BK140" s="483">
        <f t="shared" si="92"/>
        <v>65</v>
      </c>
      <c r="BL140" s="483">
        <f>BK140</f>
        <v>65</v>
      </c>
      <c r="BM140" s="483">
        <f>BL140</f>
        <v>65</v>
      </c>
      <c r="BN140" s="147"/>
      <c r="BO140" s="159"/>
      <c r="BP140" s="159"/>
      <c r="BQ140" s="5"/>
    </row>
    <row r="141" spans="1:69" ht="12.75" customHeight="1" outlineLevel="1">
      <c r="A141" s="715"/>
      <c r="B141" s="469" t="s">
        <v>58</v>
      </c>
      <c r="C141" s="566">
        <f>+'Assume C02'!C27</f>
        <v>0</v>
      </c>
      <c r="D141" s="492"/>
      <c r="E141" s="334">
        <f t="shared" si="88"/>
        <v>0</v>
      </c>
      <c r="F141" s="484">
        <f>+$C141</f>
        <v>0</v>
      </c>
      <c r="G141" s="484"/>
      <c r="H141" s="484"/>
      <c r="I141" s="484"/>
      <c r="J141" s="484"/>
      <c r="K141" s="484"/>
      <c r="L141" s="484"/>
      <c r="M141" s="484"/>
      <c r="N141" s="484"/>
      <c r="O141" s="484"/>
      <c r="P141" s="484"/>
      <c r="Q141" s="484"/>
      <c r="R141" s="484"/>
      <c r="S141" s="484"/>
      <c r="T141" s="484"/>
      <c r="U141" s="484"/>
      <c r="V141" s="484"/>
      <c r="W141" s="484"/>
      <c r="X141" s="484"/>
      <c r="Y141" s="484"/>
      <c r="Z141" s="484"/>
      <c r="AA141" s="484"/>
      <c r="AB141" s="484"/>
      <c r="AC141" s="484"/>
      <c r="AD141" s="484"/>
      <c r="AE141" s="484"/>
      <c r="AF141" s="484"/>
      <c r="AG141" s="484"/>
      <c r="AH141" s="484"/>
      <c r="AI141" s="484"/>
      <c r="AJ141" s="484"/>
      <c r="AK141" s="484"/>
      <c r="AL141" s="484"/>
      <c r="AM141" s="484"/>
      <c r="AN141" s="484"/>
      <c r="AO141" s="484"/>
      <c r="AP141" s="484"/>
      <c r="AQ141" s="484"/>
      <c r="AR141" s="484"/>
      <c r="AS141" s="484"/>
      <c r="AT141" s="484"/>
      <c r="AU141" s="484"/>
      <c r="AV141" s="484"/>
      <c r="AW141" s="484"/>
      <c r="AX141" s="484"/>
      <c r="AY141" s="484"/>
      <c r="AZ141" s="484"/>
      <c r="BA141" s="484"/>
      <c r="BB141" s="484"/>
      <c r="BC141" s="484"/>
      <c r="BD141" s="484"/>
      <c r="BE141" s="484"/>
      <c r="BF141" s="484"/>
      <c r="BG141" s="484"/>
      <c r="BH141" s="484"/>
      <c r="BI141" s="484"/>
      <c r="BJ141" s="484"/>
      <c r="BK141" s="484"/>
      <c r="BL141" s="484"/>
      <c r="BM141" s="484"/>
      <c r="BN141" s="168"/>
      <c r="BO141" s="175"/>
      <c r="BP141" s="175"/>
      <c r="BQ141" s="129"/>
    </row>
    <row r="142" spans="1:69" ht="12.75" customHeight="1" outlineLevel="1">
      <c r="A142" s="716"/>
      <c r="B142" s="133" t="s">
        <v>772</v>
      </c>
      <c r="C142" s="631">
        <f>+'Assume C02'!C28</f>
        <v>0</v>
      </c>
      <c r="D142" s="632">
        <f>SUM(F142:L142)</f>
        <v>1705.2890751246284</v>
      </c>
      <c r="E142" s="342">
        <f>SUM(F142:BN142)</f>
        <v>14616.763501068228</v>
      </c>
      <c r="F142" s="633">
        <f>SUM(F136:F141)</f>
        <v>243.61272501780408</v>
      </c>
      <c r="G142" s="633">
        <f t="shared" ref="G142:BK142" si="93">SUM(G136:G141)</f>
        <v>243.61272501780408</v>
      </c>
      <c r="H142" s="633">
        <f t="shared" si="93"/>
        <v>243.61272501780408</v>
      </c>
      <c r="I142" s="633">
        <f t="shared" si="93"/>
        <v>243.61272501780408</v>
      </c>
      <c r="J142" s="633">
        <f t="shared" si="93"/>
        <v>243.61272501780408</v>
      </c>
      <c r="K142" s="633">
        <f t="shared" si="93"/>
        <v>243.61272501780408</v>
      </c>
      <c r="L142" s="633">
        <f t="shared" si="93"/>
        <v>243.61272501780408</v>
      </c>
      <c r="M142" s="633">
        <f t="shared" si="93"/>
        <v>243.61272501780408</v>
      </c>
      <c r="N142" s="633">
        <f t="shared" si="93"/>
        <v>243.61272501780408</v>
      </c>
      <c r="O142" s="633">
        <f t="shared" si="93"/>
        <v>243.61272501780408</v>
      </c>
      <c r="P142" s="633">
        <f t="shared" si="93"/>
        <v>243.61272501780408</v>
      </c>
      <c r="Q142" s="633">
        <f t="shared" si="93"/>
        <v>243.61272501780408</v>
      </c>
      <c r="R142" s="633">
        <f t="shared" si="93"/>
        <v>243.61272501780408</v>
      </c>
      <c r="S142" s="633">
        <f t="shared" si="93"/>
        <v>243.61272501780408</v>
      </c>
      <c r="T142" s="633">
        <f t="shared" si="93"/>
        <v>243.61272501780408</v>
      </c>
      <c r="U142" s="633">
        <f t="shared" si="93"/>
        <v>243.61272501780408</v>
      </c>
      <c r="V142" s="633">
        <f t="shared" si="93"/>
        <v>243.61272501780408</v>
      </c>
      <c r="W142" s="633">
        <f t="shared" si="93"/>
        <v>243.61272501780408</v>
      </c>
      <c r="X142" s="633">
        <f t="shared" si="93"/>
        <v>243.61272501780408</v>
      </c>
      <c r="Y142" s="633">
        <f t="shared" si="93"/>
        <v>243.61272501780408</v>
      </c>
      <c r="Z142" s="633">
        <f t="shared" si="93"/>
        <v>243.61272501780408</v>
      </c>
      <c r="AA142" s="633">
        <f t="shared" si="93"/>
        <v>243.61272501780408</v>
      </c>
      <c r="AB142" s="633">
        <f t="shared" si="93"/>
        <v>243.61272501780408</v>
      </c>
      <c r="AC142" s="633">
        <f t="shared" si="93"/>
        <v>243.61272501780408</v>
      </c>
      <c r="AD142" s="633">
        <f t="shared" si="93"/>
        <v>243.61272501780408</v>
      </c>
      <c r="AE142" s="633">
        <f t="shared" si="93"/>
        <v>243.61272501780408</v>
      </c>
      <c r="AF142" s="633">
        <f t="shared" si="93"/>
        <v>243.61272501780408</v>
      </c>
      <c r="AG142" s="633">
        <f t="shared" si="93"/>
        <v>243.61272501780408</v>
      </c>
      <c r="AH142" s="633">
        <f t="shared" si="93"/>
        <v>243.61272501780408</v>
      </c>
      <c r="AI142" s="633">
        <f t="shared" si="93"/>
        <v>243.61272501780408</v>
      </c>
      <c r="AJ142" s="633">
        <f t="shared" si="93"/>
        <v>243.61272501780408</v>
      </c>
      <c r="AK142" s="633">
        <f t="shared" si="93"/>
        <v>243.61272501780408</v>
      </c>
      <c r="AL142" s="633">
        <f t="shared" si="93"/>
        <v>243.61272501780408</v>
      </c>
      <c r="AM142" s="633">
        <f t="shared" si="93"/>
        <v>243.61272501780408</v>
      </c>
      <c r="AN142" s="633">
        <f t="shared" si="93"/>
        <v>243.61272501780408</v>
      </c>
      <c r="AO142" s="633">
        <f t="shared" si="93"/>
        <v>243.61272501780408</v>
      </c>
      <c r="AP142" s="633">
        <f t="shared" si="93"/>
        <v>243.61272501780408</v>
      </c>
      <c r="AQ142" s="633">
        <f t="shared" si="93"/>
        <v>243.61272501780408</v>
      </c>
      <c r="AR142" s="633">
        <f t="shared" si="93"/>
        <v>243.61272501780408</v>
      </c>
      <c r="AS142" s="633">
        <f t="shared" si="93"/>
        <v>243.61272501780408</v>
      </c>
      <c r="AT142" s="633">
        <f t="shared" si="93"/>
        <v>243.61272501780408</v>
      </c>
      <c r="AU142" s="633">
        <f t="shared" si="93"/>
        <v>243.61272501780408</v>
      </c>
      <c r="AV142" s="633">
        <f t="shared" si="93"/>
        <v>243.61272501780408</v>
      </c>
      <c r="AW142" s="633">
        <f t="shared" si="93"/>
        <v>243.61272501780408</v>
      </c>
      <c r="AX142" s="633">
        <f t="shared" si="93"/>
        <v>243.61272501780408</v>
      </c>
      <c r="AY142" s="633">
        <f t="shared" si="93"/>
        <v>243.61272501780408</v>
      </c>
      <c r="AZ142" s="633">
        <f t="shared" si="93"/>
        <v>243.61272501780408</v>
      </c>
      <c r="BA142" s="633">
        <f t="shared" si="93"/>
        <v>243.61272501780408</v>
      </c>
      <c r="BB142" s="633">
        <f t="shared" si="93"/>
        <v>243.61272501780408</v>
      </c>
      <c r="BC142" s="633">
        <f t="shared" si="93"/>
        <v>243.61272501780408</v>
      </c>
      <c r="BD142" s="633">
        <f t="shared" si="93"/>
        <v>243.61272501780408</v>
      </c>
      <c r="BE142" s="633">
        <f t="shared" si="93"/>
        <v>243.61272501780408</v>
      </c>
      <c r="BF142" s="633">
        <f t="shared" si="93"/>
        <v>243.61272501780408</v>
      </c>
      <c r="BG142" s="633">
        <f t="shared" si="93"/>
        <v>243.61272501780408</v>
      </c>
      <c r="BH142" s="633">
        <f t="shared" si="93"/>
        <v>243.61272501780408</v>
      </c>
      <c r="BI142" s="633">
        <f t="shared" si="93"/>
        <v>243.61272501780408</v>
      </c>
      <c r="BJ142" s="633">
        <f t="shared" si="93"/>
        <v>243.61272501780408</v>
      </c>
      <c r="BK142" s="633">
        <f t="shared" si="93"/>
        <v>243.61272501780408</v>
      </c>
      <c r="BL142" s="633">
        <f>SUM(BL136:BL141)</f>
        <v>243.61272501780408</v>
      </c>
      <c r="BM142" s="633">
        <f>SUM(BM136:BM141)</f>
        <v>243.61272501780408</v>
      </c>
      <c r="BN142" s="151"/>
      <c r="BO142" s="148"/>
      <c r="BP142" s="148"/>
      <c r="BQ142" s="155"/>
    </row>
    <row r="143" spans="1:69" ht="12.75" customHeight="1" outlineLevel="1">
      <c r="A143" s="714" t="s">
        <v>774</v>
      </c>
      <c r="B143" s="142" t="s">
        <v>55</v>
      </c>
      <c r="C143" s="471"/>
      <c r="D143" s="310">
        <f t="shared" ref="D143:D148" si="94">SUM(F143:L143)</f>
        <v>4.1807563004985138</v>
      </c>
      <c r="E143" s="310">
        <f t="shared" ref="E143:E155" si="95">SUM(F143:BM143)</f>
        <v>273.24228678258135</v>
      </c>
      <c r="F143" s="486">
        <f>(F83/F77)*F136</f>
        <v>0.14931272501780407</v>
      </c>
      <c r="G143" s="486">
        <f>(G83/G77)*G136</f>
        <v>0.29862545003560814</v>
      </c>
      <c r="H143" s="486">
        <f>(H83/H77)*H136</f>
        <v>0.44793817505341221</v>
      </c>
      <c r="I143" s="486">
        <f>(I83/I77)*I136</f>
        <v>0.59725090007121628</v>
      </c>
      <c r="J143" s="486">
        <f>(J83/J77)*J136</f>
        <v>0.74656362508902052</v>
      </c>
      <c r="K143" s="486">
        <f>(K83/K77)*K136</f>
        <v>0.89587635010682454</v>
      </c>
      <c r="L143" s="486">
        <f>(L83/L77)*L136</f>
        <v>1.0451890751246284</v>
      </c>
      <c r="M143" s="486">
        <f>(M83/M77)*M136</f>
        <v>1.1945018001424326</v>
      </c>
      <c r="N143" s="486">
        <f>(N83/N77)*N136</f>
        <v>1.3438145251602367</v>
      </c>
      <c r="O143" s="486">
        <f>(O83/O77)*O136</f>
        <v>1.493127250178041</v>
      </c>
      <c r="P143" s="486">
        <f>(P83/P77)*P136</f>
        <v>1.6424399751958449</v>
      </c>
      <c r="Q143" s="486">
        <f>(Q83/Q77)*Q136</f>
        <v>1.7917527002136491</v>
      </c>
      <c r="R143" s="486">
        <f>(R83/R77)*R136</f>
        <v>1.9410654252314534</v>
      </c>
      <c r="S143" s="486">
        <f>(S83/S77)*S136</f>
        <v>2.0903781502492569</v>
      </c>
      <c r="T143" s="486">
        <f>(T83/T77)*T136</f>
        <v>2.239690875267061</v>
      </c>
      <c r="U143" s="486">
        <f>(U83/U77)*U136</f>
        <v>2.3890036002848651</v>
      </c>
      <c r="V143" s="486">
        <f>(V83/V77)*V136</f>
        <v>2.5383163253026688</v>
      </c>
      <c r="W143" s="486">
        <f>(W83/W77)*W136</f>
        <v>2.6876290503204725</v>
      </c>
      <c r="X143" s="486">
        <f>(X83/X77)*X136</f>
        <v>2.8369417753382766</v>
      </c>
      <c r="Y143" s="486">
        <f>(Y83/Y77)*Y136</f>
        <v>2.9862545003560803</v>
      </c>
      <c r="Z143" s="486">
        <f>(Z83/Z77)*Z136</f>
        <v>3.1355672253738844</v>
      </c>
      <c r="AA143" s="486">
        <f>(AA83/AA77)*AA136</f>
        <v>3.2848799503916881</v>
      </c>
      <c r="AB143" s="486">
        <f>(AB83/AB77)*AB136</f>
        <v>3.4341926754094927</v>
      </c>
      <c r="AC143" s="486">
        <f>(AC83/AC77)*AC136</f>
        <v>3.5835054004272964</v>
      </c>
      <c r="AD143" s="486">
        <f>(AD83/AD77)*AD136</f>
        <v>3.7328181254451001</v>
      </c>
      <c r="AE143" s="486">
        <f>(AE83/AE77)*AE136</f>
        <v>3.8821308504629042</v>
      </c>
      <c r="AF143" s="486">
        <f>(AF83/AF77)*AF136</f>
        <v>4.0314435754807079</v>
      </c>
      <c r="AG143" s="486">
        <f>(AG83/AG77)*AG136</f>
        <v>4.180756300498512</v>
      </c>
      <c r="AH143" s="486">
        <f>(AH83/AH77)*AH136</f>
        <v>4.3300690255163152</v>
      </c>
      <c r="AI143" s="486">
        <f>(AI83/AI77)*AI136</f>
        <v>4.4793817505341194</v>
      </c>
      <c r="AJ143" s="486">
        <f>(AJ83/AJ77)*AJ136</f>
        <v>4.6286944755519235</v>
      </c>
      <c r="AK143" s="486">
        <f>(AK83/AK77)*AK136</f>
        <v>4.7780072005697276</v>
      </c>
      <c r="AL143" s="486">
        <f>(AL83/AL77)*AL136</f>
        <v>4.9273199255875317</v>
      </c>
      <c r="AM143" s="486">
        <f>(AM83/AM77)*AM136</f>
        <v>5.0766326506053359</v>
      </c>
      <c r="AN143" s="486">
        <f>(AN83/AN77)*AN136</f>
        <v>5.2259453756231391</v>
      </c>
      <c r="AO143" s="486">
        <f>(AO83/AO77)*AO136</f>
        <v>5.3752581006409432</v>
      </c>
      <c r="AP143" s="486">
        <f>(AP83/AP77)*AP136</f>
        <v>5.5245708256587474</v>
      </c>
      <c r="AQ143" s="486">
        <f>(AQ83/AQ77)*AQ136</f>
        <v>5.6738835506765506</v>
      </c>
      <c r="AR143" s="486">
        <f>(AR83/AR77)*AR136</f>
        <v>5.8231962756943547</v>
      </c>
      <c r="AS143" s="486">
        <f>(AS83/AS77)*AS136</f>
        <v>5.9725090007121588</v>
      </c>
      <c r="AT143" s="486">
        <f>(AT83/AT77)*AT136</f>
        <v>6.121821725729963</v>
      </c>
      <c r="AU143" s="486">
        <f>(AU83/AU77)*AU136</f>
        <v>6.2711344507477662</v>
      </c>
      <c r="AV143" s="486">
        <f>(AV83/AV77)*AV136</f>
        <v>6.4204471757655703</v>
      </c>
      <c r="AW143" s="486">
        <f>(AW83/AW77)*AW136</f>
        <v>6.5697599007833745</v>
      </c>
      <c r="AX143" s="486">
        <f>(AX83/AX77)*AX136</f>
        <v>6.7190726258011777</v>
      </c>
      <c r="AY143" s="486">
        <f>(AY83/AY77)*AY136</f>
        <v>6.8683853508189818</v>
      </c>
      <c r="AZ143" s="486">
        <f>(AZ83/AZ77)*AZ136</f>
        <v>7.017698075836786</v>
      </c>
      <c r="BA143" s="486">
        <f>(BA83/BA77)*BA136</f>
        <v>7.1670108008545892</v>
      </c>
      <c r="BB143" s="486">
        <f>(BB83/BB77)*BB136</f>
        <v>7.3163235258723933</v>
      </c>
      <c r="BC143" s="486">
        <f>(BC83/BC77)*BC136</f>
        <v>7.4656362508901974</v>
      </c>
      <c r="BD143" s="486">
        <f>(BD83/BD77)*BD136</f>
        <v>7.6149489759080016</v>
      </c>
      <c r="BE143" s="486">
        <f>(BE83/BE77)*BE136</f>
        <v>7.7642617009258057</v>
      </c>
      <c r="BF143" s="486">
        <f>(BF83/BF77)*BF136</f>
        <v>7.9135744259436116</v>
      </c>
      <c r="BG143" s="486">
        <f>(BG83/BG77)*BG136</f>
        <v>8.0628871509614157</v>
      </c>
      <c r="BH143" s="486">
        <f>(BH83/BH77)*BH136</f>
        <v>8.2121998759792216</v>
      </c>
      <c r="BI143" s="486">
        <f>(BI83/BI77)*BI136</f>
        <v>8.3615126009970258</v>
      </c>
      <c r="BJ143" s="486">
        <f>(BJ83/BJ77)*BJ136</f>
        <v>8.5108253260148299</v>
      </c>
      <c r="BK143" s="486">
        <f>(BK83/BK77)*BK136</f>
        <v>8.660138051032634</v>
      </c>
      <c r="BL143" s="486">
        <f>(BL83/BL77)*BL136</f>
        <v>8.8094507760504399</v>
      </c>
      <c r="BM143" s="486">
        <f>(BM83/BM77)*BM136</f>
        <v>8.958763501068244</v>
      </c>
      <c r="BN143" s="152"/>
      <c r="BO143" s="158"/>
      <c r="BP143" s="158"/>
      <c r="BQ143" s="4"/>
    </row>
    <row r="144" spans="1:69" ht="12.75" customHeight="1" outlineLevel="1">
      <c r="A144" s="715"/>
      <c r="B144" s="469" t="s">
        <v>56</v>
      </c>
      <c r="C144" s="453"/>
      <c r="D144" s="308">
        <f t="shared" si="94"/>
        <v>0</v>
      </c>
      <c r="E144" s="308">
        <f t="shared" si="95"/>
        <v>0</v>
      </c>
      <c r="F144" s="483"/>
      <c r="G144" s="483"/>
      <c r="H144" s="483"/>
      <c r="I144" s="483"/>
      <c r="J144" s="483"/>
      <c r="K144" s="483"/>
      <c r="L144" s="483"/>
      <c r="M144" s="483"/>
      <c r="N144" s="483"/>
      <c r="O144" s="483"/>
      <c r="P144" s="483"/>
      <c r="Q144" s="483"/>
      <c r="R144" s="483"/>
      <c r="S144" s="483"/>
      <c r="T144" s="483"/>
      <c r="U144" s="483"/>
      <c r="V144" s="483"/>
      <c r="W144" s="483"/>
      <c r="X144" s="483"/>
      <c r="Y144" s="483"/>
      <c r="Z144" s="483"/>
      <c r="AA144" s="483"/>
      <c r="AB144" s="483"/>
      <c r="AC144" s="483"/>
      <c r="AD144" s="483"/>
      <c r="AE144" s="483"/>
      <c r="AF144" s="483"/>
      <c r="AG144" s="483"/>
      <c r="AH144" s="483"/>
      <c r="AI144" s="483"/>
      <c r="AJ144" s="483"/>
      <c r="AK144" s="483"/>
      <c r="AL144" s="483"/>
      <c r="AM144" s="483"/>
      <c r="AN144" s="483"/>
      <c r="AO144" s="483"/>
      <c r="AP144" s="483"/>
      <c r="AQ144" s="483"/>
      <c r="AR144" s="483"/>
      <c r="AS144" s="483"/>
      <c r="AT144" s="483"/>
      <c r="AU144" s="483"/>
      <c r="AV144" s="483"/>
      <c r="AW144" s="483"/>
      <c r="AX144" s="483"/>
      <c r="AY144" s="483"/>
      <c r="AZ144" s="483"/>
      <c r="BA144" s="483"/>
      <c r="BB144" s="483"/>
      <c r="BC144" s="483"/>
      <c r="BD144" s="483"/>
      <c r="BE144" s="483"/>
      <c r="BF144" s="483"/>
      <c r="BG144" s="483"/>
      <c r="BH144" s="483"/>
      <c r="BI144" s="483"/>
      <c r="BJ144" s="483"/>
      <c r="BK144" s="483"/>
      <c r="BL144" s="483"/>
      <c r="BM144" s="483"/>
      <c r="BN144" s="147"/>
      <c r="BO144" s="159"/>
      <c r="BP144" s="159"/>
      <c r="BQ144" s="5"/>
    </row>
    <row r="145" spans="1:69" ht="12.75" customHeight="1" outlineLevel="1">
      <c r="A145" s="715"/>
      <c r="B145" s="469" t="s">
        <v>30</v>
      </c>
      <c r="C145" s="453"/>
      <c r="D145" s="308">
        <f t="shared" si="94"/>
        <v>0.82040000000000002</v>
      </c>
      <c r="E145" s="308">
        <f t="shared" si="95"/>
        <v>53.618999999999971</v>
      </c>
      <c r="F145" s="487">
        <f>(F84/F78)*F138</f>
        <v>2.93E-2</v>
      </c>
      <c r="G145" s="487">
        <f>(G84/G78)*G138</f>
        <v>5.8599999999999999E-2</v>
      </c>
      <c r="H145" s="487">
        <f>(H84/H78)*H138</f>
        <v>8.7900000000000006E-2</v>
      </c>
      <c r="I145" s="487">
        <f>(I84/I78)*I138</f>
        <v>0.1172</v>
      </c>
      <c r="J145" s="487">
        <f>(J84/J78)*J138</f>
        <v>0.14650000000000002</v>
      </c>
      <c r="K145" s="487">
        <f>(K84/K78)*K138</f>
        <v>0.17580000000000004</v>
      </c>
      <c r="L145" s="487">
        <f>(L84/L78)*L138</f>
        <v>0.2051</v>
      </c>
      <c r="M145" s="487">
        <f>(M84/M78)*M138</f>
        <v>0.2344</v>
      </c>
      <c r="N145" s="487">
        <f>(N84/N78)*N138</f>
        <v>0.26370000000000005</v>
      </c>
      <c r="O145" s="487">
        <f>(O84/O78)*O138</f>
        <v>0.29300000000000004</v>
      </c>
      <c r="P145" s="487">
        <f>(P84/P78)*P138</f>
        <v>0.32230000000000003</v>
      </c>
      <c r="Q145" s="487">
        <f>(Q84/Q78)*Q138</f>
        <v>0.35160000000000008</v>
      </c>
      <c r="R145" s="487">
        <f>(R84/R78)*R138</f>
        <v>0.38090000000000002</v>
      </c>
      <c r="S145" s="487">
        <f>(S84/S78)*S138</f>
        <v>0.41020000000000001</v>
      </c>
      <c r="T145" s="487">
        <f>(T84/T78)*T138</f>
        <v>0.43950000000000006</v>
      </c>
      <c r="U145" s="487">
        <f>(U84/U78)*U138</f>
        <v>0.46879999999999999</v>
      </c>
      <c r="V145" s="487">
        <f>(V84/V78)*V138</f>
        <v>0.49810000000000004</v>
      </c>
      <c r="W145" s="487">
        <f>(W84/W78)*W138</f>
        <v>0.52740000000000009</v>
      </c>
      <c r="X145" s="487">
        <f>(X84/X78)*X138</f>
        <v>0.55670000000000008</v>
      </c>
      <c r="Y145" s="487">
        <f>(Y84/Y78)*Y138</f>
        <v>0.58600000000000008</v>
      </c>
      <c r="Z145" s="487">
        <f>(Z84/Z78)*Z138</f>
        <v>0.61530000000000007</v>
      </c>
      <c r="AA145" s="487">
        <f>(AA84/AA78)*AA138</f>
        <v>0.64460000000000006</v>
      </c>
      <c r="AB145" s="487">
        <f>(AB84/AB78)*AB138</f>
        <v>0.67390000000000005</v>
      </c>
      <c r="AC145" s="487">
        <f>(AC84/AC78)*AC138</f>
        <v>0.70320000000000016</v>
      </c>
      <c r="AD145" s="487">
        <f>(AD84/AD78)*AD138</f>
        <v>0.73250000000000015</v>
      </c>
      <c r="AE145" s="487">
        <f>(AE84/AE78)*AE138</f>
        <v>0.76180000000000003</v>
      </c>
      <c r="AF145" s="487">
        <f>(AF84/AF78)*AF138</f>
        <v>0.79110000000000003</v>
      </c>
      <c r="AG145" s="487">
        <f>(AG84/AG78)*AG138</f>
        <v>0.82039999999999991</v>
      </c>
      <c r="AH145" s="487">
        <f>(AH84/AH78)*AH138</f>
        <v>0.8496999999999999</v>
      </c>
      <c r="AI145" s="487">
        <f>(AI84/AI78)*AI138</f>
        <v>0.87899999999999978</v>
      </c>
      <c r="AJ145" s="487">
        <f>(AJ84/AJ78)*AJ138</f>
        <v>0.90829999999999966</v>
      </c>
      <c r="AK145" s="487">
        <f>(AK84/AK78)*AK138</f>
        <v>0.93759999999999966</v>
      </c>
      <c r="AL145" s="487">
        <f>(AL84/AL78)*AL138</f>
        <v>0.96689999999999943</v>
      </c>
      <c r="AM145" s="487">
        <f>(AM84/AM78)*AM138</f>
        <v>0.99619999999999953</v>
      </c>
      <c r="AN145" s="487">
        <f>(AN84/AN78)*AN138</f>
        <v>1.0254999999999994</v>
      </c>
      <c r="AO145" s="487">
        <f>(AO84/AO78)*AO138</f>
        <v>1.0547999999999993</v>
      </c>
      <c r="AP145" s="487">
        <f>(AP84/AP78)*AP138</f>
        <v>1.0840999999999992</v>
      </c>
      <c r="AQ145" s="487">
        <f>(AQ84/AQ78)*AQ138</f>
        <v>1.1133999999999993</v>
      </c>
      <c r="AR145" s="487">
        <f>(AR84/AR78)*AR138</f>
        <v>1.1426999999999989</v>
      </c>
      <c r="AS145" s="487">
        <f>(AS84/AS78)*AS138</f>
        <v>1.171999999999999</v>
      </c>
      <c r="AT145" s="487">
        <f>(AT84/AT78)*AT138</f>
        <v>1.2012999999999989</v>
      </c>
      <c r="AU145" s="487">
        <f>(AU84/AU78)*AU138</f>
        <v>1.2305999999999988</v>
      </c>
      <c r="AV145" s="487">
        <f>(AV84/AV78)*AV138</f>
        <v>1.2598999999999987</v>
      </c>
      <c r="AW145" s="487">
        <f>(AW84/AW78)*AW138</f>
        <v>1.2891999999999988</v>
      </c>
      <c r="AX145" s="487">
        <f>(AX84/AX78)*AX138</f>
        <v>1.3184999999999985</v>
      </c>
      <c r="AY145" s="487">
        <f>(AY84/AY78)*AY138</f>
        <v>1.3477999999999986</v>
      </c>
      <c r="AZ145" s="487">
        <f>(AZ84/AZ78)*AZ138</f>
        <v>1.3770999999999984</v>
      </c>
      <c r="BA145" s="487">
        <f>(BA84/BA78)*BA138</f>
        <v>1.4063999999999985</v>
      </c>
      <c r="BB145" s="487">
        <f>(BB84/BB78)*BB138</f>
        <v>1.4356999999999982</v>
      </c>
      <c r="BC145" s="487">
        <f>(BC84/BC78)*BC138</f>
        <v>1.4649999999999983</v>
      </c>
      <c r="BD145" s="487">
        <f>(BD84/BD78)*BD138</f>
        <v>1.4942999999999984</v>
      </c>
      <c r="BE145" s="487">
        <f>(BE84/BE78)*BE138</f>
        <v>1.5235999999999985</v>
      </c>
      <c r="BF145" s="487">
        <f>(BF84/BF78)*BF138</f>
        <v>1.5528999999999986</v>
      </c>
      <c r="BG145" s="487">
        <f>(BG84/BG78)*BG138</f>
        <v>1.5821999999999985</v>
      </c>
      <c r="BH145" s="487">
        <f>(BH84/BH78)*BH138</f>
        <v>1.6114999999999986</v>
      </c>
      <c r="BI145" s="487">
        <f>(BI84/BI78)*BI138</f>
        <v>1.6407999999999989</v>
      </c>
      <c r="BJ145" s="487">
        <f>(BJ84/BJ78)*BJ138</f>
        <v>1.6700999999999988</v>
      </c>
      <c r="BK145" s="487">
        <f>(BK84/BK78)*BK138</f>
        <v>1.6993999999999989</v>
      </c>
      <c r="BL145" s="487">
        <f>(BL84/BL78)*BL138</f>
        <v>1.7286999999999992</v>
      </c>
      <c r="BM145" s="487">
        <f>(BM84/BM78)*BM138</f>
        <v>1.7579999999999991</v>
      </c>
      <c r="BN145" s="147"/>
      <c r="BO145" s="147"/>
      <c r="BP145" s="147"/>
      <c r="BQ145" s="5"/>
    </row>
    <row r="146" spans="1:69" ht="12.75" customHeight="1" outlineLevel="1">
      <c r="A146" s="715"/>
      <c r="B146" s="469" t="s">
        <v>31</v>
      </c>
      <c r="C146" s="453"/>
      <c r="D146" s="308">
        <f t="shared" si="94"/>
        <v>0</v>
      </c>
      <c r="E146" s="308">
        <f t="shared" si="95"/>
        <v>0</v>
      </c>
      <c r="F146" s="483"/>
      <c r="G146" s="483"/>
      <c r="H146" s="483"/>
      <c r="I146" s="483"/>
      <c r="J146" s="483"/>
      <c r="K146" s="483"/>
      <c r="L146" s="483"/>
      <c r="M146" s="483"/>
      <c r="N146" s="483"/>
      <c r="O146" s="483"/>
      <c r="P146" s="483"/>
      <c r="Q146" s="483"/>
      <c r="R146" s="483"/>
      <c r="S146" s="483"/>
      <c r="T146" s="483"/>
      <c r="U146" s="483"/>
      <c r="V146" s="483"/>
      <c r="W146" s="483"/>
      <c r="X146" s="483"/>
      <c r="Y146" s="483"/>
      <c r="Z146" s="483"/>
      <c r="AA146" s="483"/>
      <c r="AB146" s="483"/>
      <c r="AC146" s="483"/>
      <c r="AD146" s="483"/>
      <c r="AE146" s="483"/>
      <c r="AF146" s="483"/>
      <c r="AG146" s="483"/>
      <c r="AH146" s="483"/>
      <c r="AI146" s="483"/>
      <c r="AJ146" s="483"/>
      <c r="AK146" s="483"/>
      <c r="AL146" s="483"/>
      <c r="AM146" s="483"/>
      <c r="AN146" s="483"/>
      <c r="AO146" s="483"/>
      <c r="AP146" s="483"/>
      <c r="AQ146" s="483"/>
      <c r="AR146" s="483"/>
      <c r="AS146" s="483"/>
      <c r="AT146" s="483"/>
      <c r="AU146" s="483"/>
      <c r="AV146" s="483"/>
      <c r="AW146" s="483"/>
      <c r="AX146" s="483"/>
      <c r="AY146" s="483"/>
      <c r="AZ146" s="483"/>
      <c r="BA146" s="483"/>
      <c r="BB146" s="483"/>
      <c r="BC146" s="483"/>
      <c r="BD146" s="483"/>
      <c r="BE146" s="483"/>
      <c r="BF146" s="483"/>
      <c r="BG146" s="483"/>
      <c r="BH146" s="483"/>
      <c r="BI146" s="483"/>
      <c r="BJ146" s="483"/>
      <c r="BK146" s="483"/>
      <c r="BL146" s="483"/>
      <c r="BM146" s="483"/>
      <c r="BN146" s="147"/>
      <c r="BO146" s="159"/>
      <c r="BP146" s="159"/>
      <c r="BQ146" s="5"/>
    </row>
    <row r="147" spans="1:69" ht="12.75" customHeight="1" outlineLevel="1">
      <c r="A147" s="715"/>
      <c r="B147" s="469" t="s">
        <v>57</v>
      </c>
      <c r="C147" s="453"/>
      <c r="D147" s="308">
        <f t="shared" si="94"/>
        <v>1.8200000000000003</v>
      </c>
      <c r="E147" s="308">
        <f t="shared" si="95"/>
        <v>118.9499999999999</v>
      </c>
      <c r="F147" s="487">
        <f>(F84/F78)*F140</f>
        <v>6.5000000000000002E-2</v>
      </c>
      <c r="G147" s="487">
        <f>(G84/G78)*G140</f>
        <v>0.13</v>
      </c>
      <c r="H147" s="487">
        <f>(H84/H78)*H140</f>
        <v>0.19500000000000001</v>
      </c>
      <c r="I147" s="487">
        <f>(I84/I78)*I140</f>
        <v>0.26</v>
      </c>
      <c r="J147" s="487">
        <f>(J84/J78)*J140</f>
        <v>0.32500000000000001</v>
      </c>
      <c r="K147" s="487">
        <f>(K84/K78)*K140</f>
        <v>0.39000000000000007</v>
      </c>
      <c r="L147" s="487">
        <f>(L84/L78)*L140</f>
        <v>0.45500000000000002</v>
      </c>
      <c r="M147" s="487">
        <f>(M84/M78)*M140</f>
        <v>0.52</v>
      </c>
      <c r="N147" s="487">
        <f>(N84/N78)*N140</f>
        <v>0.58500000000000008</v>
      </c>
      <c r="O147" s="487">
        <f>(O84/O78)*O140</f>
        <v>0.65</v>
      </c>
      <c r="P147" s="487">
        <f>(P84/P78)*P140</f>
        <v>0.71500000000000008</v>
      </c>
      <c r="Q147" s="487">
        <f>(Q84/Q78)*Q140</f>
        <v>0.78000000000000014</v>
      </c>
      <c r="R147" s="487">
        <f>(R84/R78)*R140</f>
        <v>0.84500000000000008</v>
      </c>
      <c r="S147" s="487">
        <f>(S84/S78)*S140</f>
        <v>0.91</v>
      </c>
      <c r="T147" s="487">
        <f>(T84/T78)*T140</f>
        <v>0.97500000000000009</v>
      </c>
      <c r="U147" s="487">
        <f>(U84/U78)*U140</f>
        <v>1.04</v>
      </c>
      <c r="V147" s="487">
        <f>(V84/V78)*V140</f>
        <v>1.105</v>
      </c>
      <c r="W147" s="487">
        <f>(W84/W78)*W140</f>
        <v>1.1700000000000002</v>
      </c>
      <c r="X147" s="487">
        <f>(X84/X78)*X140</f>
        <v>1.2350000000000001</v>
      </c>
      <c r="Y147" s="487">
        <f>(Y84/Y78)*Y140</f>
        <v>1.3</v>
      </c>
      <c r="Z147" s="487">
        <f>(Z84/Z78)*Z140</f>
        <v>1.365</v>
      </c>
      <c r="AA147" s="487">
        <f>(AA84/AA78)*AA140</f>
        <v>1.4300000000000002</v>
      </c>
      <c r="AB147" s="487">
        <f>(AB84/AB78)*AB140</f>
        <v>1.4950000000000001</v>
      </c>
      <c r="AC147" s="487">
        <f>(AC84/AC78)*AC140</f>
        <v>1.5600000000000003</v>
      </c>
      <c r="AD147" s="487">
        <f>(AD84/AD78)*AD140</f>
        <v>1.6250000000000002</v>
      </c>
      <c r="AE147" s="487">
        <f>(AE84/AE78)*AE140</f>
        <v>1.6900000000000002</v>
      </c>
      <c r="AF147" s="487">
        <f>(AF84/AF78)*AF140</f>
        <v>1.7549999999999999</v>
      </c>
      <c r="AG147" s="487">
        <f>(AG84/AG78)*AG140</f>
        <v>1.8199999999999998</v>
      </c>
      <c r="AH147" s="487">
        <f>(AH84/AH78)*AH140</f>
        <v>1.8849999999999996</v>
      </c>
      <c r="AI147" s="487">
        <f>(AI84/AI78)*AI140</f>
        <v>1.9499999999999995</v>
      </c>
      <c r="AJ147" s="487">
        <f>(AJ84/AJ78)*AJ140</f>
        <v>2.0149999999999992</v>
      </c>
      <c r="AK147" s="487">
        <f>(AK84/AK78)*AK140</f>
        <v>2.0799999999999992</v>
      </c>
      <c r="AL147" s="487">
        <f>(AL84/AL78)*AL140</f>
        <v>2.1449999999999987</v>
      </c>
      <c r="AM147" s="487">
        <f>(AM84/AM78)*AM140</f>
        <v>2.2099999999999986</v>
      </c>
      <c r="AN147" s="487">
        <f>(AN84/AN78)*AN140</f>
        <v>2.2749999999999986</v>
      </c>
      <c r="AO147" s="487">
        <f>(AO84/AO78)*AO140</f>
        <v>2.3399999999999985</v>
      </c>
      <c r="AP147" s="487">
        <f>(AP84/AP78)*AP140</f>
        <v>2.404999999999998</v>
      </c>
      <c r="AQ147" s="487">
        <f>(AQ84/AQ78)*AQ140</f>
        <v>2.469999999999998</v>
      </c>
      <c r="AR147" s="487">
        <f>(AR84/AR78)*AR140</f>
        <v>2.5349999999999979</v>
      </c>
      <c r="AS147" s="487">
        <f>(AS84/AS78)*AS140</f>
        <v>2.5999999999999979</v>
      </c>
      <c r="AT147" s="487">
        <f>(AT84/AT78)*AT140</f>
        <v>2.6649999999999974</v>
      </c>
      <c r="AU147" s="487">
        <f>(AU84/AU78)*AU140</f>
        <v>2.7299999999999973</v>
      </c>
      <c r="AV147" s="487">
        <f>(AV84/AV78)*AV140</f>
        <v>2.7949999999999973</v>
      </c>
      <c r="AW147" s="487">
        <f>(AW84/AW78)*AW140</f>
        <v>2.8599999999999972</v>
      </c>
      <c r="AX147" s="487">
        <f>(AX84/AX78)*AX140</f>
        <v>2.9249999999999967</v>
      </c>
      <c r="AY147" s="487">
        <f>(AY84/AY78)*AY140</f>
        <v>2.9899999999999967</v>
      </c>
      <c r="AZ147" s="487">
        <f>(AZ84/AZ78)*AZ140</f>
        <v>3.0549999999999966</v>
      </c>
      <c r="BA147" s="487">
        <f>(BA84/BA78)*BA140</f>
        <v>3.1199999999999966</v>
      </c>
      <c r="BB147" s="487">
        <f>(BB84/BB78)*BB140</f>
        <v>3.1849999999999961</v>
      </c>
      <c r="BC147" s="487">
        <f>(BC84/BC78)*BC140</f>
        <v>3.249999999999996</v>
      </c>
      <c r="BD147" s="487">
        <f>(BD84/BD78)*BD140</f>
        <v>3.3149999999999964</v>
      </c>
      <c r="BE147" s="487">
        <f>(BE84/BE78)*BE140</f>
        <v>3.3799999999999968</v>
      </c>
      <c r="BF147" s="487">
        <f>(BF84/BF78)*BF140</f>
        <v>3.4449999999999967</v>
      </c>
      <c r="BG147" s="487">
        <f>(BG84/BG78)*BG140</f>
        <v>3.5099999999999967</v>
      </c>
      <c r="BH147" s="487">
        <f>(BH84/BH78)*BH140</f>
        <v>3.5749999999999971</v>
      </c>
      <c r="BI147" s="487">
        <f>(BI84/BI78)*BI140</f>
        <v>3.6399999999999975</v>
      </c>
      <c r="BJ147" s="487">
        <f>(BJ84/BJ78)*BJ140</f>
        <v>3.7049999999999974</v>
      </c>
      <c r="BK147" s="487">
        <f>(BK84/BK78)*BK140</f>
        <v>3.7699999999999974</v>
      </c>
      <c r="BL147" s="487">
        <f>(BL84/BL78)*BL140</f>
        <v>3.8349999999999982</v>
      </c>
      <c r="BM147" s="487">
        <f>(BM84/BM78)*BM140</f>
        <v>3.8999999999999981</v>
      </c>
      <c r="BN147" s="147"/>
      <c r="BO147" s="159"/>
      <c r="BP147" s="159"/>
      <c r="BQ147" s="5"/>
    </row>
    <row r="148" spans="1:69" ht="12.75" customHeight="1" outlineLevel="1">
      <c r="A148" s="715"/>
      <c r="B148" s="469" t="s">
        <v>58</v>
      </c>
      <c r="C148" s="452"/>
      <c r="D148" s="334">
        <f t="shared" si="94"/>
        <v>0</v>
      </c>
      <c r="E148" s="334">
        <f t="shared" si="95"/>
        <v>0</v>
      </c>
      <c r="F148" s="484"/>
      <c r="G148" s="484"/>
      <c r="H148" s="484"/>
      <c r="I148" s="484"/>
      <c r="J148" s="484"/>
      <c r="K148" s="484"/>
      <c r="L148" s="484"/>
      <c r="M148" s="484"/>
      <c r="N148" s="484"/>
      <c r="O148" s="484"/>
      <c r="P148" s="484"/>
      <c r="Q148" s="484"/>
      <c r="R148" s="484"/>
      <c r="S148" s="484"/>
      <c r="T148" s="484"/>
      <c r="U148" s="484"/>
      <c r="V148" s="484"/>
      <c r="W148" s="484"/>
      <c r="X148" s="484"/>
      <c r="Y148" s="484"/>
      <c r="Z148" s="484"/>
      <c r="AA148" s="484"/>
      <c r="AB148" s="484"/>
      <c r="AC148" s="484"/>
      <c r="AD148" s="484"/>
      <c r="AE148" s="484"/>
      <c r="AF148" s="484"/>
      <c r="AG148" s="484"/>
      <c r="AH148" s="484"/>
      <c r="AI148" s="484"/>
      <c r="AJ148" s="484"/>
      <c r="AK148" s="484"/>
      <c r="AL148" s="484"/>
      <c r="AM148" s="484"/>
      <c r="AN148" s="484"/>
      <c r="AO148" s="484"/>
      <c r="AP148" s="484"/>
      <c r="AQ148" s="484"/>
      <c r="AR148" s="484"/>
      <c r="AS148" s="484"/>
      <c r="AT148" s="484"/>
      <c r="AU148" s="484"/>
      <c r="AV148" s="484"/>
      <c r="AW148" s="484"/>
      <c r="AX148" s="484"/>
      <c r="AY148" s="484"/>
      <c r="AZ148" s="484"/>
      <c r="BA148" s="484"/>
      <c r="BB148" s="484"/>
      <c r="BC148" s="484"/>
      <c r="BD148" s="484"/>
      <c r="BE148" s="484"/>
      <c r="BF148" s="484"/>
      <c r="BG148" s="484"/>
      <c r="BH148" s="484"/>
      <c r="BI148" s="484"/>
      <c r="BJ148" s="484"/>
      <c r="BK148" s="484"/>
      <c r="BL148" s="484"/>
      <c r="BM148" s="484"/>
      <c r="BN148" s="147"/>
      <c r="BO148" s="159"/>
      <c r="BP148" s="159"/>
      <c r="BQ148" s="5"/>
    </row>
    <row r="149" spans="1:69" ht="12.75" customHeight="1" outlineLevel="1">
      <c r="A149" s="716"/>
      <c r="B149" s="133" t="s">
        <v>772</v>
      </c>
      <c r="C149" s="173"/>
      <c r="D149" s="342">
        <f>SUM(F149:L149)</f>
        <v>6.8211563004985152</v>
      </c>
      <c r="E149" s="342">
        <f t="shared" si="95"/>
        <v>445.81128678258119</v>
      </c>
      <c r="F149" s="633">
        <f>SUM(F143:F148)</f>
        <v>0.24361272501780407</v>
      </c>
      <c r="G149" s="633">
        <f t="shared" ref="G149:BK149" si="96">SUM(G143:G148)</f>
        <v>0.48722545003560813</v>
      </c>
      <c r="H149" s="633">
        <f t="shared" si="96"/>
        <v>0.73083817505341231</v>
      </c>
      <c r="I149" s="633">
        <f t="shared" si="96"/>
        <v>0.97445090007121626</v>
      </c>
      <c r="J149" s="633">
        <f t="shared" si="96"/>
        <v>1.2180636250890204</v>
      </c>
      <c r="K149" s="633">
        <f t="shared" si="96"/>
        <v>1.4616763501068246</v>
      </c>
      <c r="L149" s="633">
        <f t="shared" si="96"/>
        <v>1.7052890751246286</v>
      </c>
      <c r="M149" s="633">
        <f t="shared" si="96"/>
        <v>1.9489018001424325</v>
      </c>
      <c r="N149" s="633">
        <f t="shared" si="96"/>
        <v>2.1925145251602367</v>
      </c>
      <c r="O149" s="633">
        <f t="shared" si="96"/>
        <v>2.4361272501780409</v>
      </c>
      <c r="P149" s="633">
        <f t="shared" si="96"/>
        <v>2.6797399751958451</v>
      </c>
      <c r="Q149" s="633">
        <f t="shared" si="96"/>
        <v>2.9233527002136492</v>
      </c>
      <c r="R149" s="633">
        <f t="shared" si="96"/>
        <v>3.1669654252314534</v>
      </c>
      <c r="S149" s="633">
        <f t="shared" si="96"/>
        <v>3.4105781502492571</v>
      </c>
      <c r="T149" s="633">
        <f t="shared" si="96"/>
        <v>3.6541908752670613</v>
      </c>
      <c r="U149" s="633">
        <f t="shared" si="96"/>
        <v>3.8978036002848651</v>
      </c>
      <c r="V149" s="633">
        <f t="shared" si="96"/>
        <v>4.1414163253026688</v>
      </c>
      <c r="W149" s="633">
        <f t="shared" si="96"/>
        <v>4.3850290503204725</v>
      </c>
      <c r="X149" s="633">
        <f t="shared" si="96"/>
        <v>4.6286417753382771</v>
      </c>
      <c r="Y149" s="633">
        <f t="shared" si="96"/>
        <v>4.87225450035608</v>
      </c>
      <c r="Z149" s="633">
        <f t="shared" si="96"/>
        <v>5.1158672253738846</v>
      </c>
      <c r="AA149" s="633">
        <f t="shared" si="96"/>
        <v>5.3594799503916883</v>
      </c>
      <c r="AB149" s="633">
        <f t="shared" si="96"/>
        <v>5.603092675409493</v>
      </c>
      <c r="AC149" s="633">
        <f t="shared" si="96"/>
        <v>5.8467054004272967</v>
      </c>
      <c r="AD149" s="633">
        <f t="shared" si="96"/>
        <v>6.0903181254451004</v>
      </c>
      <c r="AE149" s="633">
        <f t="shared" si="96"/>
        <v>6.333930850462905</v>
      </c>
      <c r="AF149" s="633">
        <f t="shared" si="96"/>
        <v>6.5775435754807079</v>
      </c>
      <c r="AG149" s="633">
        <f t="shared" si="96"/>
        <v>6.8211563004985116</v>
      </c>
      <c r="AH149" s="633">
        <f t="shared" si="96"/>
        <v>7.0647690255163145</v>
      </c>
      <c r="AI149" s="633">
        <f t="shared" si="96"/>
        <v>7.3083817505341182</v>
      </c>
      <c r="AJ149" s="633">
        <f t="shared" si="96"/>
        <v>7.5519944755519219</v>
      </c>
      <c r="AK149" s="633">
        <f t="shared" si="96"/>
        <v>7.7956072005697266</v>
      </c>
      <c r="AL149" s="633">
        <f t="shared" si="96"/>
        <v>8.0392199255875312</v>
      </c>
      <c r="AM149" s="633">
        <f t="shared" si="96"/>
        <v>8.282832650605334</v>
      </c>
      <c r="AN149" s="633">
        <f t="shared" si="96"/>
        <v>8.5264453756231369</v>
      </c>
      <c r="AO149" s="633">
        <f t="shared" si="96"/>
        <v>8.7700581006409415</v>
      </c>
      <c r="AP149" s="633">
        <f t="shared" si="96"/>
        <v>9.0136708256587443</v>
      </c>
      <c r="AQ149" s="633">
        <f t="shared" si="96"/>
        <v>9.2572835506765472</v>
      </c>
      <c r="AR149" s="633">
        <f t="shared" si="96"/>
        <v>9.5008962756943518</v>
      </c>
      <c r="AS149" s="633">
        <f t="shared" si="96"/>
        <v>9.7445090007121564</v>
      </c>
      <c r="AT149" s="633">
        <f t="shared" si="96"/>
        <v>9.9881217257299593</v>
      </c>
      <c r="AU149" s="633">
        <f t="shared" si="96"/>
        <v>10.231734450747762</v>
      </c>
      <c r="AV149" s="633">
        <f t="shared" si="96"/>
        <v>10.475347175765567</v>
      </c>
      <c r="AW149" s="633">
        <f t="shared" si="96"/>
        <v>10.718959900783371</v>
      </c>
      <c r="AX149" s="633">
        <f t="shared" si="96"/>
        <v>10.962572625801172</v>
      </c>
      <c r="AY149" s="633">
        <f t="shared" si="96"/>
        <v>11.206185350818977</v>
      </c>
      <c r="AZ149" s="633">
        <f t="shared" si="96"/>
        <v>11.44979807583678</v>
      </c>
      <c r="BA149" s="633">
        <f t="shared" si="96"/>
        <v>11.693410800854583</v>
      </c>
      <c r="BB149" s="633">
        <f t="shared" si="96"/>
        <v>11.937023525872387</v>
      </c>
      <c r="BC149" s="633">
        <f t="shared" si="96"/>
        <v>12.180636250890192</v>
      </c>
      <c r="BD149" s="633">
        <f t="shared" si="96"/>
        <v>12.424248975907997</v>
      </c>
      <c r="BE149" s="633">
        <f t="shared" si="96"/>
        <v>12.667861700925801</v>
      </c>
      <c r="BF149" s="633">
        <f t="shared" si="96"/>
        <v>12.911474425943608</v>
      </c>
      <c r="BG149" s="633">
        <f t="shared" si="96"/>
        <v>13.15508715096141</v>
      </c>
      <c r="BH149" s="633">
        <f t="shared" si="96"/>
        <v>13.398699875979217</v>
      </c>
      <c r="BI149" s="633">
        <f t="shared" si="96"/>
        <v>13.642312600997021</v>
      </c>
      <c r="BJ149" s="633">
        <f t="shared" si="96"/>
        <v>13.885925326014828</v>
      </c>
      <c r="BK149" s="633">
        <f t="shared" si="96"/>
        <v>14.129538051032631</v>
      </c>
      <c r="BL149" s="633">
        <f>SUM(BL143:BL148)</f>
        <v>14.373150776050437</v>
      </c>
      <c r="BM149" s="633">
        <f>SUM(BM143:BM148)</f>
        <v>14.616763501068242</v>
      </c>
      <c r="BN149" s="151"/>
      <c r="BO149" s="148"/>
      <c r="BP149" s="148"/>
      <c r="BQ149" s="155"/>
    </row>
    <row r="150" spans="1:69" ht="12.75" customHeight="1" outlineLevel="1">
      <c r="A150" s="714" t="s">
        <v>775</v>
      </c>
      <c r="B150" s="142" t="s">
        <v>55</v>
      </c>
      <c r="C150" s="471"/>
      <c r="D150" s="310">
        <f t="shared" ref="D150:D160" si="97">SUM(F150:L150)</f>
        <v>1049.3698314251269</v>
      </c>
      <c r="E150" s="310">
        <f t="shared" si="95"/>
        <v>9232.0057878508305</v>
      </c>
      <c r="F150" s="482">
        <f t="shared" ref="F150:F155" si="98">F136+F143</f>
        <v>149.46203774282188</v>
      </c>
      <c r="G150" s="482">
        <f t="shared" ref="G150:BK154" si="99">G136+G143</f>
        <v>149.61135046783969</v>
      </c>
      <c r="H150" s="482">
        <f t="shared" si="99"/>
        <v>149.76066319285749</v>
      </c>
      <c r="I150" s="482">
        <f t="shared" si="99"/>
        <v>149.90997591787527</v>
      </c>
      <c r="J150" s="482">
        <f t="shared" si="99"/>
        <v>150.05928864289308</v>
      </c>
      <c r="K150" s="482">
        <f t="shared" si="99"/>
        <v>150.20860136791089</v>
      </c>
      <c r="L150" s="482">
        <f t="shared" si="99"/>
        <v>150.3579140929287</v>
      </c>
      <c r="M150" s="482">
        <f t="shared" si="99"/>
        <v>150.5072268179465</v>
      </c>
      <c r="N150" s="482">
        <f t="shared" si="99"/>
        <v>150.65653954296431</v>
      </c>
      <c r="O150" s="482">
        <f t="shared" si="99"/>
        <v>150.80585226798212</v>
      </c>
      <c r="P150" s="482">
        <f t="shared" si="99"/>
        <v>150.95516499299993</v>
      </c>
      <c r="Q150" s="482">
        <f t="shared" si="99"/>
        <v>151.10447771801771</v>
      </c>
      <c r="R150" s="482">
        <f t="shared" si="99"/>
        <v>151.25379044303551</v>
      </c>
      <c r="S150" s="482">
        <f t="shared" si="99"/>
        <v>151.40310316805332</v>
      </c>
      <c r="T150" s="482">
        <f t="shared" si="99"/>
        <v>151.55241589307113</v>
      </c>
      <c r="U150" s="482">
        <f t="shared" si="99"/>
        <v>151.70172861808894</v>
      </c>
      <c r="V150" s="482">
        <f t="shared" si="99"/>
        <v>151.85104134310674</v>
      </c>
      <c r="W150" s="482">
        <f t="shared" si="99"/>
        <v>152.00035406812455</v>
      </c>
      <c r="X150" s="482">
        <f t="shared" si="99"/>
        <v>152.14966679314236</v>
      </c>
      <c r="Y150" s="482">
        <f t="shared" si="99"/>
        <v>152.29897951816014</v>
      </c>
      <c r="Z150" s="482">
        <f t="shared" si="99"/>
        <v>152.44829224317795</v>
      </c>
      <c r="AA150" s="482">
        <f t="shared" si="99"/>
        <v>152.59760496819575</v>
      </c>
      <c r="AB150" s="482">
        <f t="shared" si="99"/>
        <v>152.74691769321356</v>
      </c>
      <c r="AC150" s="482">
        <f t="shared" si="99"/>
        <v>152.89623041823137</v>
      </c>
      <c r="AD150" s="482">
        <f t="shared" si="99"/>
        <v>153.04554314324918</v>
      </c>
      <c r="AE150" s="482">
        <f t="shared" si="99"/>
        <v>153.19485586826698</v>
      </c>
      <c r="AF150" s="482">
        <f>AF136+AF143</f>
        <v>153.34416859328479</v>
      </c>
      <c r="AG150" s="482">
        <f t="shared" si="99"/>
        <v>153.49348131830257</v>
      </c>
      <c r="AH150" s="482">
        <f t="shared" si="99"/>
        <v>153.64279404332038</v>
      </c>
      <c r="AI150" s="482">
        <f t="shared" si="99"/>
        <v>153.79210676833819</v>
      </c>
      <c r="AJ150" s="482">
        <f t="shared" si="99"/>
        <v>153.94141949335599</v>
      </c>
      <c r="AK150" s="482">
        <f t="shared" si="99"/>
        <v>154.0907322183738</v>
      </c>
      <c r="AL150" s="482">
        <f t="shared" si="99"/>
        <v>154.24004494339161</v>
      </c>
      <c r="AM150" s="482">
        <f t="shared" si="99"/>
        <v>154.38935766840942</v>
      </c>
      <c r="AN150" s="482">
        <f t="shared" si="99"/>
        <v>154.5386703934272</v>
      </c>
      <c r="AO150" s="482">
        <f t="shared" si="99"/>
        <v>154.687983118445</v>
      </c>
      <c r="AP150" s="482">
        <f t="shared" si="99"/>
        <v>154.83729584346281</v>
      </c>
      <c r="AQ150" s="482">
        <f t="shared" si="99"/>
        <v>154.98660856848062</v>
      </c>
      <c r="AR150" s="482">
        <f t="shared" si="99"/>
        <v>155.13592129349843</v>
      </c>
      <c r="AS150" s="482">
        <f t="shared" si="99"/>
        <v>155.28523401851623</v>
      </c>
      <c r="AT150" s="482">
        <f t="shared" si="99"/>
        <v>155.43454674353404</v>
      </c>
      <c r="AU150" s="482">
        <f t="shared" si="99"/>
        <v>155.58385946855185</v>
      </c>
      <c r="AV150" s="482">
        <f t="shared" si="99"/>
        <v>155.73317219356963</v>
      </c>
      <c r="AW150" s="482">
        <f t="shared" si="99"/>
        <v>155.88248491858744</v>
      </c>
      <c r="AX150" s="482">
        <f t="shared" si="99"/>
        <v>156.03179764360524</v>
      </c>
      <c r="AY150" s="482">
        <f t="shared" si="99"/>
        <v>156.18111036862305</v>
      </c>
      <c r="AZ150" s="482">
        <f t="shared" si="99"/>
        <v>156.33042309364086</v>
      </c>
      <c r="BA150" s="482">
        <f t="shared" si="99"/>
        <v>156.47973581865867</v>
      </c>
      <c r="BB150" s="482">
        <f t="shared" si="99"/>
        <v>156.62904854367648</v>
      </c>
      <c r="BC150" s="482">
        <f t="shared" si="99"/>
        <v>156.77836126869425</v>
      </c>
      <c r="BD150" s="482">
        <f t="shared" si="99"/>
        <v>156.92767399371206</v>
      </c>
      <c r="BE150" s="482">
        <f t="shared" si="99"/>
        <v>157.07698671872987</v>
      </c>
      <c r="BF150" s="482">
        <f t="shared" si="99"/>
        <v>157.22629944374768</v>
      </c>
      <c r="BG150" s="482">
        <f t="shared" si="99"/>
        <v>157.37561216876549</v>
      </c>
      <c r="BH150" s="482">
        <f t="shared" si="99"/>
        <v>157.52492489378329</v>
      </c>
      <c r="BI150" s="482">
        <f t="shared" si="99"/>
        <v>157.6742376188011</v>
      </c>
      <c r="BJ150" s="482">
        <f t="shared" si="99"/>
        <v>157.82355034381891</v>
      </c>
      <c r="BK150" s="482">
        <f t="shared" si="99"/>
        <v>157.97286306883672</v>
      </c>
      <c r="BL150" s="482">
        <f t="shared" ref="BL150:BM153" si="100">BL136+BL143</f>
        <v>158.12217579385452</v>
      </c>
      <c r="BM150" s="482">
        <f t="shared" si="100"/>
        <v>158.2714885188723</v>
      </c>
      <c r="BN150" s="152"/>
      <c r="BO150" s="158"/>
      <c r="BP150" s="158"/>
      <c r="BQ150" s="4"/>
    </row>
    <row r="151" spans="1:69">
      <c r="A151" s="715"/>
      <c r="B151" s="469" t="s">
        <v>56</v>
      </c>
      <c r="C151" s="453"/>
      <c r="D151" s="308">
        <f t="shared" si="97"/>
        <v>0</v>
      </c>
      <c r="E151" s="308">
        <f t="shared" si="95"/>
        <v>0</v>
      </c>
      <c r="F151" s="483">
        <f t="shared" si="98"/>
        <v>0</v>
      </c>
      <c r="G151" s="483">
        <f t="shared" ref="G151:U151" si="101">G137+G144</f>
        <v>0</v>
      </c>
      <c r="H151" s="483">
        <f t="shared" si="101"/>
        <v>0</v>
      </c>
      <c r="I151" s="483">
        <f t="shared" si="101"/>
        <v>0</v>
      </c>
      <c r="J151" s="483">
        <f t="shared" si="101"/>
        <v>0</v>
      </c>
      <c r="K151" s="483">
        <f t="shared" si="101"/>
        <v>0</v>
      </c>
      <c r="L151" s="483">
        <f t="shared" si="101"/>
        <v>0</v>
      </c>
      <c r="M151" s="483">
        <f t="shared" si="101"/>
        <v>0</v>
      </c>
      <c r="N151" s="483">
        <f t="shared" si="101"/>
        <v>0</v>
      </c>
      <c r="O151" s="483">
        <f t="shared" si="101"/>
        <v>0</v>
      </c>
      <c r="P151" s="483">
        <f t="shared" si="101"/>
        <v>0</v>
      </c>
      <c r="Q151" s="483">
        <f t="shared" si="101"/>
        <v>0</v>
      </c>
      <c r="R151" s="483">
        <f t="shared" si="101"/>
        <v>0</v>
      </c>
      <c r="S151" s="483">
        <f t="shared" si="101"/>
        <v>0</v>
      </c>
      <c r="T151" s="483">
        <f t="shared" si="101"/>
        <v>0</v>
      </c>
      <c r="U151" s="483">
        <f t="shared" si="101"/>
        <v>0</v>
      </c>
      <c r="V151" s="483">
        <f t="shared" si="99"/>
        <v>0</v>
      </c>
      <c r="W151" s="483">
        <f t="shared" si="99"/>
        <v>0</v>
      </c>
      <c r="X151" s="483">
        <f t="shared" si="99"/>
        <v>0</v>
      </c>
      <c r="Y151" s="483">
        <f t="shared" si="99"/>
        <v>0</v>
      </c>
      <c r="Z151" s="483">
        <f t="shared" si="99"/>
        <v>0</v>
      </c>
      <c r="AA151" s="483">
        <f t="shared" si="99"/>
        <v>0</v>
      </c>
      <c r="AB151" s="483">
        <f t="shared" si="99"/>
        <v>0</v>
      </c>
      <c r="AC151" s="483">
        <f t="shared" si="99"/>
        <v>0</v>
      </c>
      <c r="AD151" s="483">
        <f t="shared" si="99"/>
        <v>0</v>
      </c>
      <c r="AE151" s="483">
        <f t="shared" si="99"/>
        <v>0</v>
      </c>
      <c r="AF151" s="483">
        <f t="shared" si="99"/>
        <v>0</v>
      </c>
      <c r="AG151" s="483">
        <f t="shared" si="99"/>
        <v>0</v>
      </c>
      <c r="AH151" s="483">
        <f t="shared" si="99"/>
        <v>0</v>
      </c>
      <c r="AI151" s="483">
        <f t="shared" si="99"/>
        <v>0</v>
      </c>
      <c r="AJ151" s="483">
        <f t="shared" si="99"/>
        <v>0</v>
      </c>
      <c r="AK151" s="483">
        <f t="shared" si="99"/>
        <v>0</v>
      </c>
      <c r="AL151" s="483">
        <f t="shared" si="99"/>
        <v>0</v>
      </c>
      <c r="AM151" s="483">
        <f t="shared" si="99"/>
        <v>0</v>
      </c>
      <c r="AN151" s="483">
        <f t="shared" si="99"/>
        <v>0</v>
      </c>
      <c r="AO151" s="483">
        <f t="shared" si="99"/>
        <v>0</v>
      </c>
      <c r="AP151" s="483">
        <f t="shared" si="99"/>
        <v>0</v>
      </c>
      <c r="AQ151" s="483">
        <f t="shared" si="99"/>
        <v>0</v>
      </c>
      <c r="AR151" s="483">
        <f t="shared" si="99"/>
        <v>0</v>
      </c>
      <c r="AS151" s="483">
        <f t="shared" si="99"/>
        <v>0</v>
      </c>
      <c r="AT151" s="483">
        <f t="shared" si="99"/>
        <v>0</v>
      </c>
      <c r="AU151" s="483">
        <f t="shared" si="99"/>
        <v>0</v>
      </c>
      <c r="AV151" s="483">
        <f t="shared" si="99"/>
        <v>0</v>
      </c>
      <c r="AW151" s="483">
        <f t="shared" si="99"/>
        <v>0</v>
      </c>
      <c r="AX151" s="483">
        <f t="shared" si="99"/>
        <v>0</v>
      </c>
      <c r="AY151" s="483">
        <f t="shared" si="99"/>
        <v>0</v>
      </c>
      <c r="AZ151" s="483">
        <f t="shared" si="99"/>
        <v>0</v>
      </c>
      <c r="BA151" s="483">
        <f t="shared" si="99"/>
        <v>0</v>
      </c>
      <c r="BB151" s="483">
        <f t="shared" si="99"/>
        <v>0</v>
      </c>
      <c r="BC151" s="483">
        <f t="shared" si="99"/>
        <v>0</v>
      </c>
      <c r="BD151" s="483">
        <f t="shared" si="99"/>
        <v>0</v>
      </c>
      <c r="BE151" s="483">
        <f t="shared" si="99"/>
        <v>0</v>
      </c>
      <c r="BF151" s="483">
        <f t="shared" si="99"/>
        <v>0</v>
      </c>
      <c r="BG151" s="483">
        <f t="shared" si="99"/>
        <v>0</v>
      </c>
      <c r="BH151" s="483">
        <f t="shared" si="99"/>
        <v>0</v>
      </c>
      <c r="BI151" s="483">
        <f t="shared" si="99"/>
        <v>0</v>
      </c>
      <c r="BJ151" s="483">
        <f t="shared" si="99"/>
        <v>0</v>
      </c>
      <c r="BK151" s="483">
        <f t="shared" si="99"/>
        <v>0</v>
      </c>
      <c r="BL151" s="483">
        <f t="shared" si="100"/>
        <v>0</v>
      </c>
      <c r="BM151" s="483">
        <f t="shared" si="100"/>
        <v>0</v>
      </c>
      <c r="BN151" s="147"/>
      <c r="BO151" s="159"/>
      <c r="BP151" s="159"/>
      <c r="BQ151" s="5"/>
    </row>
    <row r="152" spans="1:69">
      <c r="A152" s="715"/>
      <c r="B152" s="469" t="s">
        <v>30</v>
      </c>
      <c r="C152" s="453"/>
      <c r="D152" s="308">
        <f t="shared" si="97"/>
        <v>205.9204</v>
      </c>
      <c r="E152" s="308">
        <f t="shared" si="95"/>
        <v>1811.6190000000001</v>
      </c>
      <c r="F152" s="483">
        <f t="shared" si="98"/>
        <v>29.3293</v>
      </c>
      <c r="G152" s="483">
        <f t="shared" si="99"/>
        <v>29.358599999999999</v>
      </c>
      <c r="H152" s="483">
        <f t="shared" si="99"/>
        <v>29.387900000000002</v>
      </c>
      <c r="I152" s="483">
        <f t="shared" si="99"/>
        <v>29.417200000000001</v>
      </c>
      <c r="J152" s="483">
        <f t="shared" si="99"/>
        <v>29.4465</v>
      </c>
      <c r="K152" s="483">
        <f t="shared" si="99"/>
        <v>29.4758</v>
      </c>
      <c r="L152" s="483">
        <f t="shared" si="99"/>
        <v>29.505100000000002</v>
      </c>
      <c r="M152" s="483">
        <f t="shared" si="99"/>
        <v>29.534400000000002</v>
      </c>
      <c r="N152" s="483">
        <f t="shared" si="99"/>
        <v>29.563700000000001</v>
      </c>
      <c r="O152" s="483">
        <f t="shared" si="99"/>
        <v>29.593</v>
      </c>
      <c r="P152" s="483">
        <f t="shared" si="99"/>
        <v>29.622299999999999</v>
      </c>
      <c r="Q152" s="483">
        <f t="shared" si="99"/>
        <v>29.651600000000002</v>
      </c>
      <c r="R152" s="483">
        <f t="shared" si="99"/>
        <v>29.680900000000001</v>
      </c>
      <c r="S152" s="483">
        <f t="shared" si="99"/>
        <v>29.7102</v>
      </c>
      <c r="T152" s="483">
        <f t="shared" si="99"/>
        <v>29.7395</v>
      </c>
      <c r="U152" s="483">
        <f t="shared" si="99"/>
        <v>29.768800000000002</v>
      </c>
      <c r="V152" s="483">
        <f t="shared" si="99"/>
        <v>29.798100000000002</v>
      </c>
      <c r="W152" s="483">
        <f t="shared" si="99"/>
        <v>29.827400000000001</v>
      </c>
      <c r="X152" s="483">
        <f t="shared" si="99"/>
        <v>29.8567</v>
      </c>
      <c r="Y152" s="483">
        <f t="shared" si="99"/>
        <v>29.885999999999999</v>
      </c>
      <c r="Z152" s="483">
        <f t="shared" si="99"/>
        <v>29.915300000000002</v>
      </c>
      <c r="AA152" s="483">
        <f t="shared" si="99"/>
        <v>29.944600000000001</v>
      </c>
      <c r="AB152" s="483">
        <f t="shared" si="99"/>
        <v>29.9739</v>
      </c>
      <c r="AC152" s="483">
        <f t="shared" si="99"/>
        <v>30.0032</v>
      </c>
      <c r="AD152" s="483">
        <f t="shared" si="99"/>
        <v>30.032500000000002</v>
      </c>
      <c r="AE152" s="483">
        <f t="shared" si="99"/>
        <v>30.061800000000002</v>
      </c>
      <c r="AF152" s="483">
        <f t="shared" si="99"/>
        <v>30.091100000000001</v>
      </c>
      <c r="AG152" s="483">
        <f t="shared" si="99"/>
        <v>30.1204</v>
      </c>
      <c r="AH152" s="483">
        <f t="shared" si="99"/>
        <v>30.149699999999999</v>
      </c>
      <c r="AI152" s="483">
        <f t="shared" si="99"/>
        <v>30.179000000000002</v>
      </c>
      <c r="AJ152" s="483">
        <f t="shared" si="99"/>
        <v>30.208300000000001</v>
      </c>
      <c r="AK152" s="483">
        <f t="shared" si="99"/>
        <v>30.2376</v>
      </c>
      <c r="AL152" s="483">
        <f t="shared" si="99"/>
        <v>30.2669</v>
      </c>
      <c r="AM152" s="483">
        <f t="shared" si="99"/>
        <v>30.296199999999999</v>
      </c>
      <c r="AN152" s="483">
        <f t="shared" si="99"/>
        <v>30.325500000000002</v>
      </c>
      <c r="AO152" s="483">
        <f t="shared" si="99"/>
        <v>30.354800000000001</v>
      </c>
      <c r="AP152" s="483">
        <f t="shared" si="99"/>
        <v>30.3841</v>
      </c>
      <c r="AQ152" s="483">
        <f t="shared" si="99"/>
        <v>30.413399999999999</v>
      </c>
      <c r="AR152" s="483">
        <f t="shared" si="99"/>
        <v>30.442699999999999</v>
      </c>
      <c r="AS152" s="483">
        <f t="shared" si="99"/>
        <v>30.472000000000001</v>
      </c>
      <c r="AT152" s="483">
        <f t="shared" si="99"/>
        <v>30.501300000000001</v>
      </c>
      <c r="AU152" s="483">
        <f t="shared" si="99"/>
        <v>30.5306</v>
      </c>
      <c r="AV152" s="483">
        <f t="shared" si="99"/>
        <v>30.559899999999999</v>
      </c>
      <c r="AW152" s="483">
        <f t="shared" si="99"/>
        <v>30.589199999999998</v>
      </c>
      <c r="AX152" s="483">
        <f t="shared" si="99"/>
        <v>30.618499999999997</v>
      </c>
      <c r="AY152" s="483">
        <f t="shared" si="99"/>
        <v>30.6478</v>
      </c>
      <c r="AZ152" s="483">
        <f t="shared" si="99"/>
        <v>30.677099999999999</v>
      </c>
      <c r="BA152" s="483">
        <f t="shared" si="99"/>
        <v>30.706399999999999</v>
      </c>
      <c r="BB152" s="483">
        <f t="shared" si="99"/>
        <v>30.735699999999998</v>
      </c>
      <c r="BC152" s="483">
        <f t="shared" si="99"/>
        <v>30.765000000000001</v>
      </c>
      <c r="BD152" s="483">
        <f t="shared" si="99"/>
        <v>30.7943</v>
      </c>
      <c r="BE152" s="483">
        <f t="shared" si="99"/>
        <v>30.823599999999999</v>
      </c>
      <c r="BF152" s="483">
        <f t="shared" si="99"/>
        <v>30.852899999999998</v>
      </c>
      <c r="BG152" s="483">
        <f t="shared" si="99"/>
        <v>30.882199999999997</v>
      </c>
      <c r="BH152" s="483">
        <f t="shared" si="99"/>
        <v>30.9115</v>
      </c>
      <c r="BI152" s="483">
        <f t="shared" si="99"/>
        <v>30.940799999999999</v>
      </c>
      <c r="BJ152" s="483">
        <f t="shared" si="99"/>
        <v>30.970099999999999</v>
      </c>
      <c r="BK152" s="483">
        <f t="shared" si="99"/>
        <v>30.999400000000001</v>
      </c>
      <c r="BL152" s="483">
        <f t="shared" si="100"/>
        <v>31.028700000000001</v>
      </c>
      <c r="BM152" s="483">
        <f t="shared" si="100"/>
        <v>31.058</v>
      </c>
      <c r="BN152" s="147"/>
      <c r="BO152" s="147"/>
      <c r="BP152" s="147"/>
      <c r="BQ152" s="5"/>
    </row>
    <row r="153" spans="1:69">
      <c r="A153" s="715"/>
      <c r="B153" s="469" t="s">
        <v>31</v>
      </c>
      <c r="C153" s="453"/>
      <c r="D153" s="308">
        <f t="shared" si="97"/>
        <v>0</v>
      </c>
      <c r="E153" s="308">
        <f t="shared" si="95"/>
        <v>0</v>
      </c>
      <c r="F153" s="483">
        <f t="shared" si="98"/>
        <v>0</v>
      </c>
      <c r="G153" s="483">
        <f t="shared" si="99"/>
        <v>0</v>
      </c>
      <c r="H153" s="483">
        <f t="shared" si="99"/>
        <v>0</v>
      </c>
      <c r="I153" s="483">
        <f t="shared" si="99"/>
        <v>0</v>
      </c>
      <c r="J153" s="483">
        <f t="shared" si="99"/>
        <v>0</v>
      </c>
      <c r="K153" s="483">
        <f t="shared" si="99"/>
        <v>0</v>
      </c>
      <c r="L153" s="483">
        <f t="shared" si="99"/>
        <v>0</v>
      </c>
      <c r="M153" s="483">
        <f t="shared" si="99"/>
        <v>0</v>
      </c>
      <c r="N153" s="483">
        <f t="shared" si="99"/>
        <v>0</v>
      </c>
      <c r="O153" s="483">
        <f t="shared" si="99"/>
        <v>0</v>
      </c>
      <c r="P153" s="483">
        <f t="shared" si="99"/>
        <v>0</v>
      </c>
      <c r="Q153" s="483">
        <f t="shared" si="99"/>
        <v>0</v>
      </c>
      <c r="R153" s="483">
        <f t="shared" si="99"/>
        <v>0</v>
      </c>
      <c r="S153" s="483">
        <f t="shared" si="99"/>
        <v>0</v>
      </c>
      <c r="T153" s="483">
        <f t="shared" si="99"/>
        <v>0</v>
      </c>
      <c r="U153" s="483">
        <f t="shared" si="99"/>
        <v>0</v>
      </c>
      <c r="V153" s="483">
        <f t="shared" si="99"/>
        <v>0</v>
      </c>
      <c r="W153" s="483">
        <f t="shared" si="99"/>
        <v>0</v>
      </c>
      <c r="X153" s="483">
        <f t="shared" si="99"/>
        <v>0</v>
      </c>
      <c r="Y153" s="483">
        <f t="shared" si="99"/>
        <v>0</v>
      </c>
      <c r="Z153" s="483">
        <f t="shared" si="99"/>
        <v>0</v>
      </c>
      <c r="AA153" s="483">
        <f t="shared" si="99"/>
        <v>0</v>
      </c>
      <c r="AB153" s="483">
        <f t="shared" si="99"/>
        <v>0</v>
      </c>
      <c r="AC153" s="483">
        <f t="shared" si="99"/>
        <v>0</v>
      </c>
      <c r="AD153" s="483">
        <f t="shared" si="99"/>
        <v>0</v>
      </c>
      <c r="AE153" s="483">
        <f t="shared" si="99"/>
        <v>0</v>
      </c>
      <c r="AF153" s="483">
        <f t="shared" si="99"/>
        <v>0</v>
      </c>
      <c r="AG153" s="483">
        <f t="shared" si="99"/>
        <v>0</v>
      </c>
      <c r="AH153" s="483">
        <f t="shared" si="99"/>
        <v>0</v>
      </c>
      <c r="AI153" s="483">
        <f t="shared" si="99"/>
        <v>0</v>
      </c>
      <c r="AJ153" s="483">
        <f t="shared" si="99"/>
        <v>0</v>
      </c>
      <c r="AK153" s="483">
        <f t="shared" si="99"/>
        <v>0</v>
      </c>
      <c r="AL153" s="483">
        <f t="shared" si="99"/>
        <v>0</v>
      </c>
      <c r="AM153" s="483">
        <f t="shared" si="99"/>
        <v>0</v>
      </c>
      <c r="AN153" s="483">
        <f t="shared" si="99"/>
        <v>0</v>
      </c>
      <c r="AO153" s="483">
        <f t="shared" si="99"/>
        <v>0</v>
      </c>
      <c r="AP153" s="483">
        <f t="shared" si="99"/>
        <v>0</v>
      </c>
      <c r="AQ153" s="483">
        <f t="shared" si="99"/>
        <v>0</v>
      </c>
      <c r="AR153" s="483">
        <f t="shared" si="99"/>
        <v>0</v>
      </c>
      <c r="AS153" s="483">
        <f t="shared" si="99"/>
        <v>0</v>
      </c>
      <c r="AT153" s="483">
        <f t="shared" si="99"/>
        <v>0</v>
      </c>
      <c r="AU153" s="483">
        <f t="shared" si="99"/>
        <v>0</v>
      </c>
      <c r="AV153" s="483">
        <f t="shared" si="99"/>
        <v>0</v>
      </c>
      <c r="AW153" s="483">
        <f t="shared" si="99"/>
        <v>0</v>
      </c>
      <c r="AX153" s="483">
        <f t="shared" si="99"/>
        <v>0</v>
      </c>
      <c r="AY153" s="483">
        <f t="shared" si="99"/>
        <v>0</v>
      </c>
      <c r="AZ153" s="483">
        <f t="shared" si="99"/>
        <v>0</v>
      </c>
      <c r="BA153" s="483">
        <f t="shared" si="99"/>
        <v>0</v>
      </c>
      <c r="BB153" s="483">
        <f t="shared" si="99"/>
        <v>0</v>
      </c>
      <c r="BC153" s="483">
        <f t="shared" si="99"/>
        <v>0</v>
      </c>
      <c r="BD153" s="483">
        <f t="shared" si="99"/>
        <v>0</v>
      </c>
      <c r="BE153" s="483">
        <f t="shared" si="99"/>
        <v>0</v>
      </c>
      <c r="BF153" s="483">
        <f t="shared" si="99"/>
        <v>0</v>
      </c>
      <c r="BG153" s="483">
        <f t="shared" si="99"/>
        <v>0</v>
      </c>
      <c r="BH153" s="483">
        <f t="shared" si="99"/>
        <v>0</v>
      </c>
      <c r="BI153" s="483">
        <f t="shared" si="99"/>
        <v>0</v>
      </c>
      <c r="BJ153" s="483">
        <f t="shared" si="99"/>
        <v>0</v>
      </c>
      <c r="BK153" s="483">
        <f t="shared" si="99"/>
        <v>0</v>
      </c>
      <c r="BL153" s="483">
        <f t="shared" si="100"/>
        <v>0</v>
      </c>
      <c r="BM153" s="483">
        <f t="shared" si="100"/>
        <v>0</v>
      </c>
      <c r="BN153" s="147"/>
      <c r="BO153" s="159"/>
      <c r="BP153" s="159"/>
      <c r="BQ153" s="5"/>
    </row>
    <row r="154" spans="1:69" ht="13.15" customHeight="1">
      <c r="A154" s="715"/>
      <c r="B154" s="469" t="s">
        <v>57</v>
      </c>
      <c r="C154" s="453"/>
      <c r="D154" s="308">
        <f t="shared" si="97"/>
        <v>456.81999999999994</v>
      </c>
      <c r="E154" s="308">
        <f t="shared" si="95"/>
        <v>4018.9500000000003</v>
      </c>
      <c r="F154" s="483">
        <f t="shared" si="98"/>
        <v>65.064999999999998</v>
      </c>
      <c r="G154" s="483">
        <f t="shared" si="99"/>
        <v>65.13</v>
      </c>
      <c r="H154" s="483">
        <f t="shared" si="99"/>
        <v>65.194999999999993</v>
      </c>
      <c r="I154" s="483">
        <f t="shared" si="99"/>
        <v>65.260000000000005</v>
      </c>
      <c r="J154" s="483">
        <f t="shared" si="99"/>
        <v>65.325000000000003</v>
      </c>
      <c r="K154" s="483">
        <f t="shared" si="99"/>
        <v>65.39</v>
      </c>
      <c r="L154" s="483">
        <f t="shared" si="99"/>
        <v>65.454999999999998</v>
      </c>
      <c r="M154" s="483">
        <f t="shared" si="99"/>
        <v>65.52</v>
      </c>
      <c r="N154" s="483">
        <f t="shared" si="99"/>
        <v>65.584999999999994</v>
      </c>
      <c r="O154" s="483">
        <f t="shared" si="99"/>
        <v>65.650000000000006</v>
      </c>
      <c r="P154" s="483">
        <f t="shared" si="99"/>
        <v>65.715000000000003</v>
      </c>
      <c r="Q154" s="483">
        <f t="shared" si="99"/>
        <v>65.78</v>
      </c>
      <c r="R154" s="483">
        <f t="shared" si="99"/>
        <v>65.844999999999999</v>
      </c>
      <c r="S154" s="483">
        <f t="shared" si="99"/>
        <v>65.91</v>
      </c>
      <c r="T154" s="483">
        <f t="shared" si="99"/>
        <v>65.974999999999994</v>
      </c>
      <c r="U154" s="483">
        <f t="shared" si="99"/>
        <v>66.040000000000006</v>
      </c>
      <c r="V154" s="483">
        <f t="shared" si="99"/>
        <v>66.105000000000004</v>
      </c>
      <c r="W154" s="483">
        <f t="shared" si="99"/>
        <v>66.17</v>
      </c>
      <c r="X154" s="483">
        <f t="shared" si="99"/>
        <v>66.234999999999999</v>
      </c>
      <c r="Y154" s="483">
        <f t="shared" si="99"/>
        <v>66.3</v>
      </c>
      <c r="Z154" s="483">
        <f t="shared" si="99"/>
        <v>66.364999999999995</v>
      </c>
      <c r="AA154" s="483">
        <f t="shared" si="99"/>
        <v>66.430000000000007</v>
      </c>
      <c r="AB154" s="483">
        <f t="shared" si="99"/>
        <v>66.495000000000005</v>
      </c>
      <c r="AC154" s="483">
        <f t="shared" si="99"/>
        <v>66.56</v>
      </c>
      <c r="AD154" s="483">
        <f t="shared" si="99"/>
        <v>66.625</v>
      </c>
      <c r="AE154" s="483">
        <f t="shared" si="99"/>
        <v>66.69</v>
      </c>
      <c r="AF154" s="483">
        <f t="shared" si="99"/>
        <v>66.754999999999995</v>
      </c>
      <c r="AG154" s="483">
        <f t="shared" si="99"/>
        <v>66.819999999999993</v>
      </c>
      <c r="AH154" s="483">
        <f t="shared" si="99"/>
        <v>66.885000000000005</v>
      </c>
      <c r="AI154" s="483">
        <f t="shared" si="99"/>
        <v>66.95</v>
      </c>
      <c r="AJ154" s="483">
        <f t="shared" si="99"/>
        <v>67.015000000000001</v>
      </c>
      <c r="AK154" s="483">
        <f t="shared" si="99"/>
        <v>67.08</v>
      </c>
      <c r="AL154" s="483">
        <f t="shared" ref="AL154:BK154" si="102">AL140+AL147</f>
        <v>67.144999999999996</v>
      </c>
      <c r="AM154" s="483">
        <f t="shared" si="102"/>
        <v>67.209999999999994</v>
      </c>
      <c r="AN154" s="483">
        <f t="shared" si="102"/>
        <v>67.275000000000006</v>
      </c>
      <c r="AO154" s="483">
        <f t="shared" si="102"/>
        <v>67.34</v>
      </c>
      <c r="AP154" s="483">
        <f t="shared" si="102"/>
        <v>67.405000000000001</v>
      </c>
      <c r="AQ154" s="483">
        <f t="shared" si="102"/>
        <v>67.47</v>
      </c>
      <c r="AR154" s="483">
        <f t="shared" si="102"/>
        <v>67.534999999999997</v>
      </c>
      <c r="AS154" s="483">
        <f t="shared" si="102"/>
        <v>67.599999999999994</v>
      </c>
      <c r="AT154" s="483">
        <f t="shared" si="102"/>
        <v>67.664999999999992</v>
      </c>
      <c r="AU154" s="483">
        <f t="shared" si="102"/>
        <v>67.73</v>
      </c>
      <c r="AV154" s="483">
        <f t="shared" si="102"/>
        <v>67.795000000000002</v>
      </c>
      <c r="AW154" s="483">
        <f t="shared" si="102"/>
        <v>67.86</v>
      </c>
      <c r="AX154" s="483">
        <f t="shared" si="102"/>
        <v>67.924999999999997</v>
      </c>
      <c r="AY154" s="483">
        <f t="shared" si="102"/>
        <v>67.989999999999995</v>
      </c>
      <c r="AZ154" s="483">
        <f t="shared" si="102"/>
        <v>68.054999999999993</v>
      </c>
      <c r="BA154" s="483">
        <f t="shared" si="102"/>
        <v>68.11999999999999</v>
      </c>
      <c r="BB154" s="483">
        <f t="shared" si="102"/>
        <v>68.185000000000002</v>
      </c>
      <c r="BC154" s="483">
        <f t="shared" si="102"/>
        <v>68.25</v>
      </c>
      <c r="BD154" s="483">
        <f t="shared" si="102"/>
        <v>68.314999999999998</v>
      </c>
      <c r="BE154" s="483">
        <f t="shared" si="102"/>
        <v>68.38</v>
      </c>
      <c r="BF154" s="483">
        <f t="shared" si="102"/>
        <v>68.444999999999993</v>
      </c>
      <c r="BG154" s="483">
        <f t="shared" si="102"/>
        <v>68.509999999999991</v>
      </c>
      <c r="BH154" s="483">
        <f t="shared" si="102"/>
        <v>68.575000000000003</v>
      </c>
      <c r="BI154" s="483">
        <f t="shared" si="102"/>
        <v>68.64</v>
      </c>
      <c r="BJ154" s="483">
        <f t="shared" si="102"/>
        <v>68.704999999999998</v>
      </c>
      <c r="BK154" s="483">
        <f t="shared" si="102"/>
        <v>68.77</v>
      </c>
      <c r="BL154" s="483">
        <f>BL140+BL147</f>
        <v>68.834999999999994</v>
      </c>
      <c r="BM154" s="483">
        <f>BM140+BM147</f>
        <v>68.899999999999991</v>
      </c>
      <c r="BN154" s="147"/>
      <c r="BO154" s="159"/>
      <c r="BP154" s="159"/>
      <c r="BQ154" s="5"/>
    </row>
    <row r="155" spans="1:69">
      <c r="A155" s="715"/>
      <c r="B155" s="469" t="s">
        <v>58</v>
      </c>
      <c r="C155" s="452"/>
      <c r="D155" s="472">
        <f t="shared" si="97"/>
        <v>0</v>
      </c>
      <c r="E155" s="472">
        <f t="shared" si="95"/>
        <v>0</v>
      </c>
      <c r="F155" s="488">
        <f t="shared" si="98"/>
        <v>0</v>
      </c>
      <c r="G155" s="488">
        <f t="shared" ref="G155:U155" si="103">G141+G148</f>
        <v>0</v>
      </c>
      <c r="H155" s="488">
        <f t="shared" si="103"/>
        <v>0</v>
      </c>
      <c r="I155" s="488">
        <f t="shared" si="103"/>
        <v>0</v>
      </c>
      <c r="J155" s="488">
        <f t="shared" si="103"/>
        <v>0</v>
      </c>
      <c r="K155" s="488">
        <f t="shared" si="103"/>
        <v>0</v>
      </c>
      <c r="L155" s="488">
        <f t="shared" si="103"/>
        <v>0</v>
      </c>
      <c r="M155" s="488">
        <f t="shared" si="103"/>
        <v>0</v>
      </c>
      <c r="N155" s="488">
        <f t="shared" si="103"/>
        <v>0</v>
      </c>
      <c r="O155" s="488">
        <f t="shared" si="103"/>
        <v>0</v>
      </c>
      <c r="P155" s="488">
        <f t="shared" si="103"/>
        <v>0</v>
      </c>
      <c r="Q155" s="488">
        <f t="shared" si="103"/>
        <v>0</v>
      </c>
      <c r="R155" s="488">
        <f t="shared" si="103"/>
        <v>0</v>
      </c>
      <c r="S155" s="488">
        <f t="shared" si="103"/>
        <v>0</v>
      </c>
      <c r="T155" s="488">
        <f t="shared" si="103"/>
        <v>0</v>
      </c>
      <c r="U155" s="488">
        <f t="shared" si="103"/>
        <v>0</v>
      </c>
      <c r="V155" s="488">
        <f t="shared" ref="V155:BK155" si="104">V141+V148</f>
        <v>0</v>
      </c>
      <c r="W155" s="488">
        <f t="shared" si="104"/>
        <v>0</v>
      </c>
      <c r="X155" s="488">
        <f t="shared" si="104"/>
        <v>0</v>
      </c>
      <c r="Y155" s="488">
        <f t="shared" si="104"/>
        <v>0</v>
      </c>
      <c r="Z155" s="488">
        <f t="shared" si="104"/>
        <v>0</v>
      </c>
      <c r="AA155" s="488">
        <f t="shared" si="104"/>
        <v>0</v>
      </c>
      <c r="AB155" s="488">
        <f t="shared" si="104"/>
        <v>0</v>
      </c>
      <c r="AC155" s="488">
        <f t="shared" si="104"/>
        <v>0</v>
      </c>
      <c r="AD155" s="488">
        <f t="shared" si="104"/>
        <v>0</v>
      </c>
      <c r="AE155" s="488">
        <f t="shared" si="104"/>
        <v>0</v>
      </c>
      <c r="AF155" s="488">
        <f t="shared" si="104"/>
        <v>0</v>
      </c>
      <c r="AG155" s="488">
        <f t="shared" si="104"/>
        <v>0</v>
      </c>
      <c r="AH155" s="488">
        <f t="shared" si="104"/>
        <v>0</v>
      </c>
      <c r="AI155" s="488">
        <f t="shared" si="104"/>
        <v>0</v>
      </c>
      <c r="AJ155" s="488">
        <f t="shared" si="104"/>
        <v>0</v>
      </c>
      <c r="AK155" s="488">
        <f t="shared" si="104"/>
        <v>0</v>
      </c>
      <c r="AL155" s="488">
        <f t="shared" si="104"/>
        <v>0</v>
      </c>
      <c r="AM155" s="488">
        <f t="shared" si="104"/>
        <v>0</v>
      </c>
      <c r="AN155" s="488">
        <f t="shared" si="104"/>
        <v>0</v>
      </c>
      <c r="AO155" s="488">
        <f t="shared" si="104"/>
        <v>0</v>
      </c>
      <c r="AP155" s="488">
        <f t="shared" si="104"/>
        <v>0</v>
      </c>
      <c r="AQ155" s="488">
        <f t="shared" si="104"/>
        <v>0</v>
      </c>
      <c r="AR155" s="488">
        <f t="shared" si="104"/>
        <v>0</v>
      </c>
      <c r="AS155" s="488">
        <f t="shared" si="104"/>
        <v>0</v>
      </c>
      <c r="AT155" s="488">
        <f t="shared" si="104"/>
        <v>0</v>
      </c>
      <c r="AU155" s="488">
        <f t="shared" si="104"/>
        <v>0</v>
      </c>
      <c r="AV155" s="488">
        <f t="shared" si="104"/>
        <v>0</v>
      </c>
      <c r="AW155" s="488">
        <f t="shared" si="104"/>
        <v>0</v>
      </c>
      <c r="AX155" s="488">
        <f t="shared" si="104"/>
        <v>0</v>
      </c>
      <c r="AY155" s="488">
        <f t="shared" si="104"/>
        <v>0</v>
      </c>
      <c r="AZ155" s="488">
        <f t="shared" si="104"/>
        <v>0</v>
      </c>
      <c r="BA155" s="488">
        <f t="shared" si="104"/>
        <v>0</v>
      </c>
      <c r="BB155" s="488">
        <f t="shared" si="104"/>
        <v>0</v>
      </c>
      <c r="BC155" s="488">
        <f t="shared" si="104"/>
        <v>0</v>
      </c>
      <c r="BD155" s="488">
        <f t="shared" si="104"/>
        <v>0</v>
      </c>
      <c r="BE155" s="488">
        <f t="shared" si="104"/>
        <v>0</v>
      </c>
      <c r="BF155" s="488">
        <f t="shared" si="104"/>
        <v>0</v>
      </c>
      <c r="BG155" s="488">
        <f t="shared" si="104"/>
        <v>0</v>
      </c>
      <c r="BH155" s="488">
        <f t="shared" si="104"/>
        <v>0</v>
      </c>
      <c r="BI155" s="488">
        <f t="shared" si="104"/>
        <v>0</v>
      </c>
      <c r="BJ155" s="488">
        <f t="shared" si="104"/>
        <v>0</v>
      </c>
      <c r="BK155" s="488">
        <f t="shared" si="104"/>
        <v>0</v>
      </c>
      <c r="BL155" s="488">
        <f>BL141+BL148</f>
        <v>0</v>
      </c>
      <c r="BM155" s="488">
        <f>BM141+BM148</f>
        <v>0</v>
      </c>
      <c r="BN155" s="176"/>
      <c r="BO155" s="159"/>
      <c r="BP155" s="159"/>
      <c r="BQ155" s="160"/>
    </row>
    <row r="156" spans="1:69" ht="13.5" thickBot="1">
      <c r="A156" s="716"/>
      <c r="B156" s="133" t="s">
        <v>777</v>
      </c>
      <c r="C156" s="173"/>
      <c r="D156" s="369">
        <f t="shared" si="97"/>
        <v>1712.110231425127</v>
      </c>
      <c r="E156" s="369">
        <f>SUM(F156:BN156)</f>
        <v>15062.574787850828</v>
      </c>
      <c r="F156" s="489">
        <f t="shared" ref="F156:BK156" si="105">SUM(F150:F154)</f>
        <v>243.85633774282186</v>
      </c>
      <c r="G156" s="489">
        <f t="shared" si="105"/>
        <v>244.09995046783968</v>
      </c>
      <c r="H156" s="489">
        <f t="shared" si="105"/>
        <v>244.34356319285749</v>
      </c>
      <c r="I156" s="489">
        <f t="shared" si="105"/>
        <v>244.5871759178753</v>
      </c>
      <c r="J156" s="489">
        <f t="shared" si="105"/>
        <v>244.83078864289308</v>
      </c>
      <c r="K156" s="489">
        <f t="shared" si="105"/>
        <v>245.07440136791087</v>
      </c>
      <c r="L156" s="489">
        <f t="shared" si="105"/>
        <v>245.31801409292871</v>
      </c>
      <c r="M156" s="489">
        <f t="shared" si="105"/>
        <v>245.56162681794649</v>
      </c>
      <c r="N156" s="489">
        <f t="shared" si="105"/>
        <v>245.80523954296433</v>
      </c>
      <c r="O156" s="489">
        <f t="shared" si="105"/>
        <v>246.04885226798211</v>
      </c>
      <c r="P156" s="489">
        <f t="shared" si="105"/>
        <v>246.29246499299992</v>
      </c>
      <c r="Q156" s="489">
        <f t="shared" si="105"/>
        <v>246.53607771801771</v>
      </c>
      <c r="R156" s="489">
        <f t="shared" si="105"/>
        <v>246.77969044303552</v>
      </c>
      <c r="S156" s="489">
        <f t="shared" si="105"/>
        <v>247.02330316805333</v>
      </c>
      <c r="T156" s="489">
        <f t="shared" si="105"/>
        <v>247.26691589307111</v>
      </c>
      <c r="U156" s="489">
        <f t="shared" si="105"/>
        <v>247.51052861808893</v>
      </c>
      <c r="V156" s="489">
        <f t="shared" si="105"/>
        <v>247.75414134310677</v>
      </c>
      <c r="W156" s="489">
        <f t="shared" si="105"/>
        <v>247.99775406812455</v>
      </c>
      <c r="X156" s="489">
        <f t="shared" si="105"/>
        <v>248.24136679314233</v>
      </c>
      <c r="Y156" s="489">
        <f t="shared" si="105"/>
        <v>248.48497951816012</v>
      </c>
      <c r="Z156" s="489">
        <f t="shared" si="105"/>
        <v>248.72859224317796</v>
      </c>
      <c r="AA156" s="489">
        <f t="shared" si="105"/>
        <v>248.97220496819577</v>
      </c>
      <c r="AB156" s="489">
        <f t="shared" si="105"/>
        <v>249.21581769321358</v>
      </c>
      <c r="AC156" s="489">
        <f t="shared" si="105"/>
        <v>249.45943041823136</v>
      </c>
      <c r="AD156" s="489">
        <f t="shared" si="105"/>
        <v>249.70304314324918</v>
      </c>
      <c r="AE156" s="489">
        <f t="shared" si="105"/>
        <v>249.94665586826699</v>
      </c>
      <c r="AF156" s="489">
        <f t="shared" si="105"/>
        <v>250.1902685932848</v>
      </c>
      <c r="AG156" s="489">
        <f t="shared" si="105"/>
        <v>250.43388131830255</v>
      </c>
      <c r="AH156" s="489">
        <f t="shared" si="105"/>
        <v>250.67749404332039</v>
      </c>
      <c r="AI156" s="489">
        <f t="shared" si="105"/>
        <v>250.92110676833818</v>
      </c>
      <c r="AJ156" s="489">
        <f t="shared" si="105"/>
        <v>251.16471949335602</v>
      </c>
      <c r="AK156" s="489">
        <f t="shared" si="105"/>
        <v>251.4083322183738</v>
      </c>
      <c r="AL156" s="489">
        <f t="shared" si="105"/>
        <v>251.65194494339158</v>
      </c>
      <c r="AM156" s="489">
        <f t="shared" si="105"/>
        <v>251.89555766840942</v>
      </c>
      <c r="AN156" s="489">
        <f t="shared" si="105"/>
        <v>252.13917039342721</v>
      </c>
      <c r="AO156" s="489">
        <f t="shared" si="105"/>
        <v>252.38278311844502</v>
      </c>
      <c r="AP156" s="489">
        <f t="shared" si="105"/>
        <v>252.6263958434628</v>
      </c>
      <c r="AQ156" s="489">
        <f t="shared" si="105"/>
        <v>252.87000856848061</v>
      </c>
      <c r="AR156" s="489">
        <f t="shared" si="105"/>
        <v>253.11362129349843</v>
      </c>
      <c r="AS156" s="489">
        <f t="shared" si="105"/>
        <v>253.35723401851624</v>
      </c>
      <c r="AT156" s="489">
        <f t="shared" si="105"/>
        <v>253.60084674353405</v>
      </c>
      <c r="AU156" s="489">
        <f t="shared" si="105"/>
        <v>253.84445946855186</v>
      </c>
      <c r="AV156" s="489">
        <f t="shared" si="105"/>
        <v>254.08807219356964</v>
      </c>
      <c r="AW156" s="489">
        <f t="shared" si="105"/>
        <v>254.33168491858743</v>
      </c>
      <c r="AX156" s="489">
        <f t="shared" si="105"/>
        <v>254.57529764360527</v>
      </c>
      <c r="AY156" s="489">
        <f t="shared" si="105"/>
        <v>254.81891036862305</v>
      </c>
      <c r="AZ156" s="489">
        <f t="shared" si="105"/>
        <v>255.06252309364083</v>
      </c>
      <c r="BA156" s="489">
        <f t="shared" si="105"/>
        <v>255.30613581865867</v>
      </c>
      <c r="BB156" s="489">
        <f t="shared" si="105"/>
        <v>255.54974854367649</v>
      </c>
      <c r="BC156" s="489">
        <f t="shared" si="105"/>
        <v>255.79336126869424</v>
      </c>
      <c r="BD156" s="489">
        <f t="shared" si="105"/>
        <v>256.03697399371208</v>
      </c>
      <c r="BE156" s="489">
        <f t="shared" si="105"/>
        <v>256.28058671872986</v>
      </c>
      <c r="BF156" s="489">
        <f t="shared" si="105"/>
        <v>256.52419944374765</v>
      </c>
      <c r="BG156" s="489">
        <f t="shared" si="105"/>
        <v>256.76781216876549</v>
      </c>
      <c r="BH156" s="489">
        <f t="shared" si="105"/>
        <v>257.01142489378327</v>
      </c>
      <c r="BI156" s="489">
        <f t="shared" si="105"/>
        <v>257.25503761880111</v>
      </c>
      <c r="BJ156" s="489">
        <f t="shared" si="105"/>
        <v>257.49865034381889</v>
      </c>
      <c r="BK156" s="489">
        <f t="shared" si="105"/>
        <v>257.74226306883673</v>
      </c>
      <c r="BL156" s="489">
        <f>SUM(BL150:BL154)</f>
        <v>257.98587579385452</v>
      </c>
      <c r="BM156" s="489">
        <f>SUM(BM150:BM154)</f>
        <v>258.2294885188723</v>
      </c>
      <c r="BN156" s="161"/>
      <c r="BO156" s="162"/>
      <c r="BP156" s="162"/>
      <c r="BQ156" s="155"/>
    </row>
    <row r="157" spans="1:69" ht="12.75" customHeight="1" outlineLevel="2" thickTop="1">
      <c r="A157" s="714" t="s">
        <v>776</v>
      </c>
      <c r="B157" s="142" t="s">
        <v>55</v>
      </c>
      <c r="C157" s="471"/>
      <c r="D157" s="310">
        <f t="shared" si="97"/>
        <v>869.57452938106553</v>
      </c>
      <c r="E157" s="310">
        <f t="shared" ref="E157:E163" si="106">SUM(F157:BM157)</f>
        <v>2619.9849975238453</v>
      </c>
      <c r="F157" s="482">
        <f>F150*(100%+'Assume C02'!G13)</f>
        <v>149.46203774282188</v>
      </c>
      <c r="G157" s="482">
        <f>G150*(100%+'Assume C02'!H13)</f>
        <v>139.03032641186999</v>
      </c>
      <c r="H157" s="482">
        <f>H150*(100%+'Assume C02'!I13)</f>
        <v>131.46405201625097</v>
      </c>
      <c r="I157" s="482">
        <f>I150*(100%+'Assume C02'!J13)</f>
        <v>113.83307435082496</v>
      </c>
      <c r="J157" s="482">
        <f>J150*(100%+'Assume C02'!K13)</f>
        <v>111.20831480092784</v>
      </c>
      <c r="K157" s="482">
        <f>K150*(100%+'Assume C02'!L13)</f>
        <v>115.82699589788974</v>
      </c>
      <c r="L157" s="482">
        <f>L150*(100%+'Assume C02'!M13)</f>
        <v>108.74972816048006</v>
      </c>
      <c r="M157" s="482">
        <f>M150*(100%+'Assume C02'!N13)</f>
        <v>88.310855919225105</v>
      </c>
      <c r="N157" s="482">
        <f>N150*(100%+'Assume C02'!O13)</f>
        <v>92.385544859604366</v>
      </c>
      <c r="O157" s="482">
        <f>O150*(100%+'Assume C02'!P13)</f>
        <v>83.968705266368389</v>
      </c>
      <c r="P157" s="482">
        <f>P150*(100%+'Assume C02'!Q13)</f>
        <v>74.49567996646023</v>
      </c>
      <c r="Q157" s="482">
        <f>Q150*(100%+'Assume C02'!R13)</f>
        <v>80.914025476669238</v>
      </c>
      <c r="R157" s="482">
        <f>R150*(100%+'Assume C02'!S13)</f>
        <v>74.201753322255712</v>
      </c>
      <c r="S157" s="482">
        <f>S150*(100%+'Assume C02'!T13)</f>
        <v>60.404666683228932</v>
      </c>
      <c r="T157" s="482">
        <f>T150*(100%+'Assume C02'!U13)</f>
        <v>57.977203161569129</v>
      </c>
      <c r="U157" s="482">
        <f>U150*(100%+'Assume C02'!V13)</f>
        <v>51.843597403977959</v>
      </c>
      <c r="V157" s="482">
        <f>V150*(100%+'Assume C02'!W13)</f>
        <v>42.86590551478676</v>
      </c>
      <c r="W157" s="482">
        <f>W150*(100%+'Assume C02'!X13)</f>
        <v>42.527561071999479</v>
      </c>
      <c r="X157" s="482">
        <f>X150*(100%+'Assume C02'!Y13)</f>
        <v>39.151399488208547</v>
      </c>
      <c r="Y157" s="482">
        <f>Y150*(100%+'Assume C02'!Z13)</f>
        <v>36.174108924442102</v>
      </c>
      <c r="Z157" s="482">
        <f>Z150*(100%+'Assume C02'!AA13)</f>
        <v>37.776185461700827</v>
      </c>
      <c r="AA157" s="482">
        <f>AA150*(100%+'Assume C02'!AB13)</f>
        <v>38.349661751245186</v>
      </c>
      <c r="AB157" s="482">
        <f>AB150*(100%+'Assume C02'!AC13)</f>
        <v>36.526117053072475</v>
      </c>
      <c r="AC157" s="482">
        <f>AC150*(100%+'Assume C02'!AD13)</f>
        <v>34.698933901666067</v>
      </c>
      <c r="AD157" s="482">
        <f>AD150*(100%+'Assume C02'!AE13)</f>
        <v>32.868112297025945</v>
      </c>
      <c r="AE157" s="482">
        <f>AE150*(100%+'Assume C02'!AF13)</f>
        <v>31.033652239152108</v>
      </c>
      <c r="AF157" s="482">
        <f>AF150*(100%+'Assume C02'!AG13)</f>
        <v>29.195553728044558</v>
      </c>
      <c r="AG157" s="482">
        <f>AG150*(100%+'Assume C02'!AH13)</f>
        <v>27.353816763703289</v>
      </c>
      <c r="AH157" s="482">
        <f>AH150*(100%+'Assume C02'!AI13)</f>
        <v>25.508441346128308</v>
      </c>
      <c r="AI157" s="482">
        <f>AI150*(100%+'Assume C02'!AJ13)</f>
        <v>23.659427475319614</v>
      </c>
      <c r="AJ157" s="482">
        <f>AJ150*(100%+'Assume C02'!AK13)</f>
        <v>21.806775151277208</v>
      </c>
      <c r="AK157" s="482">
        <f>AK150*(100%+'Assume C02'!AL13)</f>
        <v>19.950484374001068</v>
      </c>
      <c r="AL157" s="482">
        <f>AL150*(100%+'Assume C02'!AM13)</f>
        <v>19.96981623870456</v>
      </c>
      <c r="AM157" s="482">
        <f>AM150*(100%+'Assume C02'!AN13)</f>
        <v>19.989148103408066</v>
      </c>
      <c r="AN157" s="482">
        <f>AN150*(100%+'Assume C02'!AO13)</f>
        <v>20.008479968111551</v>
      </c>
      <c r="AO157" s="482">
        <f>AO150*(100%+'Assume C02'!AP13)</f>
        <v>20.027811832815043</v>
      </c>
      <c r="AP157" s="482">
        <f>AP150*(100%+'Assume C02'!AQ13)</f>
        <v>20.047143697518532</v>
      </c>
      <c r="AQ157" s="482">
        <f>AQ150*(100%+'Assume C02'!AR13)</f>
        <v>20.066475562222021</v>
      </c>
      <c r="AR157" s="482">
        <f>AR150*(100%+'Assume C02'!AS13)</f>
        <v>20.085807426925513</v>
      </c>
      <c r="AS157" s="482">
        <f>AS150*(100%+'Assume C02'!AT13)</f>
        <v>20.105139291629001</v>
      </c>
      <c r="AT157" s="482">
        <f>AT150*(100%+'Assume C02'!AU13)</f>
        <v>20.12447115633249</v>
      </c>
      <c r="AU157" s="482">
        <f>AU150*(100%+'Assume C02'!AV13)</f>
        <v>20.143803021035982</v>
      </c>
      <c r="AV157" s="482">
        <f>AV150*(100%+'Assume C02'!AW13)</f>
        <v>20.163134885739467</v>
      </c>
      <c r="AW157" s="482">
        <f>AW150*(100%+'Assume C02'!AX13)</f>
        <v>20.182466750442956</v>
      </c>
      <c r="AX157" s="482">
        <f>AX150*(100%+'Assume C02'!AY13)</f>
        <v>20.201798615146448</v>
      </c>
      <c r="AY157" s="482">
        <f>AY150*(100%+'Assume C02'!AZ13)</f>
        <v>20.221130479849936</v>
      </c>
      <c r="AZ157" s="482">
        <f>AZ150*(100%+'Assume C02'!BA13)</f>
        <v>20.240462344553428</v>
      </c>
      <c r="BA157" s="482">
        <f>BA150*(100%+'Assume C02'!BB13)</f>
        <v>20.259794209256917</v>
      </c>
      <c r="BB157" s="482">
        <f>BB150*(100%+'Assume C02'!BC13)</f>
        <v>20.279126073960406</v>
      </c>
      <c r="BC157" s="482">
        <f>BC150*(100%+'Assume C02'!BD13)</f>
        <v>20.298457938663894</v>
      </c>
      <c r="BD157" s="482">
        <f>BD150*(100%+'Assume C02'!BE13)</f>
        <v>20.317789803367383</v>
      </c>
      <c r="BE157" s="482">
        <f>BE150*(100%+'Assume C02'!BF13)</f>
        <v>20.337121668070871</v>
      </c>
      <c r="BF157" s="482">
        <f>BF150*(100%+'Assume C02'!BG13)</f>
        <v>20.356453532774363</v>
      </c>
      <c r="BG157" s="482">
        <f>BG150*(100%+'Assume C02'!BH13)</f>
        <v>20.375785397477852</v>
      </c>
      <c r="BH157" s="482">
        <f>BH150*(100%+'Assume C02'!BI13)</f>
        <v>20.395117262181344</v>
      </c>
      <c r="BI157" s="482">
        <f>BI150*(100%+'Assume C02'!BJ13)</f>
        <v>20.414449126884833</v>
      </c>
      <c r="BJ157" s="482">
        <f>BJ150*(100%+'Assume C02'!BK13)</f>
        <v>20.433780991588321</v>
      </c>
      <c r="BK157" s="482">
        <f>BK150*(100%+'Assume C02'!BL13)</f>
        <v>20.453112856291813</v>
      </c>
      <c r="BL157" s="482">
        <f>BL150*(100%+'Assume C02'!BM13)</f>
        <v>20.472444720995302</v>
      </c>
      <c r="BM157" s="482">
        <f>BM150*(100%+'Assume C02'!BN13)</f>
        <v>20.491776585698787</v>
      </c>
      <c r="BN157" s="152"/>
      <c r="BO157" s="158"/>
      <c r="BP157" s="158"/>
      <c r="BQ157" s="4"/>
    </row>
    <row r="158" spans="1:69" ht="12.75" customHeight="1" outlineLevel="2">
      <c r="A158" s="715"/>
      <c r="B158" s="469" t="s">
        <v>56</v>
      </c>
      <c r="C158" s="453"/>
      <c r="D158" s="308">
        <f t="shared" si="97"/>
        <v>0</v>
      </c>
      <c r="E158" s="308">
        <f t="shared" si="106"/>
        <v>0</v>
      </c>
      <c r="F158" s="483">
        <f>F151</f>
        <v>0</v>
      </c>
      <c r="G158" s="483">
        <f t="shared" ref="G158:BK158" si="107">G151</f>
        <v>0</v>
      </c>
      <c r="H158" s="483">
        <f t="shared" si="107"/>
        <v>0</v>
      </c>
      <c r="I158" s="483">
        <f t="shared" si="107"/>
        <v>0</v>
      </c>
      <c r="J158" s="483">
        <f t="shared" si="107"/>
        <v>0</v>
      </c>
      <c r="K158" s="483">
        <f t="shared" si="107"/>
        <v>0</v>
      </c>
      <c r="L158" s="483">
        <f t="shared" si="107"/>
        <v>0</v>
      </c>
      <c r="M158" s="483">
        <f t="shared" si="107"/>
        <v>0</v>
      </c>
      <c r="N158" s="483">
        <f t="shared" si="107"/>
        <v>0</v>
      </c>
      <c r="O158" s="483">
        <f t="shared" si="107"/>
        <v>0</v>
      </c>
      <c r="P158" s="483">
        <f t="shared" si="107"/>
        <v>0</v>
      </c>
      <c r="Q158" s="483">
        <f t="shared" si="107"/>
        <v>0</v>
      </c>
      <c r="R158" s="483">
        <f t="shared" si="107"/>
        <v>0</v>
      </c>
      <c r="S158" s="483">
        <f t="shared" si="107"/>
        <v>0</v>
      </c>
      <c r="T158" s="483">
        <f t="shared" si="107"/>
        <v>0</v>
      </c>
      <c r="U158" s="483">
        <f t="shared" si="107"/>
        <v>0</v>
      </c>
      <c r="V158" s="483">
        <f t="shared" si="107"/>
        <v>0</v>
      </c>
      <c r="W158" s="483">
        <f t="shared" si="107"/>
        <v>0</v>
      </c>
      <c r="X158" s="483">
        <f t="shared" si="107"/>
        <v>0</v>
      </c>
      <c r="Y158" s="483">
        <f t="shared" si="107"/>
        <v>0</v>
      </c>
      <c r="Z158" s="483">
        <f t="shared" si="107"/>
        <v>0</v>
      </c>
      <c r="AA158" s="483">
        <f t="shared" si="107"/>
        <v>0</v>
      </c>
      <c r="AB158" s="483">
        <f t="shared" si="107"/>
        <v>0</v>
      </c>
      <c r="AC158" s="483">
        <f t="shared" si="107"/>
        <v>0</v>
      </c>
      <c r="AD158" s="483">
        <f t="shared" si="107"/>
        <v>0</v>
      </c>
      <c r="AE158" s="483">
        <f t="shared" si="107"/>
        <v>0</v>
      </c>
      <c r="AF158" s="483">
        <f t="shared" si="107"/>
        <v>0</v>
      </c>
      <c r="AG158" s="483">
        <f t="shared" si="107"/>
        <v>0</v>
      </c>
      <c r="AH158" s="483">
        <f t="shared" si="107"/>
        <v>0</v>
      </c>
      <c r="AI158" s="483">
        <f t="shared" si="107"/>
        <v>0</v>
      </c>
      <c r="AJ158" s="483">
        <f t="shared" si="107"/>
        <v>0</v>
      </c>
      <c r="AK158" s="483">
        <f t="shared" si="107"/>
        <v>0</v>
      </c>
      <c r="AL158" s="483">
        <f t="shared" si="107"/>
        <v>0</v>
      </c>
      <c r="AM158" s="483">
        <f t="shared" si="107"/>
        <v>0</v>
      </c>
      <c r="AN158" s="483">
        <f t="shared" si="107"/>
        <v>0</v>
      </c>
      <c r="AO158" s="483">
        <f t="shared" si="107"/>
        <v>0</v>
      </c>
      <c r="AP158" s="483">
        <f t="shared" si="107"/>
        <v>0</v>
      </c>
      <c r="AQ158" s="483">
        <f t="shared" si="107"/>
        <v>0</v>
      </c>
      <c r="AR158" s="483">
        <f t="shared" si="107"/>
        <v>0</v>
      </c>
      <c r="AS158" s="483">
        <f t="shared" si="107"/>
        <v>0</v>
      </c>
      <c r="AT158" s="483">
        <f t="shared" si="107"/>
        <v>0</v>
      </c>
      <c r="AU158" s="483">
        <f t="shared" si="107"/>
        <v>0</v>
      </c>
      <c r="AV158" s="483">
        <f t="shared" si="107"/>
        <v>0</v>
      </c>
      <c r="AW158" s="483">
        <f t="shared" si="107"/>
        <v>0</v>
      </c>
      <c r="AX158" s="483">
        <f t="shared" si="107"/>
        <v>0</v>
      </c>
      <c r="AY158" s="483">
        <f t="shared" si="107"/>
        <v>0</v>
      </c>
      <c r="AZ158" s="483">
        <f t="shared" si="107"/>
        <v>0</v>
      </c>
      <c r="BA158" s="483">
        <f t="shared" si="107"/>
        <v>0</v>
      </c>
      <c r="BB158" s="483">
        <f t="shared" si="107"/>
        <v>0</v>
      </c>
      <c r="BC158" s="483">
        <f t="shared" si="107"/>
        <v>0</v>
      </c>
      <c r="BD158" s="483">
        <f t="shared" si="107"/>
        <v>0</v>
      </c>
      <c r="BE158" s="483">
        <f t="shared" si="107"/>
        <v>0</v>
      </c>
      <c r="BF158" s="483">
        <f t="shared" si="107"/>
        <v>0</v>
      </c>
      <c r="BG158" s="483">
        <f t="shared" si="107"/>
        <v>0</v>
      </c>
      <c r="BH158" s="483">
        <f t="shared" si="107"/>
        <v>0</v>
      </c>
      <c r="BI158" s="483">
        <f t="shared" si="107"/>
        <v>0</v>
      </c>
      <c r="BJ158" s="483">
        <f t="shared" si="107"/>
        <v>0</v>
      </c>
      <c r="BK158" s="483">
        <f t="shared" si="107"/>
        <v>0</v>
      </c>
      <c r="BL158" s="483">
        <f>BL151</f>
        <v>0</v>
      </c>
      <c r="BM158" s="483">
        <f>BM151</f>
        <v>0</v>
      </c>
      <c r="BN158" s="147"/>
      <c r="BO158" s="159"/>
      <c r="BP158" s="159"/>
      <c r="BQ158" s="5"/>
    </row>
    <row r="159" spans="1:69" ht="12.75" customHeight="1" outlineLevel="2">
      <c r="A159" s="715"/>
      <c r="B159" s="469" t="s">
        <v>30</v>
      </c>
      <c r="C159" s="453"/>
      <c r="D159" s="308">
        <f t="shared" si="97"/>
        <v>188.27956480238757</v>
      </c>
      <c r="E159" s="308">
        <f t="shared" si="106"/>
        <v>1162.8725213141415</v>
      </c>
      <c r="F159" s="483">
        <f>F152*(100%+'Assume C02'!G16)</f>
        <v>29.3293</v>
      </c>
      <c r="G159" s="483">
        <f>G152*(100%+'Assume C02'!H16)</f>
        <v>28.320429928417205</v>
      </c>
      <c r="H159" s="483">
        <f>H152*(100%+'Assume C02'!I16)</f>
        <v>27.592705694187664</v>
      </c>
      <c r="I159" s="483">
        <f>I152*(100%+'Assume C02'!J16)</f>
        <v>25.877470831610196</v>
      </c>
      <c r="J159" s="483">
        <f>J152*(100%+'Assume C02'!K16)</f>
        <v>25.634589349270644</v>
      </c>
      <c r="K159" s="483">
        <f>K152*(100%+'Assume C02'!L16)</f>
        <v>26.10240687442581</v>
      </c>
      <c r="L159" s="483">
        <f>L152*(100%+'Assume C02'!M16)</f>
        <v>25.422662124476073</v>
      </c>
      <c r="M159" s="483">
        <f>M152*(100%+'Assume C02'!N16)</f>
        <v>23.431927263281683</v>
      </c>
      <c r="N159" s="483">
        <f>N152*(100%+'Assume C02'!O16)</f>
        <v>23.846370334966885</v>
      </c>
      <c r="O159" s="483">
        <f>O152*(100%+'Assume C02'!P16)</f>
        <v>23.035191859689885</v>
      </c>
      <c r="P159" s="483">
        <f>P152*(100%+'Assume C02'!Q16)</f>
        <v>22.120384436505717</v>
      </c>
      <c r="Q159" s="483">
        <f>Q152*(100%+'Assume C02'!R16)</f>
        <v>22.764778229028096</v>
      </c>
      <c r="R159" s="483">
        <f>R152*(100%+'Assume C02'!S16)</f>
        <v>22.120845465566823</v>
      </c>
      <c r="S159" s="483">
        <f>S152*(100%+'Assume C02'!T16)</f>
        <v>20.781777493855834</v>
      </c>
      <c r="T159" s="483">
        <f>T152*(100%+'Assume C02'!U16)</f>
        <v>20.558253951794526</v>
      </c>
      <c r="U159" s="483">
        <f>U152*(100%+'Assume C02'!V16)</f>
        <v>19.971097747145887</v>
      </c>
      <c r="V159" s="483">
        <f>V152*(100%+'Assume C02'!W16)</f>
        <v>19.10489056527496</v>
      </c>
      <c r="W159" s="483">
        <f>W152*(100%+'Assume C02'!X16)</f>
        <v>19.08634348789095</v>
      </c>
      <c r="X159" s="483">
        <f>X152*(100%+'Assume C02'!Y16)</f>
        <v>18.769737279174382</v>
      </c>
      <c r="Y159" s="483">
        <f>Y152*(100%+'Assume C02'!Z16)</f>
        <v>18.492266786738274</v>
      </c>
      <c r="Z159" s="483">
        <f>Z152*(100%+'Assume C02'!AA16)</f>
        <v>18.664106478829432</v>
      </c>
      <c r="AA159" s="483">
        <f>AA152*(100%+'Assume C02'!AB16)</f>
        <v>18.735023803940692</v>
      </c>
      <c r="AB159" s="483">
        <f>AB152*(100%+'Assume C02'!AC16)</f>
        <v>18.570754493312311</v>
      </c>
      <c r="AC159" s="483">
        <f>AC152*(100%+'Assume C02'!AD16)</f>
        <v>18.4061281914103</v>
      </c>
      <c r="AD159" s="483">
        <f>AD152*(100%+'Assume C02'!AE16)</f>
        <v>18.241144898234655</v>
      </c>
      <c r="AE159" s="483">
        <f>AE152*(100%+'Assume C02'!AF16)</f>
        <v>18.075804613785376</v>
      </c>
      <c r="AF159" s="483">
        <f>AF152*(100%+'Assume C02'!AG16)</f>
        <v>17.91010733806246</v>
      </c>
      <c r="AG159" s="483">
        <f>AG152*(100%+'Assume C02'!AH16)</f>
        <v>17.74405307106591</v>
      </c>
      <c r="AH159" s="483">
        <f>AH152*(100%+'Assume C02'!AI16)</f>
        <v>17.577641812795726</v>
      </c>
      <c r="AI159" s="483">
        <f>AI152*(100%+'Assume C02'!AJ16)</f>
        <v>17.410873563251911</v>
      </c>
      <c r="AJ159" s="483">
        <f>AJ152*(100%+'Assume C02'!AK16)</f>
        <v>17.24374832243446</v>
      </c>
      <c r="AK159" s="483">
        <f>AK152*(100%+'Assume C02'!AL16)</f>
        <v>17.076266090343371</v>
      </c>
      <c r="AL159" s="483">
        <f>AL152*(100%+'Assume C02'!AM16)</f>
        <v>17.092812859810756</v>
      </c>
      <c r="AM159" s="483">
        <f>AM152*(100%+'Assume C02'!AN16)</f>
        <v>17.109359629278146</v>
      </c>
      <c r="AN159" s="483">
        <f>AN152*(100%+'Assume C02'!AO16)</f>
        <v>17.125906398745535</v>
      </c>
      <c r="AO159" s="483">
        <f>AO152*(100%+'Assume C02'!AP16)</f>
        <v>17.142453168212921</v>
      </c>
      <c r="AP159" s="483">
        <f>AP152*(100%+'Assume C02'!AQ16)</f>
        <v>17.158999937680306</v>
      </c>
      <c r="AQ159" s="483">
        <f>AQ152*(100%+'Assume C02'!AR16)</f>
        <v>17.175546707147692</v>
      </c>
      <c r="AR159" s="483">
        <f>AR152*(100%+'Assume C02'!AS16)</f>
        <v>17.192093476615081</v>
      </c>
      <c r="AS159" s="483">
        <f>AS152*(100%+'Assume C02'!AT16)</f>
        <v>17.208640246082467</v>
      </c>
      <c r="AT159" s="483">
        <f>AT152*(100%+'Assume C02'!AU16)</f>
        <v>17.225187015549857</v>
      </c>
      <c r="AU159" s="483">
        <f>AU152*(100%+'Assume C02'!AV16)</f>
        <v>17.241733785017242</v>
      </c>
      <c r="AV159" s="483">
        <f>AV152*(100%+'Assume C02'!AW16)</f>
        <v>17.258280554484628</v>
      </c>
      <c r="AW159" s="483">
        <f>AW152*(100%+'Assume C02'!AX16)</f>
        <v>17.274827323952014</v>
      </c>
      <c r="AX159" s="483">
        <f>AX152*(100%+'Assume C02'!AY16)</f>
        <v>17.2913740934194</v>
      </c>
      <c r="AY159" s="483">
        <f>AY152*(100%+'Assume C02'!AZ16)</f>
        <v>17.307920862886789</v>
      </c>
      <c r="AZ159" s="483">
        <f>AZ152*(100%+'Assume C02'!BA16)</f>
        <v>17.324467632354175</v>
      </c>
      <c r="BA159" s="483">
        <f>BA152*(100%+'Assume C02'!BB16)</f>
        <v>17.341014401821564</v>
      </c>
      <c r="BB159" s="483">
        <f>BB152*(100%+'Assume C02'!BC16)</f>
        <v>17.35756117128895</v>
      </c>
      <c r="BC159" s="483">
        <f>BC152*(100%+'Assume C02'!BD16)</f>
        <v>17.374107940756339</v>
      </c>
      <c r="BD159" s="483">
        <f>BD152*(100%+'Assume C02'!BE16)</f>
        <v>17.390654710223725</v>
      </c>
      <c r="BE159" s="483">
        <f>BE152*(100%+'Assume C02'!BF16)</f>
        <v>17.407201479691111</v>
      </c>
      <c r="BF159" s="483">
        <f>BF152*(100%+'Assume C02'!BG16)</f>
        <v>17.423748249158496</v>
      </c>
      <c r="BG159" s="483">
        <f>BG152*(100%+'Assume C02'!BH16)</f>
        <v>17.440295018625886</v>
      </c>
      <c r="BH159" s="483">
        <f>BH152*(100%+'Assume C02'!BI16)</f>
        <v>17.456841788093271</v>
      </c>
      <c r="BI159" s="483">
        <f>BI152*(100%+'Assume C02'!BJ16)</f>
        <v>17.473388557560661</v>
      </c>
      <c r="BJ159" s="483">
        <f>BJ152*(100%+'Assume C02'!BK16)</f>
        <v>17.489935327028046</v>
      </c>
      <c r="BK159" s="483">
        <f>BK152*(100%+'Assume C02'!BL16)</f>
        <v>17.506482096495436</v>
      </c>
      <c r="BL159" s="483">
        <f>BL152*(100%+'Assume C02'!BM16)</f>
        <v>17.523028865962821</v>
      </c>
      <c r="BM159" s="483">
        <f>BM152*(100%+'Assume C02'!BN16)</f>
        <v>17.539575635430207</v>
      </c>
      <c r="BN159" s="147"/>
      <c r="BO159" s="147"/>
      <c r="BP159" s="147"/>
      <c r="BQ159" s="5"/>
    </row>
    <row r="160" spans="1:69" ht="12.75" customHeight="1" outlineLevel="2">
      <c r="A160" s="715"/>
      <c r="B160" s="469" t="s">
        <v>31</v>
      </c>
      <c r="C160" s="453"/>
      <c r="D160" s="308">
        <f t="shared" si="97"/>
        <v>0</v>
      </c>
      <c r="E160" s="308">
        <f t="shared" si="106"/>
        <v>0</v>
      </c>
      <c r="F160" s="483">
        <f>F153*(100%+'Assume C02'!G17)</f>
        <v>0</v>
      </c>
      <c r="G160" s="483">
        <f>G153*(100%+'Assume C02'!H17)</f>
        <v>0</v>
      </c>
      <c r="H160" s="483">
        <f>H153*(100%+'Assume C02'!I17)</f>
        <v>0</v>
      </c>
      <c r="I160" s="483">
        <f>I153*(100%+'Assume C02'!J17)</f>
        <v>0</v>
      </c>
      <c r="J160" s="483">
        <f>J153*(100%+'Assume C02'!K17)</f>
        <v>0</v>
      </c>
      <c r="K160" s="483">
        <f>K153*(100%+'Assume C02'!L17)</f>
        <v>0</v>
      </c>
      <c r="L160" s="483">
        <f>L153*(100%+'Assume C02'!M17)</f>
        <v>0</v>
      </c>
      <c r="M160" s="483">
        <f>M153*(100%+'Assume C02'!N17)</f>
        <v>0</v>
      </c>
      <c r="N160" s="483">
        <f>N153*(100%+'Assume C02'!O17)</f>
        <v>0</v>
      </c>
      <c r="O160" s="483">
        <f>O153*(100%+'Assume C02'!P17)</f>
        <v>0</v>
      </c>
      <c r="P160" s="483">
        <f>P153*(100%+'Assume C02'!Q17)</f>
        <v>0</v>
      </c>
      <c r="Q160" s="483">
        <f>Q153*(100%+'Assume C02'!R17)</f>
        <v>0</v>
      </c>
      <c r="R160" s="483">
        <f>R153*(100%+'Assume C02'!S17)</f>
        <v>0</v>
      </c>
      <c r="S160" s="483">
        <f>S153*(100%+'Assume C02'!T17)</f>
        <v>0</v>
      </c>
      <c r="T160" s="483">
        <f>T153*(100%+'Assume C02'!U17)</f>
        <v>0</v>
      </c>
      <c r="U160" s="483">
        <f>U153*(100%+'Assume C02'!V17)</f>
        <v>0</v>
      </c>
      <c r="V160" s="483">
        <f>V153*(100%+'Assume C02'!W17)</f>
        <v>0</v>
      </c>
      <c r="W160" s="483">
        <f>W153*(100%+'Assume C02'!X17)</f>
        <v>0</v>
      </c>
      <c r="X160" s="483">
        <f>X153*(100%+'Assume C02'!Y17)</f>
        <v>0</v>
      </c>
      <c r="Y160" s="483">
        <f>Y153*(100%+'Assume C02'!Z17)</f>
        <v>0</v>
      </c>
      <c r="Z160" s="483">
        <f>Z153*(100%+'Assume C02'!AA17)</f>
        <v>0</v>
      </c>
      <c r="AA160" s="483">
        <f>AA153*(100%+'Assume C02'!AB17)</f>
        <v>0</v>
      </c>
      <c r="AB160" s="483">
        <f>AB153*(100%+'Assume C02'!AC17)</f>
        <v>0</v>
      </c>
      <c r="AC160" s="483">
        <f>AC153*(100%+'Assume C02'!AD17)</f>
        <v>0</v>
      </c>
      <c r="AD160" s="483">
        <f>AD153*(100%+'Assume C02'!AE17)</f>
        <v>0</v>
      </c>
      <c r="AE160" s="483">
        <f>AE153*(100%+'Assume C02'!AF17)</f>
        <v>0</v>
      </c>
      <c r="AF160" s="483">
        <f>AF153*(100%+'Assume C02'!AG17)</f>
        <v>0</v>
      </c>
      <c r="AG160" s="483">
        <f>AG153*(100%+'Assume C02'!AH17)</f>
        <v>0</v>
      </c>
      <c r="AH160" s="483">
        <f>AH153*(100%+'Assume C02'!AI17)</f>
        <v>0</v>
      </c>
      <c r="AI160" s="483">
        <f>AI153*(100%+'Assume C02'!AJ17)</f>
        <v>0</v>
      </c>
      <c r="AJ160" s="483">
        <f>AJ153*(100%+'Assume C02'!AK17)</f>
        <v>0</v>
      </c>
      <c r="AK160" s="483">
        <f>AK153*(100%+'Assume C02'!AL17)</f>
        <v>0</v>
      </c>
      <c r="AL160" s="483">
        <f>AL153*(100%+'Assume C02'!AM17)</f>
        <v>0</v>
      </c>
      <c r="AM160" s="483">
        <f>AM153*(100%+'Assume C02'!AN17)</f>
        <v>0</v>
      </c>
      <c r="AN160" s="483">
        <f>AN153*(100%+'Assume C02'!AO17)</f>
        <v>0</v>
      </c>
      <c r="AO160" s="483">
        <f>AO153*(100%+'Assume C02'!AP17)</f>
        <v>0</v>
      </c>
      <c r="AP160" s="483">
        <f>AP153*(100%+'Assume C02'!AQ17)</f>
        <v>0</v>
      </c>
      <c r="AQ160" s="483">
        <f>AQ153*(100%+'Assume C02'!AR17)</f>
        <v>0</v>
      </c>
      <c r="AR160" s="483">
        <f>AR153*(100%+'Assume C02'!AS17)</f>
        <v>0</v>
      </c>
      <c r="AS160" s="483">
        <f>AS153*(100%+'Assume C02'!AT17)</f>
        <v>0</v>
      </c>
      <c r="AT160" s="483">
        <f>AT153*(100%+'Assume C02'!AU17)</f>
        <v>0</v>
      </c>
      <c r="AU160" s="483">
        <f>AU153*(100%+'Assume C02'!AV17)</f>
        <v>0</v>
      </c>
      <c r="AV160" s="483">
        <f>AV153*(100%+'Assume C02'!AW17)</f>
        <v>0</v>
      </c>
      <c r="AW160" s="483">
        <f>AW153*(100%+'Assume C02'!AX17)</f>
        <v>0</v>
      </c>
      <c r="AX160" s="483">
        <f>AX153*(100%+'Assume C02'!AY17)</f>
        <v>0</v>
      </c>
      <c r="AY160" s="483">
        <f>AY153*(100%+'Assume C02'!AZ17)</f>
        <v>0</v>
      </c>
      <c r="AZ160" s="483">
        <f>AZ153*(100%+'Assume C02'!BA17)</f>
        <v>0</v>
      </c>
      <c r="BA160" s="483">
        <f>BA153*(100%+'Assume C02'!BB17)</f>
        <v>0</v>
      </c>
      <c r="BB160" s="483">
        <f>BB153*(100%+'Assume C02'!BC17)</f>
        <v>0</v>
      </c>
      <c r="BC160" s="483">
        <f>BC153*(100%+'Assume C02'!BD17)</f>
        <v>0</v>
      </c>
      <c r="BD160" s="483">
        <f>BD153*(100%+'Assume C02'!BE17)</f>
        <v>0</v>
      </c>
      <c r="BE160" s="483">
        <f>BE153*(100%+'Assume C02'!BF17)</f>
        <v>0</v>
      </c>
      <c r="BF160" s="483">
        <f>BF153*(100%+'Assume C02'!BG17)</f>
        <v>0</v>
      </c>
      <c r="BG160" s="483">
        <f>BG153*(100%+'Assume C02'!BH17)</f>
        <v>0</v>
      </c>
      <c r="BH160" s="483">
        <f>BH153*(100%+'Assume C02'!BI17)</f>
        <v>0</v>
      </c>
      <c r="BI160" s="483">
        <f>BI153*(100%+'Assume C02'!BJ17)</f>
        <v>0</v>
      </c>
      <c r="BJ160" s="483">
        <f>BJ153*(100%+'Assume C02'!BK17)</f>
        <v>0</v>
      </c>
      <c r="BK160" s="483">
        <f>BK153*(100%+'Assume C02'!BL17)</f>
        <v>0</v>
      </c>
      <c r="BL160" s="483">
        <f>BL153*(100%+'Assume C02'!BM17)</f>
        <v>0</v>
      </c>
      <c r="BM160" s="483">
        <f>BM153*(100%+'Assume C02'!BN17)</f>
        <v>0</v>
      </c>
      <c r="BN160" s="147"/>
      <c r="BO160" s="159"/>
      <c r="BP160" s="159"/>
      <c r="BQ160" s="5"/>
    </row>
    <row r="161" spans="1:69" ht="12.75" customHeight="1" outlineLevel="2">
      <c r="A161" s="715"/>
      <c r="B161" s="469" t="s">
        <v>57</v>
      </c>
      <c r="C161" s="453"/>
      <c r="D161" s="308">
        <f>SUM(F161:L161)</f>
        <v>454.23337339060447</v>
      </c>
      <c r="E161" s="308">
        <f t="shared" si="106"/>
        <v>1541.7204714090344</v>
      </c>
      <c r="F161" s="483">
        <f>F154*(100%+'Assume C02'!G18)</f>
        <v>65.064999999999998</v>
      </c>
      <c r="G161" s="483">
        <f>G154*(100%+'Assume C02'!H18)</f>
        <v>65.13</v>
      </c>
      <c r="H161" s="483">
        <f>H154*(100%+'Assume C02'!I18)</f>
        <v>65.115349740697738</v>
      </c>
      <c r="I161" s="483">
        <f>I154*(100%+'Assume C02'!J18)</f>
        <v>64.945894340006376</v>
      </c>
      <c r="J161" s="483">
        <f>J154*(100%+'Assume C02'!K18)</f>
        <v>64.817612575500192</v>
      </c>
      <c r="K161" s="483">
        <f>K154*(100%+'Assume C02'!L18)</f>
        <v>64.791309069863956</v>
      </c>
      <c r="L161" s="483">
        <f>L154*(100%+'Assume C02'!M18)</f>
        <v>64.368207664536286</v>
      </c>
      <c r="M161" s="483">
        <f>M154*(100%+'Assume C02'!N18)</f>
        <v>63.353934591745031</v>
      </c>
      <c r="N161" s="483">
        <f>N154*(100%+'Assume C02'!O18)</f>
        <v>62.540960997456764</v>
      </c>
      <c r="O161" s="483">
        <f>O154*(100%+'Assume C02'!P18)</f>
        <v>60.412706126851319</v>
      </c>
      <c r="P161" s="483">
        <f>P154*(100%+'Assume C02'!Q18)</f>
        <v>57.393762600219652</v>
      </c>
      <c r="Q161" s="483">
        <f>Q154*(100%+'Assume C02'!R18)</f>
        <v>56.002123355889715</v>
      </c>
      <c r="R161" s="483">
        <f>R154*(100%+'Assume C02'!S18)</f>
        <v>52.42783836892405</v>
      </c>
      <c r="S161" s="483">
        <f>S154*(100%+'Assume C02'!T18)</f>
        <v>46.895202580771468</v>
      </c>
      <c r="T161" s="483">
        <f>T154*(100%+'Assume C02'!U18)</f>
        <v>44.792329936563476</v>
      </c>
      <c r="U161" s="483">
        <f>U154*(100%+'Assume C02'!V18)</f>
        <v>41.26151068476144</v>
      </c>
      <c r="V161" s="483">
        <f>V154*(100%+'Assume C02'!W18)</f>
        <v>37.163992895095724</v>
      </c>
      <c r="W161" s="483">
        <f>W154*(100%+'Assume C02'!X18)</f>
        <v>35.193232925828852</v>
      </c>
      <c r="X161" s="483">
        <f>X154*(100%+'Assume C02'!Y18)</f>
        <v>32.784914521468103</v>
      </c>
      <c r="Y161" s="483">
        <f>Y154*(100%+'Assume C02'!Z18)</f>
        <v>30.913320054374843</v>
      </c>
      <c r="Z161" s="483">
        <f>Z154*(100%+'Assume C02'!AA18)</f>
        <v>29.9234209843315</v>
      </c>
      <c r="AA161" s="483">
        <f>AA154*(100%+'Assume C02'!AB18)</f>
        <v>28.133802825067004</v>
      </c>
      <c r="AB161" s="483">
        <f>AB154*(100%+'Assume C02'!AC18)</f>
        <v>26.019671239060759</v>
      </c>
      <c r="AC161" s="483">
        <f>AC154*(100%+'Assume C02'!AD18)</f>
        <v>23.338148754334632</v>
      </c>
      <c r="AD161" s="483">
        <f>AD154*(100%+'Assume C02'!AE18)</f>
        <v>21.109564436530352</v>
      </c>
      <c r="AE161" s="483">
        <f>AE154*(100%+'Assume C02'!AF18)</f>
        <v>18.827834123306779</v>
      </c>
      <c r="AF161" s="483">
        <f>AF154*(100%+'Assume C02'!AG18)</f>
        <v>16.492815261834508</v>
      </c>
      <c r="AG161" s="483">
        <f>AG154*(100%+'Assume C02'!AH18)</f>
        <v>14.653486494083273</v>
      </c>
      <c r="AH161" s="483">
        <f>AH154*(100%+'Assume C02'!AI18)</f>
        <v>12.777950941759086</v>
      </c>
      <c r="AI161" s="483">
        <f>AI154*(100%+'Assume C02'!AJ18)</f>
        <v>10.2996096663054</v>
      </c>
      <c r="AJ161" s="483">
        <f>AJ154*(100%+'Assume C02'!AK18)</f>
        <v>9.4930983589242164</v>
      </c>
      <c r="AK161" s="483">
        <f>AK154*(100%+'Assume C02'!AL18)</f>
        <v>8.6850031312163178</v>
      </c>
      <c r="AL161" s="483">
        <f>AL154*(100%+'Assume C02'!AM18)</f>
        <v>8.6934188319248609</v>
      </c>
      <c r="AM161" s="483">
        <f>AM154*(100%+'Assume C02'!AN18)</f>
        <v>8.701834532633411</v>
      </c>
      <c r="AN161" s="483">
        <f>AN154*(100%+'Assume C02'!AO18)</f>
        <v>8.7102502333419558</v>
      </c>
      <c r="AO161" s="483">
        <f>AO154*(100%+'Assume C02'!AP18)</f>
        <v>8.7186659340504988</v>
      </c>
      <c r="AP161" s="483">
        <f>AP154*(100%+'Assume C02'!AQ18)</f>
        <v>8.7270816347590401</v>
      </c>
      <c r="AQ161" s="483">
        <f>AQ154*(100%+'Assume C02'!AR18)</f>
        <v>8.7354973354675831</v>
      </c>
      <c r="AR161" s="483">
        <f>AR154*(100%+'Assume C02'!AS18)</f>
        <v>8.7439130361761261</v>
      </c>
      <c r="AS161" s="483">
        <f>AS154*(100%+'Assume C02'!AT18)</f>
        <v>8.7523287368846692</v>
      </c>
      <c r="AT161" s="483">
        <f>AT154*(100%+'Assume C02'!AU18)</f>
        <v>8.7607444375932122</v>
      </c>
      <c r="AU161" s="483">
        <f>AU154*(100%+'Assume C02'!AV18)</f>
        <v>8.7691601383017552</v>
      </c>
      <c r="AV161" s="483">
        <f>AV154*(100%+'Assume C02'!AW18)</f>
        <v>8.7775758390102983</v>
      </c>
      <c r="AW161" s="483">
        <f>AW154*(100%+'Assume C02'!AX18)</f>
        <v>8.7859915397188413</v>
      </c>
      <c r="AX161" s="483">
        <f>AX154*(100%+'Assume C02'!AY18)</f>
        <v>8.7944072404273843</v>
      </c>
      <c r="AY161" s="483">
        <f>AY154*(100%+'Assume C02'!AZ18)</f>
        <v>8.8028229411359273</v>
      </c>
      <c r="AZ161" s="483">
        <f>AZ154*(100%+'Assume C02'!BA18)</f>
        <v>8.8112386418444686</v>
      </c>
      <c r="BA161" s="483">
        <f>BA154*(100%+'Assume C02'!BB18)</f>
        <v>8.8196543425530116</v>
      </c>
      <c r="BB161" s="483">
        <f>BB154*(100%+'Assume C02'!BC18)</f>
        <v>8.8280700432615564</v>
      </c>
      <c r="BC161" s="483">
        <f>BC154*(100%+'Assume C02'!BD18)</f>
        <v>8.8364857439700994</v>
      </c>
      <c r="BD161" s="483">
        <f>BD154*(100%+'Assume C02'!BE18)</f>
        <v>8.8449014446786425</v>
      </c>
      <c r="BE161" s="483">
        <f>BE154*(100%+'Assume C02'!BF18)</f>
        <v>8.8533171453871837</v>
      </c>
      <c r="BF161" s="483">
        <f>BF154*(100%+'Assume C02'!BG18)</f>
        <v>8.8617328460957268</v>
      </c>
      <c r="BG161" s="483">
        <f>BG154*(100%+'Assume C02'!BH18)</f>
        <v>8.8701485468042698</v>
      </c>
      <c r="BH161" s="483">
        <f>BH154*(100%+'Assume C02'!BI18)</f>
        <v>8.8785642475128146</v>
      </c>
      <c r="BI161" s="483">
        <f>BI154*(100%+'Assume C02'!BJ18)</f>
        <v>8.8869799482213576</v>
      </c>
      <c r="BJ161" s="483">
        <f>BJ154*(100%+'Assume C02'!BK18)</f>
        <v>8.8953956489298989</v>
      </c>
      <c r="BK161" s="483">
        <f>BK154*(100%+'Assume C02'!BL18)</f>
        <v>8.9038113496384419</v>
      </c>
      <c r="BL161" s="483">
        <f>BL154*(100%+'Assume C02'!BM18)</f>
        <v>8.9122270503469849</v>
      </c>
      <c r="BM161" s="483">
        <f>BM154*(100%+'Assume C02'!BN18)</f>
        <v>8.920642751055528</v>
      </c>
      <c r="BN161" s="147"/>
      <c r="BO161" s="159"/>
      <c r="BP161" s="159"/>
      <c r="BQ161" s="5"/>
    </row>
    <row r="162" spans="1:69" ht="12.75" customHeight="1" outlineLevel="2">
      <c r="A162" s="715"/>
      <c r="B162" s="469" t="s">
        <v>58</v>
      </c>
      <c r="C162" s="452"/>
      <c r="D162" s="472">
        <f>SUM(F162:L162)</f>
        <v>0</v>
      </c>
      <c r="E162" s="472">
        <f t="shared" si="106"/>
        <v>0</v>
      </c>
      <c r="F162" s="488">
        <f>F155*(100%+'Assume C02'!G15)</f>
        <v>0</v>
      </c>
      <c r="G162" s="488">
        <f>G155*(100%+'Assume C02'!H15)</f>
        <v>0</v>
      </c>
      <c r="H162" s="488">
        <f>H155*(100%+'Assume C02'!I15)</f>
        <v>0</v>
      </c>
      <c r="I162" s="488">
        <f>I155*(100%+'Assume C02'!J15)</f>
        <v>0</v>
      </c>
      <c r="J162" s="488">
        <f>J155*(100%+'Assume C02'!K15)</f>
        <v>0</v>
      </c>
      <c r="K162" s="488">
        <f>K155*(100%+'Assume C02'!L15)</f>
        <v>0</v>
      </c>
      <c r="L162" s="488">
        <f>L155*(100%+'Assume C02'!M15)</f>
        <v>0</v>
      </c>
      <c r="M162" s="488">
        <f>M155*(100%+'Assume C02'!N15)</f>
        <v>0</v>
      </c>
      <c r="N162" s="488">
        <f>N155*(100%+'Assume C02'!O15)</f>
        <v>0</v>
      </c>
      <c r="O162" s="488">
        <f>O155*(100%+'Assume C02'!P15)</f>
        <v>0</v>
      </c>
      <c r="P162" s="488">
        <f>P155*(100%+'Assume C02'!Q15)</f>
        <v>0</v>
      </c>
      <c r="Q162" s="488">
        <f>Q155*(100%+'Assume C02'!R15)</f>
        <v>0</v>
      </c>
      <c r="R162" s="488">
        <f>R155*(100%+'Assume C02'!S15)</f>
        <v>0</v>
      </c>
      <c r="S162" s="488">
        <f>S155*(100%+'Assume C02'!T15)</f>
        <v>0</v>
      </c>
      <c r="T162" s="488">
        <f>T155*(100%+'Assume C02'!U15)</f>
        <v>0</v>
      </c>
      <c r="U162" s="488">
        <f>U155*(100%+'Assume C02'!V15)</f>
        <v>0</v>
      </c>
      <c r="V162" s="488">
        <f>V155*(100%+'Assume C02'!W15)</f>
        <v>0</v>
      </c>
      <c r="W162" s="488">
        <f>W155*(100%+'Assume C02'!X15)</f>
        <v>0</v>
      </c>
      <c r="X162" s="488">
        <f>X155*(100%+'Assume C02'!Y15)</f>
        <v>0</v>
      </c>
      <c r="Y162" s="488">
        <f>Y155*(100%+'Assume C02'!Z15)</f>
        <v>0</v>
      </c>
      <c r="Z162" s="488">
        <f>Z155*(100%+'Assume C02'!AA15)</f>
        <v>0</v>
      </c>
      <c r="AA162" s="488">
        <f>AA155*(100%+'Assume C02'!AB15)</f>
        <v>0</v>
      </c>
      <c r="AB162" s="488">
        <f>AB155*(100%+'Assume C02'!AC15)</f>
        <v>0</v>
      </c>
      <c r="AC162" s="488">
        <f>AC155*(100%+'Assume C02'!AD15)</f>
        <v>0</v>
      </c>
      <c r="AD162" s="488">
        <f>AD155*(100%+'Assume C02'!AE15)</f>
        <v>0</v>
      </c>
      <c r="AE162" s="488">
        <f>AE155*(100%+'Assume C02'!AF15)</f>
        <v>0</v>
      </c>
      <c r="AF162" s="488">
        <f>AF155*(100%+'Assume C02'!AG15)</f>
        <v>0</v>
      </c>
      <c r="AG162" s="488">
        <f>AG155*(100%+'Assume C02'!AH15)</f>
        <v>0</v>
      </c>
      <c r="AH162" s="488">
        <f>AH155*(100%+'Assume C02'!AI15)</f>
        <v>0</v>
      </c>
      <c r="AI162" s="488">
        <f>AI155*(100%+'Assume C02'!AJ15)</f>
        <v>0</v>
      </c>
      <c r="AJ162" s="488">
        <f>AJ155*(100%+'Assume C02'!AK15)</f>
        <v>0</v>
      </c>
      <c r="AK162" s="488">
        <f>AK155*(100%+'Assume C02'!AL15)</f>
        <v>0</v>
      </c>
      <c r="AL162" s="488">
        <f>AL155*(100%+'Assume C02'!AM15)</f>
        <v>0</v>
      </c>
      <c r="AM162" s="488">
        <f>AM155*(100%+'Assume C02'!AN15)</f>
        <v>0</v>
      </c>
      <c r="AN162" s="488">
        <f>AN155*(100%+'Assume C02'!AO15)</f>
        <v>0</v>
      </c>
      <c r="AO162" s="488">
        <f>AO155*(100%+'Assume C02'!AP15)</f>
        <v>0</v>
      </c>
      <c r="AP162" s="488">
        <f>AP155*(100%+'Assume C02'!AQ15)</f>
        <v>0</v>
      </c>
      <c r="AQ162" s="488">
        <f>AQ155*(100%+'Assume C02'!AR15)</f>
        <v>0</v>
      </c>
      <c r="AR162" s="488">
        <f>AR155*(100%+'Assume C02'!AS15)</f>
        <v>0</v>
      </c>
      <c r="AS162" s="488">
        <f>AS155*(100%+'Assume C02'!AT15)</f>
        <v>0</v>
      </c>
      <c r="AT162" s="488">
        <f>AT155*(100%+'Assume C02'!AU15)</f>
        <v>0</v>
      </c>
      <c r="AU162" s="488">
        <f>AU155*(100%+'Assume C02'!AV15)</f>
        <v>0</v>
      </c>
      <c r="AV162" s="488">
        <f>AV155*(100%+'Assume C02'!AW15)</f>
        <v>0</v>
      </c>
      <c r="AW162" s="488">
        <f>AW155*(100%+'Assume C02'!AX15)</f>
        <v>0</v>
      </c>
      <c r="AX162" s="488">
        <f>AX155*(100%+'Assume C02'!AY15)</f>
        <v>0</v>
      </c>
      <c r="AY162" s="488">
        <f>AY155*(100%+'Assume C02'!AZ15)</f>
        <v>0</v>
      </c>
      <c r="AZ162" s="488">
        <f>AZ155*(100%+'Assume C02'!BA15)</f>
        <v>0</v>
      </c>
      <c r="BA162" s="488">
        <f>BA155*(100%+'Assume C02'!BB15)</f>
        <v>0</v>
      </c>
      <c r="BB162" s="488">
        <f>BB155*(100%+'Assume C02'!BC15)</f>
        <v>0</v>
      </c>
      <c r="BC162" s="488">
        <f>BC155*(100%+'Assume C02'!BD15)</f>
        <v>0</v>
      </c>
      <c r="BD162" s="488">
        <f>BD155*(100%+'Assume C02'!BE15)</f>
        <v>0</v>
      </c>
      <c r="BE162" s="488">
        <f>BE155*(100%+'Assume C02'!BF15)</f>
        <v>0</v>
      </c>
      <c r="BF162" s="488">
        <f>BF155*(100%+'Assume C02'!BG15)</f>
        <v>0</v>
      </c>
      <c r="BG162" s="488">
        <f>BG155*(100%+'Assume C02'!BH15)</f>
        <v>0</v>
      </c>
      <c r="BH162" s="488">
        <f>BH155*(100%+'Assume C02'!BI15)</f>
        <v>0</v>
      </c>
      <c r="BI162" s="488">
        <f>BI155*(100%+'Assume C02'!BJ15)</f>
        <v>0</v>
      </c>
      <c r="BJ162" s="488">
        <f>BJ155*(100%+'Assume C02'!BK15)</f>
        <v>0</v>
      </c>
      <c r="BK162" s="488">
        <f>BK155*(100%+'Assume C02'!BL15)</f>
        <v>0</v>
      </c>
      <c r="BL162" s="488">
        <f>BL155*(100%+'Assume C02'!BM15)</f>
        <v>0</v>
      </c>
      <c r="BM162" s="488">
        <f>BM155*(100%+'Assume C02'!BN15)</f>
        <v>0</v>
      </c>
      <c r="BN162" s="176"/>
      <c r="BO162" s="159"/>
      <c r="BP162" s="159"/>
      <c r="BQ162" s="160"/>
    </row>
    <row r="163" spans="1:69" ht="12.75" customHeight="1" outlineLevel="1" thickBot="1">
      <c r="A163" s="716"/>
      <c r="B163" s="133" t="s">
        <v>777</v>
      </c>
      <c r="C163" s="173"/>
      <c r="D163" s="369">
        <f>SUM(F163:L163)</f>
        <v>1512.0874675740577</v>
      </c>
      <c r="E163" s="369">
        <f t="shared" si="106"/>
        <v>5324.5779902470222</v>
      </c>
      <c r="F163" s="489">
        <f>SUM(F157:F162)</f>
        <v>243.85633774282186</v>
      </c>
      <c r="G163" s="489">
        <f t="shared" ref="G163:BK163" si="108">SUM(G157:G162)</f>
        <v>232.4807563402872</v>
      </c>
      <c r="H163" s="489">
        <f t="shared" si="108"/>
        <v>224.17210745113636</v>
      </c>
      <c r="I163" s="489">
        <f t="shared" si="108"/>
        <v>204.65643952244153</v>
      </c>
      <c r="J163" s="489">
        <f t="shared" si="108"/>
        <v>201.66051672569867</v>
      </c>
      <c r="K163" s="489">
        <f t="shared" si="108"/>
        <v>206.7207118421795</v>
      </c>
      <c r="L163" s="489">
        <f t="shared" si="108"/>
        <v>198.54059794949239</v>
      </c>
      <c r="M163" s="489">
        <f t="shared" si="108"/>
        <v>175.09671777425183</v>
      </c>
      <c r="N163" s="489">
        <f t="shared" si="108"/>
        <v>178.77287619202804</v>
      </c>
      <c r="O163" s="489">
        <f t="shared" si="108"/>
        <v>167.4166032529096</v>
      </c>
      <c r="P163" s="489">
        <f t="shared" si="108"/>
        <v>154.00982700318559</v>
      </c>
      <c r="Q163" s="489">
        <f t="shared" si="108"/>
        <v>159.68092706158706</v>
      </c>
      <c r="R163" s="489">
        <f t="shared" si="108"/>
        <v>148.75043715674659</v>
      </c>
      <c r="S163" s="489">
        <f t="shared" si="108"/>
        <v>128.08164675785622</v>
      </c>
      <c r="T163" s="489">
        <f t="shared" si="108"/>
        <v>123.32778704992714</v>
      </c>
      <c r="U163" s="489">
        <f t="shared" si="108"/>
        <v>113.07620583588528</v>
      </c>
      <c r="V163" s="489">
        <f t="shared" si="108"/>
        <v>99.134788975157448</v>
      </c>
      <c r="W163" s="489">
        <f t="shared" si="108"/>
        <v>96.807137485719281</v>
      </c>
      <c r="X163" s="489">
        <f t="shared" si="108"/>
        <v>90.706051288851029</v>
      </c>
      <c r="Y163" s="489">
        <f t="shared" si="108"/>
        <v>85.579695765555215</v>
      </c>
      <c r="Z163" s="489">
        <f t="shared" si="108"/>
        <v>86.363712924861758</v>
      </c>
      <c r="AA163" s="489">
        <f t="shared" si="108"/>
        <v>85.218488380252879</v>
      </c>
      <c r="AB163" s="489">
        <f t="shared" si="108"/>
        <v>81.116542785445546</v>
      </c>
      <c r="AC163" s="489">
        <f t="shared" si="108"/>
        <v>76.443210847410995</v>
      </c>
      <c r="AD163" s="489">
        <f t="shared" si="108"/>
        <v>72.218821631790945</v>
      </c>
      <c r="AE163" s="489">
        <f t="shared" si="108"/>
        <v>67.93729097624427</v>
      </c>
      <c r="AF163" s="489">
        <f t="shared" si="108"/>
        <v>63.598476327941526</v>
      </c>
      <c r="AG163" s="489">
        <f t="shared" si="108"/>
        <v>59.751356328852474</v>
      </c>
      <c r="AH163" s="489">
        <f t="shared" si="108"/>
        <v>55.864034100683121</v>
      </c>
      <c r="AI163" s="489">
        <f t="shared" si="108"/>
        <v>51.369910704876929</v>
      </c>
      <c r="AJ163" s="489">
        <f t="shared" si="108"/>
        <v>48.543621832635878</v>
      </c>
      <c r="AK163" s="489">
        <f t="shared" si="108"/>
        <v>45.711753595560758</v>
      </c>
      <c r="AL163" s="489">
        <f t="shared" si="108"/>
        <v>45.756047930440175</v>
      </c>
      <c r="AM163" s="489">
        <f t="shared" si="108"/>
        <v>45.800342265319628</v>
      </c>
      <c r="AN163" s="489">
        <f t="shared" si="108"/>
        <v>45.844636600199038</v>
      </c>
      <c r="AO163" s="489">
        <f t="shared" si="108"/>
        <v>45.888930935078463</v>
      </c>
      <c r="AP163" s="489">
        <f t="shared" si="108"/>
        <v>45.93322526995788</v>
      </c>
      <c r="AQ163" s="489">
        <f t="shared" si="108"/>
        <v>45.977519604837298</v>
      </c>
      <c r="AR163" s="489">
        <f t="shared" si="108"/>
        <v>46.021813939716722</v>
      </c>
      <c r="AS163" s="489">
        <f t="shared" si="108"/>
        <v>46.066108274596139</v>
      </c>
      <c r="AT163" s="489">
        <f t="shared" si="108"/>
        <v>46.110402609475557</v>
      </c>
      <c r="AU163" s="489">
        <f t="shared" si="108"/>
        <v>46.154696944354981</v>
      </c>
      <c r="AV163" s="489">
        <f t="shared" si="108"/>
        <v>46.198991279234392</v>
      </c>
      <c r="AW163" s="489">
        <f t="shared" si="108"/>
        <v>46.243285614113809</v>
      </c>
      <c r="AX163" s="489">
        <f t="shared" si="108"/>
        <v>46.287579948993233</v>
      </c>
      <c r="AY163" s="489">
        <f t="shared" si="108"/>
        <v>46.331874283872651</v>
      </c>
      <c r="AZ163" s="489">
        <f t="shared" si="108"/>
        <v>46.376168618752075</v>
      </c>
      <c r="BA163" s="489">
        <f t="shared" si="108"/>
        <v>46.420462953631485</v>
      </c>
      <c r="BB163" s="489">
        <f t="shared" si="108"/>
        <v>46.46475728851091</v>
      </c>
      <c r="BC163" s="489">
        <f t="shared" si="108"/>
        <v>46.509051623390334</v>
      </c>
      <c r="BD163" s="489">
        <f t="shared" si="108"/>
        <v>46.553345958269745</v>
      </c>
      <c r="BE163" s="489">
        <f t="shared" si="108"/>
        <v>46.597640293149169</v>
      </c>
      <c r="BF163" s="489">
        <f t="shared" si="108"/>
        <v>46.641934628028586</v>
      </c>
      <c r="BG163" s="489">
        <f t="shared" si="108"/>
        <v>46.686228962908004</v>
      </c>
      <c r="BH163" s="489">
        <f t="shared" si="108"/>
        <v>46.730523297787428</v>
      </c>
      <c r="BI163" s="489">
        <f t="shared" si="108"/>
        <v>46.774817632666853</v>
      </c>
      <c r="BJ163" s="489">
        <f t="shared" si="108"/>
        <v>46.81911196754627</v>
      </c>
      <c r="BK163" s="489">
        <f t="shared" si="108"/>
        <v>46.863406302425687</v>
      </c>
      <c r="BL163" s="489">
        <f>SUM(BL157:BL162)</f>
        <v>46.907700637305112</v>
      </c>
      <c r="BM163" s="489">
        <f>SUM(BM157:BM162)</f>
        <v>46.951994972184522</v>
      </c>
      <c r="BN163" s="161"/>
      <c r="BO163" s="162"/>
      <c r="BP163" s="162"/>
      <c r="BQ163" s="155"/>
    </row>
    <row r="164" spans="1:69" ht="12.75" customHeight="1" outlineLevel="2" thickTop="1" thickBot="1">
      <c r="A164" s="717" t="s">
        <v>837</v>
      </c>
      <c r="B164" s="179" t="s">
        <v>778</v>
      </c>
      <c r="C164" s="180"/>
      <c r="D164" s="369">
        <f>SUM(F164:L164)</f>
        <v>5043.9666404516729</v>
      </c>
      <c r="E164" s="369">
        <f>SUM(F164:BN164)</f>
        <v>29835.931176862447</v>
      </c>
      <c r="F164" s="494">
        <f>F156+F120+F127</f>
        <v>1905.4848008359559</v>
      </c>
      <c r="G164" s="494">
        <f t="shared" ref="G164:BM164" si="109">G156+G120+G127</f>
        <v>1905.7284135609739</v>
      </c>
      <c r="H164" s="494">
        <f t="shared" si="109"/>
        <v>244.34356319285749</v>
      </c>
      <c r="I164" s="494">
        <f t="shared" si="109"/>
        <v>244.98671666859636</v>
      </c>
      <c r="J164" s="494">
        <f t="shared" si="109"/>
        <v>246.27729647265028</v>
      </c>
      <c r="K164" s="494">
        <f t="shared" si="109"/>
        <v>247.13398169398715</v>
      </c>
      <c r="L164" s="494">
        <f t="shared" si="109"/>
        <v>250.01186802665271</v>
      </c>
      <c r="M164" s="494">
        <f t="shared" si="109"/>
        <v>252.95004019788618</v>
      </c>
      <c r="N164" s="494">
        <f t="shared" si="109"/>
        <v>256.02801983079223</v>
      </c>
      <c r="O164" s="494">
        <f t="shared" si="109"/>
        <v>260.01194225301981</v>
      </c>
      <c r="P164" s="494">
        <f t="shared" si="109"/>
        <v>267.46938428586498</v>
      </c>
      <c r="Q164" s="494">
        <f t="shared" si="109"/>
        <v>780.97207147709196</v>
      </c>
      <c r="R164" s="494">
        <f t="shared" si="109"/>
        <v>281.51672169943646</v>
      </c>
      <c r="S164" s="494">
        <f t="shared" si="109"/>
        <v>283.93056066656925</v>
      </c>
      <c r="T164" s="494">
        <f t="shared" si="109"/>
        <v>296.88675659443851</v>
      </c>
      <c r="U164" s="494">
        <f t="shared" si="109"/>
        <v>295.58407986284283</v>
      </c>
      <c r="V164" s="494">
        <f t="shared" si="109"/>
        <v>299.17762394559134</v>
      </c>
      <c r="W164" s="494">
        <f t="shared" si="109"/>
        <v>307.83766551979113</v>
      </c>
      <c r="X164" s="494">
        <f t="shared" si="109"/>
        <v>249.3334446290618</v>
      </c>
      <c r="Y164" s="494">
        <f t="shared" si="109"/>
        <v>292.20310039307805</v>
      </c>
      <c r="Z164" s="494">
        <f t="shared" si="109"/>
        <v>297.90355540634647</v>
      </c>
      <c r="AA164" s="494">
        <f t="shared" si="109"/>
        <v>810.76940866453072</v>
      </c>
      <c r="AB164" s="494">
        <f t="shared" si="109"/>
        <v>297.96226971433111</v>
      </c>
      <c r="AC164" s="494">
        <f t="shared" si="109"/>
        <v>313.8763973129096</v>
      </c>
      <c r="AD164" s="494">
        <f t="shared" si="109"/>
        <v>301.62002440347266</v>
      </c>
      <c r="AE164" s="494">
        <f t="shared" si="109"/>
        <v>301.8636371284905</v>
      </c>
      <c r="AF164" s="494">
        <f t="shared" si="109"/>
        <v>2541.7202623694525</v>
      </c>
      <c r="AG164" s="494">
        <f t="shared" si="109"/>
        <v>302.35086257852606</v>
      </c>
      <c r="AH164" s="494">
        <f t="shared" si="109"/>
        <v>302.5944753035439</v>
      </c>
      <c r="AI164" s="494">
        <f t="shared" si="109"/>
        <v>302.83808802856169</v>
      </c>
      <c r="AJ164" s="494">
        <f t="shared" si="109"/>
        <v>303.08170075357953</v>
      </c>
      <c r="AK164" s="494">
        <f t="shared" si="109"/>
        <v>815.96413648100815</v>
      </c>
      <c r="AL164" s="494">
        <f t="shared" si="109"/>
        <v>303.56892620361509</v>
      </c>
      <c r="AM164" s="494">
        <f t="shared" si="109"/>
        <v>303.81253892863293</v>
      </c>
      <c r="AN164" s="494">
        <f t="shared" si="109"/>
        <v>304.05615165365072</v>
      </c>
      <c r="AO164" s="494">
        <f t="shared" si="109"/>
        <v>304.2997643786685</v>
      </c>
      <c r="AP164" s="494">
        <f t="shared" si="109"/>
        <v>304.54337710368628</v>
      </c>
      <c r="AQ164" s="494">
        <f t="shared" si="109"/>
        <v>304.78698982870412</v>
      </c>
      <c r="AR164" s="494">
        <f t="shared" si="109"/>
        <v>305.03060255372191</v>
      </c>
      <c r="AS164" s="494">
        <f t="shared" si="109"/>
        <v>305.27421527873975</v>
      </c>
      <c r="AT164" s="494">
        <f t="shared" si="109"/>
        <v>305.51782800375753</v>
      </c>
      <c r="AU164" s="494">
        <f t="shared" si="109"/>
        <v>818.40026373118621</v>
      </c>
      <c r="AV164" s="494">
        <f t="shared" si="109"/>
        <v>306.00505345379315</v>
      </c>
      <c r="AW164" s="494">
        <f t="shared" si="109"/>
        <v>306.24866617881094</v>
      </c>
      <c r="AX164" s="494">
        <f t="shared" si="109"/>
        <v>306.49227890382878</v>
      </c>
      <c r="AY164" s="494">
        <f t="shared" si="109"/>
        <v>306.73589162884656</v>
      </c>
      <c r="AZ164" s="494">
        <f t="shared" si="109"/>
        <v>306.97950435386434</v>
      </c>
      <c r="BA164" s="494">
        <f t="shared" si="109"/>
        <v>2654.5250713988771</v>
      </c>
      <c r="BB164" s="494">
        <f t="shared" si="109"/>
        <v>2654.7686841238947</v>
      </c>
      <c r="BC164" s="494">
        <f t="shared" si="109"/>
        <v>255.79336126869424</v>
      </c>
      <c r="BD164" s="494">
        <f t="shared" si="109"/>
        <v>256.03697399371208</v>
      </c>
      <c r="BE164" s="494">
        <f t="shared" si="109"/>
        <v>256.28058671872986</v>
      </c>
      <c r="BF164" s="494">
        <f t="shared" si="109"/>
        <v>256.52419944374765</v>
      </c>
      <c r="BG164" s="494">
        <f t="shared" si="109"/>
        <v>256.76781216876549</v>
      </c>
      <c r="BH164" s="494">
        <f t="shared" si="109"/>
        <v>257.01142489378327</v>
      </c>
      <c r="BI164" s="494">
        <f t="shared" si="109"/>
        <v>257.25503761880111</v>
      </c>
      <c r="BJ164" s="494">
        <f t="shared" si="109"/>
        <v>257.49865034381889</v>
      </c>
      <c r="BK164" s="494">
        <f t="shared" si="109"/>
        <v>257.74226306883673</v>
      </c>
      <c r="BL164" s="494">
        <f t="shared" si="109"/>
        <v>805.33270116650806</v>
      </c>
      <c r="BM164" s="494">
        <f t="shared" si="109"/>
        <v>258.2294885188723</v>
      </c>
      <c r="BN164" s="161"/>
      <c r="BO164" s="162"/>
      <c r="BP164" s="162"/>
      <c r="BQ164" s="155"/>
    </row>
    <row r="165" spans="1:69" ht="12.75" customHeight="1" outlineLevel="2" thickTop="1" thickBot="1">
      <c r="A165" s="718"/>
      <c r="B165" s="181" t="s">
        <v>779</v>
      </c>
      <c r="C165" s="182"/>
      <c r="D165" s="369">
        <f>SUM(F165:L165)</f>
        <v>4611.3768024601477</v>
      </c>
      <c r="E165" s="369">
        <f>SUM(F165:BN165)</f>
        <v>13070.440513369555</v>
      </c>
      <c r="F165" s="495">
        <f t="shared" ref="F165:AK165" si="110">F163+F134</f>
        <v>1817.0097390381807</v>
      </c>
      <c r="G165" s="495">
        <f t="shared" si="110"/>
        <v>1751.9419134859031</v>
      </c>
      <c r="H165" s="495">
        <f t="shared" si="110"/>
        <v>224.17210745113636</v>
      </c>
      <c r="I165" s="495">
        <f t="shared" si="110"/>
        <v>204.99438888329513</v>
      </c>
      <c r="J165" s="495">
        <f t="shared" si="110"/>
        <v>202.84123256244328</v>
      </c>
      <c r="K165" s="495">
        <f t="shared" si="110"/>
        <v>208.33606638935839</v>
      </c>
      <c r="L165" s="495">
        <f t="shared" si="110"/>
        <v>202.08135464983141</v>
      </c>
      <c r="M165" s="495">
        <f t="shared" si="110"/>
        <v>180.43852478750043</v>
      </c>
      <c r="N165" s="495">
        <f t="shared" si="110"/>
        <v>185.8730999024298</v>
      </c>
      <c r="O165" s="495">
        <f t="shared" si="110"/>
        <v>176.68556723759417</v>
      </c>
      <c r="P165" s="495">
        <f t="shared" si="110"/>
        <v>167.46463639017102</v>
      </c>
      <c r="Q165" s="495">
        <f t="shared" si="110"/>
        <v>484.00100895503112</v>
      </c>
      <c r="R165" s="495">
        <f t="shared" si="110"/>
        <v>168.8406606674717</v>
      </c>
      <c r="S165" s="495">
        <f t="shared" si="110"/>
        <v>148.3705606688961</v>
      </c>
      <c r="T165" s="495">
        <f t="shared" si="110"/>
        <v>149.26645511166993</v>
      </c>
      <c r="U165" s="495">
        <f t="shared" si="110"/>
        <v>136.89003917971652</v>
      </c>
      <c r="V165" s="495">
        <f t="shared" si="110"/>
        <v>123.19889191556634</v>
      </c>
      <c r="W165" s="495">
        <f t="shared" si="110"/>
        <v>123.28559276198355</v>
      </c>
      <c r="X165" s="495">
        <f t="shared" si="110"/>
        <v>91.161682978648841</v>
      </c>
      <c r="Y165" s="495">
        <f t="shared" si="110"/>
        <v>102.72336273747794</v>
      </c>
      <c r="Z165" s="495">
        <f t="shared" si="110"/>
        <v>105.64723140540102</v>
      </c>
      <c r="AA165" s="495">
        <f t="shared" si="110"/>
        <v>305.52219707540581</v>
      </c>
      <c r="AB165" s="495">
        <f t="shared" si="110"/>
        <v>100.23202448475858</v>
      </c>
      <c r="AC165" s="495">
        <f t="shared" si="110"/>
        <v>101.70374368100131</v>
      </c>
      <c r="AD165" s="495">
        <f t="shared" si="110"/>
        <v>92.577597789150104</v>
      </c>
      <c r="AE165" s="495">
        <f t="shared" si="110"/>
        <v>88.29606713360343</v>
      </c>
      <c r="AF165" s="495">
        <f t="shared" si="110"/>
        <v>962.20130470361403</v>
      </c>
      <c r="AG165" s="495">
        <f t="shared" si="110"/>
        <v>80.11013248621164</v>
      </c>
      <c r="AH165" s="495">
        <f t="shared" si="110"/>
        <v>76.222810258042287</v>
      </c>
      <c r="AI165" s="495">
        <f t="shared" si="110"/>
        <v>71.728686862236088</v>
      </c>
      <c r="AJ165" s="495">
        <f t="shared" si="110"/>
        <v>68.902397989995038</v>
      </c>
      <c r="AK165" s="495">
        <f t="shared" si="110"/>
        <v>267.09722263335294</v>
      </c>
      <c r="AL165" s="495">
        <f t="shared" ref="AL165:BK165" si="111">AL163+AL134</f>
        <v>66.114824087799335</v>
      </c>
      <c r="AM165" s="495">
        <f t="shared" si="111"/>
        <v>66.159118422678787</v>
      </c>
      <c r="AN165" s="495">
        <f t="shared" si="111"/>
        <v>66.203412757558198</v>
      </c>
      <c r="AO165" s="495">
        <f t="shared" si="111"/>
        <v>66.247707092437622</v>
      </c>
      <c r="AP165" s="495">
        <f t="shared" si="111"/>
        <v>66.292001427317047</v>
      </c>
      <c r="AQ165" s="495">
        <f t="shared" si="111"/>
        <v>66.336295762196457</v>
      </c>
      <c r="AR165" s="495">
        <f t="shared" si="111"/>
        <v>66.380590097075881</v>
      </c>
      <c r="AS165" s="495">
        <f t="shared" si="111"/>
        <v>66.424884431955306</v>
      </c>
      <c r="AT165" s="495">
        <f t="shared" si="111"/>
        <v>66.469178766834716</v>
      </c>
      <c r="AU165" s="495">
        <f t="shared" si="111"/>
        <v>267.54016598214719</v>
      </c>
      <c r="AV165" s="495">
        <f t="shared" si="111"/>
        <v>66.557767436593551</v>
      </c>
      <c r="AW165" s="495">
        <f t="shared" si="111"/>
        <v>66.602061771472975</v>
      </c>
      <c r="AX165" s="495">
        <f t="shared" si="111"/>
        <v>66.6463561063524</v>
      </c>
      <c r="AY165" s="495">
        <f t="shared" si="111"/>
        <v>66.69065044123181</v>
      </c>
      <c r="AZ165" s="495">
        <f t="shared" si="111"/>
        <v>66.734944776111234</v>
      </c>
      <c r="BA165" s="495">
        <f t="shared" si="111"/>
        <v>987.25253901653969</v>
      </c>
      <c r="BB165" s="495">
        <f t="shared" si="111"/>
        <v>987.29683335141908</v>
      </c>
      <c r="BC165" s="495">
        <f t="shared" si="111"/>
        <v>46.509051623390334</v>
      </c>
      <c r="BD165" s="495">
        <f t="shared" si="111"/>
        <v>46.553345958269745</v>
      </c>
      <c r="BE165" s="495">
        <f t="shared" si="111"/>
        <v>46.597640293149169</v>
      </c>
      <c r="BF165" s="495">
        <f t="shared" si="111"/>
        <v>46.641934628028586</v>
      </c>
      <c r="BG165" s="495">
        <f t="shared" si="111"/>
        <v>46.686228962908004</v>
      </c>
      <c r="BH165" s="495">
        <f t="shared" si="111"/>
        <v>46.730523297787428</v>
      </c>
      <c r="BI165" s="495">
        <f t="shared" si="111"/>
        <v>46.774817632666853</v>
      </c>
      <c r="BJ165" s="495">
        <f t="shared" si="111"/>
        <v>46.81911196754627</v>
      </c>
      <c r="BK165" s="495">
        <f t="shared" si="111"/>
        <v>46.863406302425687</v>
      </c>
      <c r="BL165" s="495">
        <f>BL163+BL134</f>
        <v>261.54482374639696</v>
      </c>
      <c r="BM165" s="495">
        <f>BM163+BM134</f>
        <v>46.951994972184522</v>
      </c>
      <c r="BN165" s="161"/>
      <c r="BO165" s="162"/>
      <c r="BP165" s="162"/>
      <c r="BQ165" s="155"/>
    </row>
    <row r="166" spans="1:69" ht="12.75" customHeight="1" outlineLevel="2" thickTop="1"/>
    <row r="167" spans="1:69" ht="12.75" customHeight="1" outlineLevel="2">
      <c r="A167" s="719" t="s">
        <v>780</v>
      </c>
      <c r="B167" s="501" t="s">
        <v>782</v>
      </c>
      <c r="C167" s="455"/>
      <c r="D167" s="499">
        <f t="shared" ref="D167:D172" si="112">SUM(F167:L167)</f>
        <v>21615.920721288774</v>
      </c>
      <c r="E167" s="406">
        <f>BM167</f>
        <v>9427.5716924785156</v>
      </c>
      <c r="F167" s="496">
        <f>+F120</f>
        <v>1661.6284630931341</v>
      </c>
      <c r="G167" s="496">
        <f t="shared" ref="G167:AL167" si="113">+F167+G120</f>
        <v>3323.2569261862682</v>
      </c>
      <c r="H167" s="496">
        <f t="shared" si="113"/>
        <v>3323.2569261862682</v>
      </c>
      <c r="I167" s="496">
        <f t="shared" si="113"/>
        <v>3323.6564669369891</v>
      </c>
      <c r="J167" s="496">
        <f t="shared" si="113"/>
        <v>3325.1029747667462</v>
      </c>
      <c r="K167" s="496">
        <f t="shared" si="113"/>
        <v>3327.1625550928225</v>
      </c>
      <c r="L167" s="496">
        <f t="shared" si="113"/>
        <v>3331.8564090265463</v>
      </c>
      <c r="M167" s="496">
        <f t="shared" si="113"/>
        <v>3339.244822406486</v>
      </c>
      <c r="N167" s="496">
        <f t="shared" si="113"/>
        <v>3349.4676026943139</v>
      </c>
      <c r="O167" s="496">
        <f t="shared" si="113"/>
        <v>3363.4306926793515</v>
      </c>
      <c r="P167" s="496">
        <f t="shared" si="113"/>
        <v>3384.6076119722165</v>
      </c>
      <c r="Q167" s="496">
        <f t="shared" si="113"/>
        <v>3919.0436057312909</v>
      </c>
      <c r="R167" s="496">
        <f t="shared" si="113"/>
        <v>3953.7806369876917</v>
      </c>
      <c r="S167" s="496">
        <f t="shared" si="113"/>
        <v>3990.6878944862074</v>
      </c>
      <c r="T167" s="496">
        <f t="shared" si="113"/>
        <v>4040.307735187575</v>
      </c>
      <c r="U167" s="496">
        <f t="shared" si="113"/>
        <v>4088.381286432329</v>
      </c>
      <c r="V167" s="496">
        <f t="shared" si="113"/>
        <v>4139.8047690348139</v>
      </c>
      <c r="W167" s="496">
        <f t="shared" si="113"/>
        <v>4199.6446804864809</v>
      </c>
      <c r="X167" s="496">
        <f t="shared" si="113"/>
        <v>4200.7367583224004</v>
      </c>
      <c r="Y167" s="496">
        <f t="shared" si="113"/>
        <v>4244.4548791973184</v>
      </c>
      <c r="Z167" s="496">
        <f t="shared" si="113"/>
        <v>4293.6298423604867</v>
      </c>
      <c r="AA167" s="496">
        <f t="shared" si="113"/>
        <v>4855.4270460568214</v>
      </c>
      <c r="AB167" s="496">
        <f t="shared" si="113"/>
        <v>4904.1734980779393</v>
      </c>
      <c r="AC167" s="496">
        <f t="shared" si="113"/>
        <v>4968.5904649726172</v>
      </c>
      <c r="AD167" s="496">
        <f t="shared" si="113"/>
        <v>5020.5074462328403</v>
      </c>
      <c r="AE167" s="496">
        <f t="shared" si="113"/>
        <v>5072.4244274930634</v>
      </c>
      <c r="AF167" s="496">
        <f t="shared" si="113"/>
        <v>7363.9544212692308</v>
      </c>
      <c r="AG167" s="496">
        <f t="shared" si="113"/>
        <v>7415.8714025294539</v>
      </c>
      <c r="AH167" s="496">
        <f t="shared" si="113"/>
        <v>7467.788383789677</v>
      </c>
      <c r="AI167" s="496">
        <f t="shared" si="113"/>
        <v>7519.7053650499001</v>
      </c>
      <c r="AJ167" s="496">
        <f t="shared" si="113"/>
        <v>7571.6223463101232</v>
      </c>
      <c r="AK167" s="496">
        <f t="shared" si="113"/>
        <v>8136.1781505727577</v>
      </c>
      <c r="AL167" s="496">
        <f t="shared" si="113"/>
        <v>8188.0951318329808</v>
      </c>
      <c r="AM167" s="496">
        <f t="shared" ref="AM167:BK167" si="114">+AL167+AM120</f>
        <v>8240.0121130932039</v>
      </c>
      <c r="AN167" s="496">
        <f t="shared" si="114"/>
        <v>8291.929094353427</v>
      </c>
      <c r="AO167" s="496">
        <f t="shared" si="114"/>
        <v>8343.8460756136501</v>
      </c>
      <c r="AP167" s="496">
        <f t="shared" si="114"/>
        <v>8395.7630568738732</v>
      </c>
      <c r="AQ167" s="496">
        <f t="shared" si="114"/>
        <v>8447.6800381340963</v>
      </c>
      <c r="AR167" s="496">
        <f t="shared" si="114"/>
        <v>8499.5970193943194</v>
      </c>
      <c r="AS167" s="496">
        <f t="shared" si="114"/>
        <v>8551.5140006545425</v>
      </c>
      <c r="AT167" s="496">
        <f t="shared" si="114"/>
        <v>8603.4309819147657</v>
      </c>
      <c r="AU167" s="496">
        <f t="shared" si="114"/>
        <v>9167.9867861774001</v>
      </c>
      <c r="AV167" s="496">
        <f t="shared" si="114"/>
        <v>9219.9037674376232</v>
      </c>
      <c r="AW167" s="496">
        <f t="shared" si="114"/>
        <v>9271.8207486978463</v>
      </c>
      <c r="AX167" s="496">
        <f t="shared" si="114"/>
        <v>9323.7377299580694</v>
      </c>
      <c r="AY167" s="496">
        <f t="shared" si="114"/>
        <v>9375.6547112182925</v>
      </c>
      <c r="AZ167" s="496">
        <f t="shared" si="114"/>
        <v>9427.5716924785156</v>
      </c>
      <c r="BA167" s="496">
        <f t="shared" si="114"/>
        <v>9427.5716924785156</v>
      </c>
      <c r="BB167" s="496">
        <f t="shared" si="114"/>
        <v>9427.5716924785156</v>
      </c>
      <c r="BC167" s="496">
        <f t="shared" si="114"/>
        <v>9427.5716924785156</v>
      </c>
      <c r="BD167" s="496">
        <f t="shared" si="114"/>
        <v>9427.5716924785156</v>
      </c>
      <c r="BE167" s="496">
        <f t="shared" si="114"/>
        <v>9427.5716924785156</v>
      </c>
      <c r="BF167" s="496">
        <f t="shared" si="114"/>
        <v>9427.5716924785156</v>
      </c>
      <c r="BG167" s="496">
        <f t="shared" si="114"/>
        <v>9427.5716924785156</v>
      </c>
      <c r="BH167" s="496">
        <f t="shared" si="114"/>
        <v>9427.5716924785156</v>
      </c>
      <c r="BI167" s="496">
        <f t="shared" si="114"/>
        <v>9427.5716924785156</v>
      </c>
      <c r="BJ167" s="496">
        <f t="shared" si="114"/>
        <v>9427.5716924785156</v>
      </c>
      <c r="BK167" s="496">
        <f t="shared" si="114"/>
        <v>9427.5716924785156</v>
      </c>
      <c r="BL167" s="496">
        <f>+BK167+BL120</f>
        <v>9427.5716924785156</v>
      </c>
      <c r="BM167" s="496">
        <f>+BL167+BM120</f>
        <v>9427.5716924785156</v>
      </c>
      <c r="BN167" s="147"/>
      <c r="BO167" s="159"/>
      <c r="BP167" s="159"/>
      <c r="BQ167" s="5"/>
    </row>
    <row r="168" spans="1:69" ht="12.75" customHeight="1" outlineLevel="2">
      <c r="A168" s="720"/>
      <c r="B168" s="502" t="s">
        <v>44</v>
      </c>
      <c r="C168" s="454"/>
      <c r="D168" s="500">
        <f t="shared" si="112"/>
        <v>6841.6197694000093</v>
      </c>
      <c r="E168" s="472">
        <f>BM168</f>
        <v>15062.574787850828</v>
      </c>
      <c r="F168" s="496">
        <f>F156</f>
        <v>243.85633774282186</v>
      </c>
      <c r="G168" s="496">
        <f t="shared" ref="G168:AL168" si="115">F168+G156</f>
        <v>487.95628821066157</v>
      </c>
      <c r="H168" s="496">
        <f t="shared" si="115"/>
        <v>732.29985140351903</v>
      </c>
      <c r="I168" s="496">
        <f t="shared" si="115"/>
        <v>976.88702732139427</v>
      </c>
      <c r="J168" s="496">
        <f t="shared" si="115"/>
        <v>1221.7178159642874</v>
      </c>
      <c r="K168" s="496">
        <f t="shared" si="115"/>
        <v>1466.7922173321983</v>
      </c>
      <c r="L168" s="496">
        <f t="shared" si="115"/>
        <v>1712.110231425127</v>
      </c>
      <c r="M168" s="496">
        <f t="shared" si="115"/>
        <v>1957.6718582430735</v>
      </c>
      <c r="N168" s="496">
        <f t="shared" si="115"/>
        <v>2203.477097786038</v>
      </c>
      <c r="O168" s="496">
        <f t="shared" si="115"/>
        <v>2449.5259500540201</v>
      </c>
      <c r="P168" s="496">
        <f t="shared" si="115"/>
        <v>2695.8184150470202</v>
      </c>
      <c r="Q168" s="496">
        <f t="shared" si="115"/>
        <v>2942.3544927650378</v>
      </c>
      <c r="R168" s="496">
        <f t="shared" si="115"/>
        <v>3189.1341832080734</v>
      </c>
      <c r="S168" s="496">
        <f t="shared" si="115"/>
        <v>3436.1574863761266</v>
      </c>
      <c r="T168" s="496">
        <f t="shared" si="115"/>
        <v>3683.4244022691978</v>
      </c>
      <c r="U168" s="496">
        <f t="shared" si="115"/>
        <v>3930.9349308872866</v>
      </c>
      <c r="V168" s="496">
        <f t="shared" si="115"/>
        <v>4178.6890722303933</v>
      </c>
      <c r="W168" s="496">
        <f t="shared" si="115"/>
        <v>4426.6868262985181</v>
      </c>
      <c r="X168" s="496">
        <f t="shared" si="115"/>
        <v>4674.9281930916604</v>
      </c>
      <c r="Y168" s="496">
        <f t="shared" si="115"/>
        <v>4923.4131726098203</v>
      </c>
      <c r="Z168" s="496">
        <f t="shared" si="115"/>
        <v>5172.1417648529987</v>
      </c>
      <c r="AA168" s="496">
        <f t="shared" si="115"/>
        <v>5421.1139698211946</v>
      </c>
      <c r="AB168" s="496">
        <f t="shared" si="115"/>
        <v>5670.3297875144081</v>
      </c>
      <c r="AC168" s="496">
        <f t="shared" si="115"/>
        <v>5919.7892179326391</v>
      </c>
      <c r="AD168" s="496">
        <f t="shared" si="115"/>
        <v>6169.4922610758886</v>
      </c>
      <c r="AE168" s="496">
        <f t="shared" si="115"/>
        <v>6419.4389169441556</v>
      </c>
      <c r="AF168" s="496">
        <f t="shared" si="115"/>
        <v>6669.6291855374402</v>
      </c>
      <c r="AG168" s="496">
        <f t="shared" si="115"/>
        <v>6920.0630668557424</v>
      </c>
      <c r="AH168" s="496">
        <f t="shared" si="115"/>
        <v>7170.740560899063</v>
      </c>
      <c r="AI168" s="496">
        <f t="shared" si="115"/>
        <v>7421.6616676674012</v>
      </c>
      <c r="AJ168" s="496">
        <f t="shared" si="115"/>
        <v>7672.8263871607569</v>
      </c>
      <c r="AK168" s="496">
        <f t="shared" si="115"/>
        <v>7924.2347193791311</v>
      </c>
      <c r="AL168" s="496">
        <f t="shared" si="115"/>
        <v>8175.8866643225228</v>
      </c>
      <c r="AM168" s="496">
        <f t="shared" ref="AM168:BK168" si="116">AL168+AM156</f>
        <v>8427.7822219909322</v>
      </c>
      <c r="AN168" s="496">
        <f t="shared" si="116"/>
        <v>8679.9213923843599</v>
      </c>
      <c r="AO168" s="496">
        <f t="shared" si="116"/>
        <v>8932.3041755028044</v>
      </c>
      <c r="AP168" s="496">
        <f t="shared" si="116"/>
        <v>9184.9305713462672</v>
      </c>
      <c r="AQ168" s="496">
        <f t="shared" si="116"/>
        <v>9437.8005799147486</v>
      </c>
      <c r="AR168" s="496">
        <f t="shared" si="116"/>
        <v>9690.9142012082466</v>
      </c>
      <c r="AS168" s="496">
        <f t="shared" si="116"/>
        <v>9944.2714352267631</v>
      </c>
      <c r="AT168" s="496">
        <f t="shared" si="116"/>
        <v>10197.872281970298</v>
      </c>
      <c r="AU168" s="496">
        <f t="shared" si="116"/>
        <v>10451.71674143885</v>
      </c>
      <c r="AV168" s="496">
        <f t="shared" si="116"/>
        <v>10705.80481363242</v>
      </c>
      <c r="AW168" s="496">
        <f t="shared" si="116"/>
        <v>10960.136498551006</v>
      </c>
      <c r="AX168" s="496">
        <f t="shared" si="116"/>
        <v>11214.711796194611</v>
      </c>
      <c r="AY168" s="496">
        <f t="shared" si="116"/>
        <v>11469.530706563235</v>
      </c>
      <c r="AZ168" s="496">
        <f t="shared" si="116"/>
        <v>11724.593229656875</v>
      </c>
      <c r="BA168" s="496">
        <f t="shared" si="116"/>
        <v>11979.899365475534</v>
      </c>
      <c r="BB168" s="496">
        <f t="shared" si="116"/>
        <v>12235.449114019211</v>
      </c>
      <c r="BC168" s="496">
        <f t="shared" si="116"/>
        <v>12491.242475287905</v>
      </c>
      <c r="BD168" s="496">
        <f t="shared" si="116"/>
        <v>12747.279449281617</v>
      </c>
      <c r="BE168" s="496">
        <f t="shared" si="116"/>
        <v>13003.560036000348</v>
      </c>
      <c r="BF168" s="496">
        <f t="shared" si="116"/>
        <v>13260.084235444096</v>
      </c>
      <c r="BG168" s="496">
        <f t="shared" si="116"/>
        <v>13516.852047612861</v>
      </c>
      <c r="BH168" s="496">
        <f t="shared" si="116"/>
        <v>13773.863472506644</v>
      </c>
      <c r="BI168" s="496">
        <f t="shared" si="116"/>
        <v>14031.118510125445</v>
      </c>
      <c r="BJ168" s="496">
        <f t="shared" si="116"/>
        <v>14288.617160469264</v>
      </c>
      <c r="BK168" s="496">
        <f t="shared" si="116"/>
        <v>14546.359423538101</v>
      </c>
      <c r="BL168" s="496">
        <f>BK168+BL156</f>
        <v>14804.345299331955</v>
      </c>
      <c r="BM168" s="496">
        <f>BL168+BM156</f>
        <v>15062.574787850828</v>
      </c>
      <c r="BN168" s="147"/>
      <c r="BO168" s="159"/>
      <c r="BP168" s="159"/>
      <c r="BQ168" s="5"/>
    </row>
    <row r="169" spans="1:69" ht="12.75" customHeight="1" outlineLevel="2" thickBot="1">
      <c r="A169" s="721"/>
      <c r="B169" s="502" t="s">
        <v>752</v>
      </c>
      <c r="C169" s="452"/>
      <c r="D169" s="500">
        <f t="shared" si="112"/>
        <v>28457.540490688782</v>
      </c>
      <c r="E169" s="472">
        <f>SUM(F169:BN169)</f>
        <v>916426.2485246812</v>
      </c>
      <c r="F169" s="497">
        <f>F164</f>
        <v>1905.4848008359559</v>
      </c>
      <c r="G169" s="497">
        <f t="shared" ref="G169:AL169" si="117">F169+G164</f>
        <v>3811.2132143969297</v>
      </c>
      <c r="H169" s="497">
        <f t="shared" si="117"/>
        <v>4055.5567775897871</v>
      </c>
      <c r="I169" s="497">
        <f t="shared" si="117"/>
        <v>4300.5434942583834</v>
      </c>
      <c r="J169" s="497">
        <f t="shared" si="117"/>
        <v>4546.8207907310334</v>
      </c>
      <c r="K169" s="497">
        <f t="shared" si="117"/>
        <v>4793.9547724250206</v>
      </c>
      <c r="L169" s="497">
        <f t="shared" si="117"/>
        <v>5043.9666404516729</v>
      </c>
      <c r="M169" s="497">
        <f t="shared" si="117"/>
        <v>5296.9166806495587</v>
      </c>
      <c r="N169" s="497">
        <f t="shared" si="117"/>
        <v>5552.9447004803505</v>
      </c>
      <c r="O169" s="497">
        <f t="shared" si="117"/>
        <v>5812.9566427333702</v>
      </c>
      <c r="P169" s="497">
        <f t="shared" si="117"/>
        <v>6080.4260270192353</v>
      </c>
      <c r="Q169" s="497">
        <f t="shared" si="117"/>
        <v>6861.3980984963273</v>
      </c>
      <c r="R169" s="497">
        <f t="shared" si="117"/>
        <v>7142.9148201957642</v>
      </c>
      <c r="S169" s="497">
        <f t="shared" si="117"/>
        <v>7426.8453808623335</v>
      </c>
      <c r="T169" s="497">
        <f t="shared" si="117"/>
        <v>7723.7321374567719</v>
      </c>
      <c r="U169" s="497">
        <f t="shared" si="117"/>
        <v>8019.3162173196142</v>
      </c>
      <c r="V169" s="497">
        <f t="shared" si="117"/>
        <v>8318.4938412652064</v>
      </c>
      <c r="W169" s="497">
        <f t="shared" si="117"/>
        <v>8626.3315067849981</v>
      </c>
      <c r="X169" s="497">
        <f t="shared" si="117"/>
        <v>8875.664951414059</v>
      </c>
      <c r="Y169" s="497">
        <f t="shared" si="117"/>
        <v>9167.8680518071378</v>
      </c>
      <c r="Z169" s="497">
        <f t="shared" si="117"/>
        <v>9465.7716072134845</v>
      </c>
      <c r="AA169" s="497">
        <f t="shared" si="117"/>
        <v>10276.541015878016</v>
      </c>
      <c r="AB169" s="497">
        <f t="shared" si="117"/>
        <v>10574.503285592347</v>
      </c>
      <c r="AC169" s="497">
        <f t="shared" si="117"/>
        <v>10888.379682905257</v>
      </c>
      <c r="AD169" s="497">
        <f t="shared" si="117"/>
        <v>11189.999707308731</v>
      </c>
      <c r="AE169" s="497">
        <f t="shared" si="117"/>
        <v>11491.863344437221</v>
      </c>
      <c r="AF169" s="497">
        <f t="shared" si="117"/>
        <v>14033.583606806673</v>
      </c>
      <c r="AG169" s="497">
        <f t="shared" si="117"/>
        <v>14335.934469385198</v>
      </c>
      <c r="AH169" s="497">
        <f t="shared" si="117"/>
        <v>14638.528944688742</v>
      </c>
      <c r="AI169" s="497">
        <f t="shared" si="117"/>
        <v>14941.367032717304</v>
      </c>
      <c r="AJ169" s="497">
        <f t="shared" si="117"/>
        <v>15244.448733470883</v>
      </c>
      <c r="AK169" s="497">
        <f t="shared" si="117"/>
        <v>16060.412869951891</v>
      </c>
      <c r="AL169" s="497">
        <f t="shared" si="117"/>
        <v>16363.981796155507</v>
      </c>
      <c r="AM169" s="497">
        <f t="shared" ref="AM169:BK169" si="118">AL169+AM164</f>
        <v>16667.794335084141</v>
      </c>
      <c r="AN169" s="497">
        <f t="shared" si="118"/>
        <v>16971.850486737792</v>
      </c>
      <c r="AO169" s="497">
        <f t="shared" si="118"/>
        <v>17276.150251116462</v>
      </c>
      <c r="AP169" s="497">
        <f t="shared" si="118"/>
        <v>17580.69362822015</v>
      </c>
      <c r="AQ169" s="497">
        <f t="shared" si="118"/>
        <v>17885.480618048852</v>
      </c>
      <c r="AR169" s="497">
        <f t="shared" si="118"/>
        <v>18190.511220602573</v>
      </c>
      <c r="AS169" s="497">
        <f t="shared" si="118"/>
        <v>18495.785435881313</v>
      </c>
      <c r="AT169" s="497">
        <f t="shared" si="118"/>
        <v>18801.303263885071</v>
      </c>
      <c r="AU169" s="497">
        <f t="shared" si="118"/>
        <v>19619.703527616257</v>
      </c>
      <c r="AV169" s="497">
        <f t="shared" si="118"/>
        <v>19925.708581070052</v>
      </c>
      <c r="AW169" s="497">
        <f t="shared" si="118"/>
        <v>20231.957247248862</v>
      </c>
      <c r="AX169" s="497">
        <f t="shared" si="118"/>
        <v>20538.44952615269</v>
      </c>
      <c r="AY169" s="497">
        <f t="shared" si="118"/>
        <v>20845.185417781537</v>
      </c>
      <c r="AZ169" s="497">
        <f t="shared" si="118"/>
        <v>21152.164922135402</v>
      </c>
      <c r="BA169" s="497">
        <f t="shared" si="118"/>
        <v>23806.689993534281</v>
      </c>
      <c r="BB169" s="497">
        <f t="shared" si="118"/>
        <v>26461.458677658175</v>
      </c>
      <c r="BC169" s="497">
        <f t="shared" si="118"/>
        <v>26717.252038926868</v>
      </c>
      <c r="BD169" s="497">
        <f t="shared" si="118"/>
        <v>26973.289012920581</v>
      </c>
      <c r="BE169" s="497">
        <f t="shared" si="118"/>
        <v>27229.569599639311</v>
      </c>
      <c r="BF169" s="497">
        <f t="shared" si="118"/>
        <v>27486.093799083061</v>
      </c>
      <c r="BG169" s="497">
        <f t="shared" si="118"/>
        <v>27742.861611251825</v>
      </c>
      <c r="BH169" s="497">
        <f t="shared" si="118"/>
        <v>27999.873036145607</v>
      </c>
      <c r="BI169" s="497">
        <f t="shared" si="118"/>
        <v>28257.128073764408</v>
      </c>
      <c r="BJ169" s="497">
        <f t="shared" si="118"/>
        <v>28514.626724108228</v>
      </c>
      <c r="BK169" s="497">
        <f t="shared" si="118"/>
        <v>28772.368987177066</v>
      </c>
      <c r="BL169" s="497">
        <f>BK169+BL164</f>
        <v>29577.701688343575</v>
      </c>
      <c r="BM169" s="497">
        <f>BL169+BM164</f>
        <v>29835.931176862447</v>
      </c>
      <c r="BN169" s="147"/>
      <c r="BO169" s="159"/>
      <c r="BP169" s="159"/>
      <c r="BQ169" s="5"/>
    </row>
    <row r="170" spans="1:69" ht="12.75" customHeight="1" outlineLevel="1" thickTop="1">
      <c r="A170" s="719" t="s">
        <v>781</v>
      </c>
      <c r="B170" s="501" t="s">
        <v>782</v>
      </c>
      <c r="C170" s="454"/>
      <c r="D170" s="500">
        <f t="shared" si="112"/>
        <v>20140.506162689555</v>
      </c>
      <c r="E170" s="472">
        <f>BM170</f>
        <v>7745.8625231225287</v>
      </c>
      <c r="F170" s="496">
        <f>F134</f>
        <v>1573.1534012953589</v>
      </c>
      <c r="G170" s="496">
        <f t="shared" ref="G170:AL170" si="119">F170+G134</f>
        <v>3092.6145584409751</v>
      </c>
      <c r="H170" s="496">
        <f t="shared" si="119"/>
        <v>3092.6145584409751</v>
      </c>
      <c r="I170" s="496">
        <f t="shared" si="119"/>
        <v>3092.9525078018287</v>
      </c>
      <c r="J170" s="496">
        <f t="shared" si="119"/>
        <v>3094.1332236385733</v>
      </c>
      <c r="K170" s="496">
        <f t="shared" si="119"/>
        <v>3095.7485781857522</v>
      </c>
      <c r="L170" s="496">
        <f t="shared" si="119"/>
        <v>3099.2893348860912</v>
      </c>
      <c r="M170" s="496">
        <f t="shared" si="119"/>
        <v>3104.6311418993396</v>
      </c>
      <c r="N170" s="496">
        <f t="shared" si="119"/>
        <v>3111.7313656097413</v>
      </c>
      <c r="O170" s="496">
        <f t="shared" si="119"/>
        <v>3121.0003295944257</v>
      </c>
      <c r="P170" s="496">
        <f t="shared" si="119"/>
        <v>3134.455138981411</v>
      </c>
      <c r="Q170" s="496">
        <f t="shared" si="119"/>
        <v>3458.7752208748552</v>
      </c>
      <c r="R170" s="496">
        <f t="shared" si="119"/>
        <v>3478.8654443855803</v>
      </c>
      <c r="S170" s="496">
        <f t="shared" si="119"/>
        <v>3499.1543582966201</v>
      </c>
      <c r="T170" s="496">
        <f t="shared" si="119"/>
        <v>3525.0930263583627</v>
      </c>
      <c r="U170" s="496">
        <f t="shared" si="119"/>
        <v>3548.9068597021942</v>
      </c>
      <c r="V170" s="496">
        <f t="shared" si="119"/>
        <v>3572.9709626426029</v>
      </c>
      <c r="W170" s="496">
        <f t="shared" si="119"/>
        <v>3599.4494179188673</v>
      </c>
      <c r="X170" s="496">
        <f t="shared" si="119"/>
        <v>3599.9050496086652</v>
      </c>
      <c r="Y170" s="496">
        <f t="shared" si="119"/>
        <v>3617.048716580588</v>
      </c>
      <c r="Z170" s="496">
        <f t="shared" si="119"/>
        <v>3636.3322350611274</v>
      </c>
      <c r="AA170" s="496">
        <f t="shared" si="119"/>
        <v>3856.6359437562805</v>
      </c>
      <c r="AB170" s="496">
        <f t="shared" si="119"/>
        <v>3875.7514254555936</v>
      </c>
      <c r="AC170" s="496">
        <f t="shared" si="119"/>
        <v>3901.0119582891839</v>
      </c>
      <c r="AD170" s="496">
        <f t="shared" si="119"/>
        <v>3921.3707344465429</v>
      </c>
      <c r="AE170" s="496">
        <f t="shared" si="119"/>
        <v>3941.7295106039019</v>
      </c>
      <c r="AF170" s="496">
        <f t="shared" si="119"/>
        <v>4840.3323389795742</v>
      </c>
      <c r="AG170" s="496">
        <f t="shared" si="119"/>
        <v>4860.6911151369331</v>
      </c>
      <c r="AH170" s="496">
        <f t="shared" si="119"/>
        <v>4881.0498912942921</v>
      </c>
      <c r="AI170" s="496">
        <f t="shared" si="119"/>
        <v>4901.4086674516511</v>
      </c>
      <c r="AJ170" s="496">
        <f t="shared" si="119"/>
        <v>4921.7674436090101</v>
      </c>
      <c r="AK170" s="496">
        <f t="shared" si="119"/>
        <v>5143.1529126468022</v>
      </c>
      <c r="AL170" s="496">
        <f t="shared" si="119"/>
        <v>5163.5116888041612</v>
      </c>
      <c r="AM170" s="496">
        <f t="shared" ref="AM170:BK170" si="120">AL170+AM134</f>
        <v>5183.8704649615202</v>
      </c>
      <c r="AN170" s="496">
        <f t="shared" si="120"/>
        <v>5204.2292411188791</v>
      </c>
      <c r="AO170" s="496">
        <f t="shared" si="120"/>
        <v>5224.5880172762381</v>
      </c>
      <c r="AP170" s="496">
        <f t="shared" si="120"/>
        <v>5244.9467934335971</v>
      </c>
      <c r="AQ170" s="496">
        <f t="shared" si="120"/>
        <v>5265.3055695909561</v>
      </c>
      <c r="AR170" s="496">
        <f t="shared" si="120"/>
        <v>5285.6643457483151</v>
      </c>
      <c r="AS170" s="496">
        <f t="shared" si="120"/>
        <v>5306.0231219056741</v>
      </c>
      <c r="AT170" s="496">
        <f t="shared" si="120"/>
        <v>5326.3818980630331</v>
      </c>
      <c r="AU170" s="496">
        <f t="shared" si="120"/>
        <v>5547.7673671008251</v>
      </c>
      <c r="AV170" s="496">
        <f t="shared" si="120"/>
        <v>5568.1261432581841</v>
      </c>
      <c r="AW170" s="496">
        <f t="shared" si="120"/>
        <v>5588.4849194155431</v>
      </c>
      <c r="AX170" s="496">
        <f t="shared" si="120"/>
        <v>5608.8436955729021</v>
      </c>
      <c r="AY170" s="496">
        <f t="shared" si="120"/>
        <v>5629.2024717302611</v>
      </c>
      <c r="AZ170" s="496">
        <f t="shared" si="120"/>
        <v>5649.5612478876201</v>
      </c>
      <c r="BA170" s="496">
        <f t="shared" si="120"/>
        <v>6590.3933239505286</v>
      </c>
      <c r="BB170" s="496">
        <f t="shared" si="120"/>
        <v>7531.2254000134371</v>
      </c>
      <c r="BC170" s="496">
        <f t="shared" si="120"/>
        <v>7531.2254000134371</v>
      </c>
      <c r="BD170" s="496">
        <f t="shared" si="120"/>
        <v>7531.2254000134371</v>
      </c>
      <c r="BE170" s="496">
        <f t="shared" si="120"/>
        <v>7531.2254000134371</v>
      </c>
      <c r="BF170" s="496">
        <f t="shared" si="120"/>
        <v>7531.2254000134371</v>
      </c>
      <c r="BG170" s="496">
        <f t="shared" si="120"/>
        <v>7531.2254000134371</v>
      </c>
      <c r="BH170" s="496">
        <f t="shared" si="120"/>
        <v>7531.2254000134371</v>
      </c>
      <c r="BI170" s="496">
        <f t="shared" si="120"/>
        <v>7531.2254000134371</v>
      </c>
      <c r="BJ170" s="496">
        <f t="shared" si="120"/>
        <v>7531.2254000134371</v>
      </c>
      <c r="BK170" s="496">
        <f t="shared" si="120"/>
        <v>7531.2254000134371</v>
      </c>
      <c r="BL170" s="496">
        <f>BK170+BL134</f>
        <v>7745.8625231225287</v>
      </c>
      <c r="BM170" s="496">
        <f>BL170+BM134</f>
        <v>7745.8625231225287</v>
      </c>
      <c r="BN170" s="147"/>
      <c r="BO170" s="159"/>
      <c r="BP170" s="159"/>
      <c r="BQ170" s="5"/>
    </row>
    <row r="171" spans="1:69" ht="13.5" thickBot="1">
      <c r="A171" s="720"/>
      <c r="B171" s="502" t="s">
        <v>44</v>
      </c>
      <c r="C171" s="454"/>
      <c r="D171" s="500">
        <f t="shared" si="112"/>
        <v>6258.3287693978727</v>
      </c>
      <c r="E171" s="472">
        <f>BM171</f>
        <v>5324.5779902470222</v>
      </c>
      <c r="F171" s="496">
        <f>F163</f>
        <v>243.85633774282186</v>
      </c>
      <c r="G171" s="496">
        <f t="shared" ref="G171:AL171" si="121">F171+G163</f>
        <v>476.33709408310904</v>
      </c>
      <c r="H171" s="496">
        <f t="shared" si="121"/>
        <v>700.50920153424545</v>
      </c>
      <c r="I171" s="496">
        <f t="shared" si="121"/>
        <v>905.16564105668704</v>
      </c>
      <c r="J171" s="496">
        <f t="shared" si="121"/>
        <v>1106.8261577823857</v>
      </c>
      <c r="K171" s="496">
        <f t="shared" si="121"/>
        <v>1313.5468696245653</v>
      </c>
      <c r="L171" s="496">
        <f t="shared" si="121"/>
        <v>1512.0874675740577</v>
      </c>
      <c r="M171" s="496">
        <f t="shared" si="121"/>
        <v>1687.1841853483095</v>
      </c>
      <c r="N171" s="496">
        <f t="shared" si="121"/>
        <v>1865.9570615403375</v>
      </c>
      <c r="O171" s="496">
        <f t="shared" si="121"/>
        <v>2033.3736647932471</v>
      </c>
      <c r="P171" s="496">
        <f t="shared" si="121"/>
        <v>2187.3834917964327</v>
      </c>
      <c r="Q171" s="496">
        <f t="shared" si="121"/>
        <v>2347.06441885802</v>
      </c>
      <c r="R171" s="496">
        <f t="shared" si="121"/>
        <v>2495.8148560147665</v>
      </c>
      <c r="S171" s="496">
        <f t="shared" si="121"/>
        <v>2623.8965027726226</v>
      </c>
      <c r="T171" s="496">
        <f t="shared" si="121"/>
        <v>2747.22428982255</v>
      </c>
      <c r="U171" s="496">
        <f t="shared" si="121"/>
        <v>2860.3004956584355</v>
      </c>
      <c r="V171" s="496">
        <f t="shared" si="121"/>
        <v>2959.4352846335928</v>
      </c>
      <c r="W171" s="496">
        <f t="shared" si="121"/>
        <v>3056.2424221193119</v>
      </c>
      <c r="X171" s="496">
        <f t="shared" si="121"/>
        <v>3146.948473408163</v>
      </c>
      <c r="Y171" s="496">
        <f t="shared" si="121"/>
        <v>3232.5281691737182</v>
      </c>
      <c r="Z171" s="496">
        <f t="shared" si="121"/>
        <v>3318.89188209858</v>
      </c>
      <c r="AA171" s="496">
        <f t="shared" si="121"/>
        <v>3404.1103704788329</v>
      </c>
      <c r="AB171" s="496">
        <f t="shared" si="121"/>
        <v>3485.2269132642787</v>
      </c>
      <c r="AC171" s="496">
        <f t="shared" si="121"/>
        <v>3561.6701241116898</v>
      </c>
      <c r="AD171" s="496">
        <f t="shared" si="121"/>
        <v>3633.8889457434807</v>
      </c>
      <c r="AE171" s="496">
        <f t="shared" si="121"/>
        <v>3701.8262367197249</v>
      </c>
      <c r="AF171" s="496">
        <f t="shared" si="121"/>
        <v>3765.4247130476665</v>
      </c>
      <c r="AG171" s="496">
        <f t="shared" si="121"/>
        <v>3825.1760693765191</v>
      </c>
      <c r="AH171" s="496">
        <f t="shared" si="121"/>
        <v>3881.0401034772021</v>
      </c>
      <c r="AI171" s="496">
        <f t="shared" si="121"/>
        <v>3932.4100141820791</v>
      </c>
      <c r="AJ171" s="496">
        <f t="shared" si="121"/>
        <v>3980.9536360147149</v>
      </c>
      <c r="AK171" s="496">
        <f t="shared" si="121"/>
        <v>4026.6653896102757</v>
      </c>
      <c r="AL171" s="496">
        <f t="shared" si="121"/>
        <v>4072.4214375407159</v>
      </c>
      <c r="AM171" s="496">
        <f t="shared" ref="AM171:BK171" si="122">AL171+AM163</f>
        <v>4118.2217798060356</v>
      </c>
      <c r="AN171" s="496">
        <f t="shared" si="122"/>
        <v>4164.0664164062346</v>
      </c>
      <c r="AO171" s="496">
        <f t="shared" si="122"/>
        <v>4209.9553473413134</v>
      </c>
      <c r="AP171" s="496">
        <f t="shared" si="122"/>
        <v>4255.8885726112712</v>
      </c>
      <c r="AQ171" s="496">
        <f t="shared" si="122"/>
        <v>4301.8660922161089</v>
      </c>
      <c r="AR171" s="496">
        <f t="shared" si="122"/>
        <v>4347.8879061558255</v>
      </c>
      <c r="AS171" s="496">
        <f t="shared" si="122"/>
        <v>4393.9540144304219</v>
      </c>
      <c r="AT171" s="496">
        <f t="shared" si="122"/>
        <v>4440.0644170398973</v>
      </c>
      <c r="AU171" s="496">
        <f t="shared" si="122"/>
        <v>4486.2191139842525</v>
      </c>
      <c r="AV171" s="496">
        <f t="shared" si="122"/>
        <v>4532.4181052634867</v>
      </c>
      <c r="AW171" s="496">
        <f t="shared" si="122"/>
        <v>4578.6613908776008</v>
      </c>
      <c r="AX171" s="496">
        <f t="shared" si="122"/>
        <v>4624.9489708265937</v>
      </c>
      <c r="AY171" s="496">
        <f t="shared" si="122"/>
        <v>4671.2808451104665</v>
      </c>
      <c r="AZ171" s="496">
        <f t="shared" si="122"/>
        <v>4717.6570137292183</v>
      </c>
      <c r="BA171" s="496">
        <f t="shared" si="122"/>
        <v>4764.0774766828499</v>
      </c>
      <c r="BB171" s="496">
        <f t="shared" si="122"/>
        <v>4810.5422339713605</v>
      </c>
      <c r="BC171" s="496">
        <f t="shared" si="122"/>
        <v>4857.0512855947509</v>
      </c>
      <c r="BD171" s="496">
        <f t="shared" si="122"/>
        <v>4903.6046315530202</v>
      </c>
      <c r="BE171" s="496">
        <f t="shared" si="122"/>
        <v>4950.2022718461694</v>
      </c>
      <c r="BF171" s="496">
        <f t="shared" si="122"/>
        <v>4996.8442064741976</v>
      </c>
      <c r="BG171" s="496">
        <f t="shared" si="122"/>
        <v>5043.5304354371056</v>
      </c>
      <c r="BH171" s="496">
        <f t="shared" si="122"/>
        <v>5090.2609587348934</v>
      </c>
      <c r="BI171" s="496">
        <f t="shared" si="122"/>
        <v>5137.0357763675602</v>
      </c>
      <c r="BJ171" s="496">
        <f t="shared" si="122"/>
        <v>5183.8548883351068</v>
      </c>
      <c r="BK171" s="496">
        <f t="shared" si="122"/>
        <v>5230.7182946375324</v>
      </c>
      <c r="BL171" s="496">
        <f>BK171+BL163</f>
        <v>5277.6259952748378</v>
      </c>
      <c r="BM171" s="496">
        <f>BL171+BM163</f>
        <v>5324.5779902470222</v>
      </c>
      <c r="BN171" s="147"/>
      <c r="BO171" s="159"/>
      <c r="BP171" s="159"/>
      <c r="BQ171" s="5"/>
    </row>
    <row r="172" spans="1:69" ht="14.25" thickTop="1" thickBot="1">
      <c r="A172" s="721"/>
      <c r="B172" s="470" t="s">
        <v>752</v>
      </c>
      <c r="C172" s="172"/>
      <c r="D172" s="402">
        <f t="shared" si="112"/>
        <v>26398.834932087426</v>
      </c>
      <c r="E172" s="401">
        <f>SUM(F172:BN172)</f>
        <v>510889.01108002977</v>
      </c>
      <c r="F172" s="498">
        <f>F165</f>
        <v>1817.0097390381807</v>
      </c>
      <c r="G172" s="498">
        <f t="shared" ref="G172:AL172" si="123">F172+G165</f>
        <v>3568.9516525240838</v>
      </c>
      <c r="H172" s="498">
        <f t="shared" si="123"/>
        <v>3793.1237599752203</v>
      </c>
      <c r="I172" s="498">
        <f t="shared" si="123"/>
        <v>3998.1181488585153</v>
      </c>
      <c r="J172" s="498">
        <f t="shared" si="123"/>
        <v>4200.9593814209584</v>
      </c>
      <c r="K172" s="498">
        <f t="shared" si="123"/>
        <v>4409.2954478103165</v>
      </c>
      <c r="L172" s="498">
        <f t="shared" si="123"/>
        <v>4611.3768024601477</v>
      </c>
      <c r="M172" s="498">
        <f t="shared" si="123"/>
        <v>4791.8153272476484</v>
      </c>
      <c r="N172" s="498">
        <f t="shared" si="123"/>
        <v>4977.6884271500785</v>
      </c>
      <c r="O172" s="498">
        <f t="shared" si="123"/>
        <v>5154.3739943876726</v>
      </c>
      <c r="P172" s="498">
        <f t="shared" si="123"/>
        <v>5321.8386307778437</v>
      </c>
      <c r="Q172" s="498">
        <f t="shared" si="123"/>
        <v>5805.8396397328752</v>
      </c>
      <c r="R172" s="498">
        <f t="shared" si="123"/>
        <v>5974.6803004003468</v>
      </c>
      <c r="S172" s="498">
        <f t="shared" si="123"/>
        <v>6123.0508610692432</v>
      </c>
      <c r="T172" s="498">
        <f t="shared" si="123"/>
        <v>6272.3173161809127</v>
      </c>
      <c r="U172" s="498">
        <f t="shared" si="123"/>
        <v>6409.2073553606297</v>
      </c>
      <c r="V172" s="498">
        <f t="shared" si="123"/>
        <v>6532.4062472761962</v>
      </c>
      <c r="W172" s="498">
        <f t="shared" si="123"/>
        <v>6655.6918400381801</v>
      </c>
      <c r="X172" s="498">
        <f t="shared" si="123"/>
        <v>6746.8535230168291</v>
      </c>
      <c r="Y172" s="498">
        <f t="shared" si="123"/>
        <v>6849.5768857543071</v>
      </c>
      <c r="Z172" s="498">
        <f t="shared" si="123"/>
        <v>6955.2241171597079</v>
      </c>
      <c r="AA172" s="498">
        <f t="shared" si="123"/>
        <v>7260.7463142351135</v>
      </c>
      <c r="AB172" s="498">
        <f t="shared" si="123"/>
        <v>7360.9783387198722</v>
      </c>
      <c r="AC172" s="498">
        <f t="shared" si="123"/>
        <v>7462.6820824008737</v>
      </c>
      <c r="AD172" s="498">
        <f t="shared" si="123"/>
        <v>7555.2596801900236</v>
      </c>
      <c r="AE172" s="498">
        <f t="shared" si="123"/>
        <v>7643.5557473236267</v>
      </c>
      <c r="AF172" s="498">
        <f t="shared" si="123"/>
        <v>8605.7570520272402</v>
      </c>
      <c r="AG172" s="498">
        <f t="shared" si="123"/>
        <v>8685.8671845134522</v>
      </c>
      <c r="AH172" s="498">
        <f t="shared" si="123"/>
        <v>8762.0899947714952</v>
      </c>
      <c r="AI172" s="498">
        <f t="shared" si="123"/>
        <v>8833.8186816337311</v>
      </c>
      <c r="AJ172" s="498">
        <f t="shared" si="123"/>
        <v>8902.7210796237268</v>
      </c>
      <c r="AK172" s="498">
        <f t="shared" si="123"/>
        <v>9169.8183022570793</v>
      </c>
      <c r="AL172" s="498">
        <f t="shared" si="123"/>
        <v>9235.9331263448785</v>
      </c>
      <c r="AM172" s="498">
        <f t="shared" ref="AM172:BK172" si="124">AL172+AM165</f>
        <v>9302.0922447675566</v>
      </c>
      <c r="AN172" s="498">
        <f t="shared" si="124"/>
        <v>9368.2956575251155</v>
      </c>
      <c r="AO172" s="498">
        <f t="shared" si="124"/>
        <v>9434.5433646175534</v>
      </c>
      <c r="AP172" s="498">
        <f t="shared" si="124"/>
        <v>9500.8353660448702</v>
      </c>
      <c r="AQ172" s="498">
        <f t="shared" si="124"/>
        <v>9567.1716618070659</v>
      </c>
      <c r="AR172" s="498">
        <f t="shared" si="124"/>
        <v>9633.5522519041424</v>
      </c>
      <c r="AS172" s="498">
        <f t="shared" si="124"/>
        <v>9699.9771363360978</v>
      </c>
      <c r="AT172" s="498">
        <f t="shared" si="124"/>
        <v>9766.4463151029322</v>
      </c>
      <c r="AU172" s="498">
        <f t="shared" si="124"/>
        <v>10033.98648108508</v>
      </c>
      <c r="AV172" s="498">
        <f t="shared" si="124"/>
        <v>10100.544248521674</v>
      </c>
      <c r="AW172" s="498">
        <f t="shared" si="124"/>
        <v>10167.146310293147</v>
      </c>
      <c r="AX172" s="498">
        <f t="shared" si="124"/>
        <v>10233.792666399499</v>
      </c>
      <c r="AY172" s="498">
        <f t="shared" si="124"/>
        <v>10300.483316840731</v>
      </c>
      <c r="AZ172" s="498">
        <f t="shared" si="124"/>
        <v>10367.218261616843</v>
      </c>
      <c r="BA172" s="498">
        <f t="shared" si="124"/>
        <v>11354.470800633382</v>
      </c>
      <c r="BB172" s="498">
        <f t="shared" si="124"/>
        <v>12341.7676339848</v>
      </c>
      <c r="BC172" s="498">
        <f t="shared" si="124"/>
        <v>12388.276685608191</v>
      </c>
      <c r="BD172" s="498">
        <f t="shared" si="124"/>
        <v>12434.83003156646</v>
      </c>
      <c r="BE172" s="498">
        <f t="shared" si="124"/>
        <v>12481.427671859608</v>
      </c>
      <c r="BF172" s="498">
        <f t="shared" si="124"/>
        <v>12528.069606487637</v>
      </c>
      <c r="BG172" s="498">
        <f t="shared" si="124"/>
        <v>12574.755835450545</v>
      </c>
      <c r="BH172" s="498">
        <f t="shared" si="124"/>
        <v>12621.486358748332</v>
      </c>
      <c r="BI172" s="498">
        <f t="shared" si="124"/>
        <v>12668.261176381</v>
      </c>
      <c r="BJ172" s="498">
        <f t="shared" si="124"/>
        <v>12715.080288348547</v>
      </c>
      <c r="BK172" s="498">
        <f t="shared" si="124"/>
        <v>12761.943694650972</v>
      </c>
      <c r="BL172" s="498">
        <f>BK172+BL165</f>
        <v>13023.488518397369</v>
      </c>
      <c r="BM172" s="498">
        <f>BL172+BM165</f>
        <v>13070.440513369555</v>
      </c>
      <c r="BN172" s="147"/>
      <c r="BO172" s="159"/>
      <c r="BP172" s="159"/>
      <c r="BQ172" s="5"/>
    </row>
    <row r="173" spans="1:69" ht="13.5" thickTop="1"/>
    <row r="174" spans="1:69" ht="22.5" customHeight="1">
      <c r="A174" s="719" t="s">
        <v>792</v>
      </c>
      <c r="B174" s="522" t="s">
        <v>782</v>
      </c>
      <c r="C174" s="523"/>
      <c r="D174" s="524">
        <f t="shared" ref="D174:D179" si="125">SUM(F174:L174)</f>
        <v>20343.808157724732</v>
      </c>
      <c r="E174" s="525">
        <f>BM174</f>
        <v>6987.4735732480094</v>
      </c>
      <c r="F174" s="526">
        <f>+F167-'Calc Base'!F167</f>
        <v>1621.3253537791732</v>
      </c>
      <c r="G174" s="526">
        <f>+G167-'Calc Base'!G167</f>
        <v>3243.5245115558155</v>
      </c>
      <c r="H174" s="526">
        <f>+H167-'Calc Base'!H167</f>
        <v>3194.0643636888008</v>
      </c>
      <c r="I174" s="526">
        <f>+I167-'Calc Base'!I167</f>
        <v>3154.5098293674164</v>
      </c>
      <c r="J174" s="526">
        <f>+J167-'Calc Base'!J167</f>
        <v>3083.6309457093139</v>
      </c>
      <c r="K174" s="526">
        <f>+K167-'Calc Base'!K167</f>
        <v>3044.4989195138646</v>
      </c>
      <c r="L174" s="526">
        <f>+L167-'Calc Base'!L167</f>
        <v>3002.2542341103485</v>
      </c>
      <c r="M174" s="526">
        <f>+M167-'Calc Base'!M167</f>
        <v>2960.3865582906901</v>
      </c>
      <c r="N174" s="526">
        <f>+N167-'Calc Base'!N167</f>
        <v>2919.4954371393783</v>
      </c>
      <c r="O174" s="526">
        <f>+O167-'Calc Base'!O167</f>
        <v>2886.9148938409567</v>
      </c>
      <c r="P174" s="526">
        <f>+P167-'Calc Base'!P167</f>
        <v>2855.1495149016591</v>
      </c>
      <c r="Q174" s="526">
        <f>+Q167-'Calc Base'!Q167</f>
        <v>3345.9911671474069</v>
      </c>
      <c r="R174" s="526">
        <f>+R167-'Calc Base'!R167</f>
        <v>3327.2866118554984</v>
      </c>
      <c r="S174" s="526">
        <f>+S167-'Calc Base'!S167</f>
        <v>3318.0597974808697</v>
      </c>
      <c r="T174" s="526">
        <f>+T167-'Calc Base'!T167</f>
        <v>3318.0597974808697</v>
      </c>
      <c r="U174" s="526">
        <f>+U167-'Calc Base'!U167</f>
        <v>3318.0597974808697</v>
      </c>
      <c r="V174" s="526">
        <f>+V167-'Calc Base'!V167</f>
        <v>3318.0597974808702</v>
      </c>
      <c r="W174" s="526">
        <f>+W167-'Calc Base'!W167</f>
        <v>3318.0597974808707</v>
      </c>
      <c r="X174" s="526">
        <f>+X167-'Calc Base'!X167</f>
        <v>3209.9440917248426</v>
      </c>
      <c r="Y174" s="526">
        <f>+Y167-'Calc Base'!Y167</f>
        <v>3209.9440917248426</v>
      </c>
      <c r="Z174" s="526">
        <f>+Z167-'Calc Base'!Z167</f>
        <v>3209.9440917248421</v>
      </c>
      <c r="AA174" s="526">
        <f>+AA167-'Calc Base'!AA167</f>
        <v>3722.582914727253</v>
      </c>
      <c r="AB174" s="526">
        <f>+AB167-'Calc Base'!AB167</f>
        <v>3722.5829147272534</v>
      </c>
      <c r="AC174" s="526">
        <f>+AC167-'Calc Base'!AC167</f>
        <v>3722.582914727253</v>
      </c>
      <c r="AD174" s="526">
        <f>+AD167-'Calc Base'!AD167</f>
        <v>3722.5829147272525</v>
      </c>
      <c r="AE174" s="526">
        <f>+AE167-'Calc Base'!AE167</f>
        <v>3722.582914727252</v>
      </c>
      <c r="AF174" s="526">
        <f>+AF167-'Calc Base'!AF167</f>
        <v>5962.1959272431959</v>
      </c>
      <c r="AG174" s="526">
        <f>+AG167-'Calc Base'!AG167</f>
        <v>5962.1959272431959</v>
      </c>
      <c r="AH174" s="526">
        <f>+AH167-'Calc Base'!AH167</f>
        <v>5962.195927243195</v>
      </c>
      <c r="AI174" s="526">
        <f>+AI167-'Calc Base'!AI167</f>
        <v>5962.1959272431941</v>
      </c>
      <c r="AJ174" s="526">
        <f>+AJ167-'Calc Base'!AJ167</f>
        <v>5962.1959272431941</v>
      </c>
      <c r="AK174" s="526">
        <f>+AK167-'Calc Base'!AK167</f>
        <v>6474.8347502456054</v>
      </c>
      <c r="AL174" s="526">
        <f>+AL167-'Calc Base'!AL167</f>
        <v>6474.8347502456045</v>
      </c>
      <c r="AM174" s="526">
        <f>+AM167-'Calc Base'!AM167</f>
        <v>6474.8347502456036</v>
      </c>
      <c r="AN174" s="526">
        <f>+AN167-'Calc Base'!AN167</f>
        <v>6474.8347502456036</v>
      </c>
      <c r="AO174" s="526">
        <f>+AO167-'Calc Base'!AO167</f>
        <v>6474.8347502456036</v>
      </c>
      <c r="AP174" s="526">
        <f>+AP167-'Calc Base'!AP167</f>
        <v>6474.8347502456027</v>
      </c>
      <c r="AQ174" s="526">
        <f>+AQ167-'Calc Base'!AQ167</f>
        <v>6474.8347502456018</v>
      </c>
      <c r="AR174" s="526">
        <f>+AR167-'Calc Base'!AR167</f>
        <v>6474.8347502456018</v>
      </c>
      <c r="AS174" s="526">
        <f>+AS167-'Calc Base'!AS167</f>
        <v>6474.8347502456018</v>
      </c>
      <c r="AT174" s="526">
        <f>+AT167-'Calc Base'!AT167</f>
        <v>6474.8347502456008</v>
      </c>
      <c r="AU174" s="526">
        <f>+AU167-'Calc Base'!AU167</f>
        <v>6987.4735732480112</v>
      </c>
      <c r="AV174" s="526">
        <f>+AV167-'Calc Base'!AV167</f>
        <v>6987.4735732480112</v>
      </c>
      <c r="AW174" s="526">
        <f>+AW167-'Calc Base'!AW167</f>
        <v>6987.4735732480112</v>
      </c>
      <c r="AX174" s="526">
        <f>+AX167-'Calc Base'!AX167</f>
        <v>6987.4735732480103</v>
      </c>
      <c r="AY174" s="526">
        <f>+AY167-'Calc Base'!AY167</f>
        <v>6987.4735732480094</v>
      </c>
      <c r="AZ174" s="526">
        <f>+AZ167-'Calc Base'!AZ167</f>
        <v>6987.4735732480094</v>
      </c>
      <c r="BA174" s="526">
        <f>+BA167-'Calc Base'!BA167</f>
        <v>6987.4735732480094</v>
      </c>
      <c r="BB174" s="526">
        <f>+BB167-'Calc Base'!BB167</f>
        <v>6987.4735732480094</v>
      </c>
      <c r="BC174" s="526">
        <f>+BC167-'Calc Base'!BC167</f>
        <v>6987.4735732480094</v>
      </c>
      <c r="BD174" s="526">
        <f>+BD167-'Calc Base'!BD167</f>
        <v>6987.4735732480094</v>
      </c>
      <c r="BE174" s="526">
        <f>+BE167-'Calc Base'!BE167</f>
        <v>6987.4735732480094</v>
      </c>
      <c r="BF174" s="526">
        <f>+BF167-'Calc Base'!BF167</f>
        <v>6987.4735732480094</v>
      </c>
      <c r="BG174" s="526">
        <f>+BG167-'Calc Base'!BG167</f>
        <v>6987.4735732480094</v>
      </c>
      <c r="BH174" s="526">
        <f>+BH167-'Calc Base'!BH167</f>
        <v>6987.4735732480094</v>
      </c>
      <c r="BI174" s="526">
        <f>+BI167-'Calc Base'!BI167</f>
        <v>6987.4735732480094</v>
      </c>
      <c r="BJ174" s="526">
        <f>+BJ167-'Calc Base'!BJ167</f>
        <v>6987.4735732480094</v>
      </c>
      <c r="BK174" s="526">
        <f>+BK167-'Calc Base'!BK167</f>
        <v>6987.4735732480094</v>
      </c>
      <c r="BL174" s="526">
        <f>+BL167-'Calc Base'!BL167</f>
        <v>6987.4735732480094</v>
      </c>
      <c r="BM174" s="526">
        <f>+BM167-'Calc Base'!BM167</f>
        <v>6987.4735732480094</v>
      </c>
      <c r="BN174" s="527"/>
      <c r="BO174" s="528"/>
      <c r="BP174" s="528"/>
      <c r="BQ174" s="529"/>
    </row>
    <row r="175" spans="1:69" ht="22.5" customHeight="1">
      <c r="A175" s="720"/>
      <c r="B175" s="530" t="s">
        <v>44</v>
      </c>
      <c r="C175" s="531"/>
      <c r="D175" s="532">
        <f t="shared" si="125"/>
        <v>0</v>
      </c>
      <c r="E175" s="533">
        <f>BM175</f>
        <v>0</v>
      </c>
      <c r="F175" s="526">
        <f>+F168-'Calc Base'!F168</f>
        <v>0</v>
      </c>
      <c r="G175" s="526">
        <f>+G168-'Calc Base'!G168</f>
        <v>0</v>
      </c>
      <c r="H175" s="526">
        <f>+H168-'Calc Base'!H168</f>
        <v>0</v>
      </c>
      <c r="I175" s="526">
        <f>+I168-'Calc Base'!I168</f>
        <v>0</v>
      </c>
      <c r="J175" s="526">
        <f>+J168-'Calc Base'!J168</f>
        <v>0</v>
      </c>
      <c r="K175" s="526">
        <f>+K168-'Calc Base'!K168</f>
        <v>0</v>
      </c>
      <c r="L175" s="526">
        <f>+L168-'Calc Base'!L168</f>
        <v>0</v>
      </c>
      <c r="M175" s="526">
        <f>+M168-'Calc Base'!M168</f>
        <v>0</v>
      </c>
      <c r="N175" s="526">
        <f>+N168-'Calc Base'!N168</f>
        <v>0</v>
      </c>
      <c r="O175" s="526">
        <f>+O168-'Calc Base'!O168</f>
        <v>0</v>
      </c>
      <c r="P175" s="526">
        <f>+P168-'Calc Base'!P168</f>
        <v>0</v>
      </c>
      <c r="Q175" s="526">
        <f>+Q168-'Calc Base'!Q168</f>
        <v>0</v>
      </c>
      <c r="R175" s="526">
        <f>+R168-'Calc Base'!R168</f>
        <v>0</v>
      </c>
      <c r="S175" s="526">
        <f>+S168-'Calc Base'!S168</f>
        <v>0</v>
      </c>
      <c r="T175" s="526">
        <f>+T168-'Calc Base'!T168</f>
        <v>0</v>
      </c>
      <c r="U175" s="526">
        <f>+U168-'Calc Base'!U168</f>
        <v>0</v>
      </c>
      <c r="V175" s="526">
        <f>+V168-'Calc Base'!V168</f>
        <v>0</v>
      </c>
      <c r="W175" s="526">
        <f>+W168-'Calc Base'!W168</f>
        <v>0</v>
      </c>
      <c r="X175" s="526">
        <f>+X168-'Calc Base'!X168</f>
        <v>0</v>
      </c>
      <c r="Y175" s="526">
        <f>+Y168-'Calc Base'!Y168</f>
        <v>0</v>
      </c>
      <c r="Z175" s="526">
        <f>+Z168-'Calc Base'!Z168</f>
        <v>0</v>
      </c>
      <c r="AA175" s="526">
        <f>+AA168-'Calc Base'!AA168</f>
        <v>0</v>
      </c>
      <c r="AB175" s="526">
        <f>+AB168-'Calc Base'!AB168</f>
        <v>0</v>
      </c>
      <c r="AC175" s="526">
        <f>+AC168-'Calc Base'!AC168</f>
        <v>0</v>
      </c>
      <c r="AD175" s="526">
        <f>+AD168-'Calc Base'!AD168</f>
        <v>0</v>
      </c>
      <c r="AE175" s="526">
        <f>+AE168-'Calc Base'!AE168</f>
        <v>0</v>
      </c>
      <c r="AF175" s="526">
        <f>+AF168-'Calc Base'!AF168</f>
        <v>0</v>
      </c>
      <c r="AG175" s="526">
        <f>+AG168-'Calc Base'!AG168</f>
        <v>0</v>
      </c>
      <c r="AH175" s="526">
        <f>+AH168-'Calc Base'!AH168</f>
        <v>0</v>
      </c>
      <c r="AI175" s="526">
        <f>+AI168-'Calc Base'!AI168</f>
        <v>0</v>
      </c>
      <c r="AJ175" s="526">
        <f>+AJ168-'Calc Base'!AJ168</f>
        <v>0</v>
      </c>
      <c r="AK175" s="526">
        <f>+AK168-'Calc Base'!AK168</f>
        <v>0</v>
      </c>
      <c r="AL175" s="526">
        <f>+AL168-'Calc Base'!AL168</f>
        <v>0</v>
      </c>
      <c r="AM175" s="526">
        <f>+AM168-'Calc Base'!AM168</f>
        <v>0</v>
      </c>
      <c r="AN175" s="526">
        <f>+AN168-'Calc Base'!AN168</f>
        <v>0</v>
      </c>
      <c r="AO175" s="526">
        <f>+AO168-'Calc Base'!AO168</f>
        <v>0</v>
      </c>
      <c r="AP175" s="526">
        <f>+AP168-'Calc Base'!AP168</f>
        <v>0</v>
      </c>
      <c r="AQ175" s="526">
        <f>+AQ168-'Calc Base'!AQ168</f>
        <v>0</v>
      </c>
      <c r="AR175" s="526">
        <f>+AR168-'Calc Base'!AR168</f>
        <v>0</v>
      </c>
      <c r="AS175" s="526">
        <f>+AS168-'Calc Base'!AS168</f>
        <v>0</v>
      </c>
      <c r="AT175" s="526">
        <f>+AT168-'Calc Base'!AT168</f>
        <v>0</v>
      </c>
      <c r="AU175" s="526">
        <f>+AU168-'Calc Base'!AU168</f>
        <v>0</v>
      </c>
      <c r="AV175" s="526">
        <f>+AV168-'Calc Base'!AV168</f>
        <v>0</v>
      </c>
      <c r="AW175" s="526">
        <f>+AW168-'Calc Base'!AW168</f>
        <v>0</v>
      </c>
      <c r="AX175" s="526">
        <f>+AX168-'Calc Base'!AX168</f>
        <v>0</v>
      </c>
      <c r="AY175" s="526">
        <f>+AY168-'Calc Base'!AY168</f>
        <v>0</v>
      </c>
      <c r="AZ175" s="526">
        <f>+AZ168-'Calc Base'!AZ168</f>
        <v>0</v>
      </c>
      <c r="BA175" s="526">
        <f>+BA168-'Calc Base'!BA168</f>
        <v>0</v>
      </c>
      <c r="BB175" s="526">
        <f>+BB168-'Calc Base'!BB168</f>
        <v>0</v>
      </c>
      <c r="BC175" s="526">
        <f>+BC168-'Calc Base'!BC168</f>
        <v>0</v>
      </c>
      <c r="BD175" s="526">
        <f>+BD168-'Calc Base'!BD168</f>
        <v>0</v>
      </c>
      <c r="BE175" s="526">
        <f>+BE168-'Calc Base'!BE168</f>
        <v>0</v>
      </c>
      <c r="BF175" s="526">
        <f>+BF168-'Calc Base'!BF168</f>
        <v>0</v>
      </c>
      <c r="BG175" s="526">
        <f>+BG168-'Calc Base'!BG168</f>
        <v>0</v>
      </c>
      <c r="BH175" s="526">
        <f>+BH168-'Calc Base'!BH168</f>
        <v>0</v>
      </c>
      <c r="BI175" s="526">
        <f>+BI168-'Calc Base'!BI168</f>
        <v>0</v>
      </c>
      <c r="BJ175" s="526">
        <f>+BJ168-'Calc Base'!BJ168</f>
        <v>0</v>
      </c>
      <c r="BK175" s="526">
        <f>+BK168-'Calc Base'!BK168</f>
        <v>0</v>
      </c>
      <c r="BL175" s="526">
        <f>+BL168-'Calc Base'!BL168</f>
        <v>0</v>
      </c>
      <c r="BM175" s="526">
        <f>+BM168-'Calc Base'!BM168</f>
        <v>0</v>
      </c>
      <c r="BN175" s="527"/>
      <c r="BO175" s="528"/>
      <c r="BP175" s="528"/>
      <c r="BQ175" s="529"/>
    </row>
    <row r="176" spans="1:69" ht="22.5" customHeight="1">
      <c r="A176" s="721"/>
      <c r="B176" s="530" t="s">
        <v>752</v>
      </c>
      <c r="C176" s="534"/>
      <c r="D176" s="532">
        <f t="shared" si="125"/>
        <v>20343.808157724732</v>
      </c>
      <c r="E176" s="533">
        <f>SUM(F176:BN176)</f>
        <v>310793.4032075</v>
      </c>
      <c r="F176" s="526">
        <f>+F169-'Calc Base'!F169</f>
        <v>1621.3253537791732</v>
      </c>
      <c r="G176" s="526">
        <f>+G169-'Calc Base'!G169</f>
        <v>3243.5245115558155</v>
      </c>
      <c r="H176" s="526">
        <f>+H169-'Calc Base'!H169</f>
        <v>3194.0643636888008</v>
      </c>
      <c r="I176" s="526">
        <f>+I169-'Calc Base'!I169</f>
        <v>3154.5098293674164</v>
      </c>
      <c r="J176" s="526">
        <f>+J169-'Calc Base'!J169</f>
        <v>3083.6309457093139</v>
      </c>
      <c r="K176" s="526">
        <f>+K169-'Calc Base'!K169</f>
        <v>3044.4989195138646</v>
      </c>
      <c r="L176" s="526">
        <f>+L169-'Calc Base'!L169</f>
        <v>3002.2542341103481</v>
      </c>
      <c r="M176" s="526">
        <f>+M169-'Calc Base'!M169</f>
        <v>2960.3865582906892</v>
      </c>
      <c r="N176" s="526">
        <f>+N169-'Calc Base'!N169</f>
        <v>2919.4954371393769</v>
      </c>
      <c r="O176" s="526">
        <f>+O169-'Calc Base'!O169</f>
        <v>2886.9148938409553</v>
      </c>
      <c r="P176" s="526">
        <f>+P169-'Calc Base'!P169</f>
        <v>2855.1495149016578</v>
      </c>
      <c r="Q176" s="526">
        <f>+Q169-'Calc Base'!Q169</f>
        <v>3345.9911671474056</v>
      </c>
      <c r="R176" s="526">
        <f>+R169-'Calc Base'!R169</f>
        <v>3327.2866118554975</v>
      </c>
      <c r="S176" s="526">
        <f>+S169-'Calc Base'!S169</f>
        <v>3318.0597974808688</v>
      </c>
      <c r="T176" s="526">
        <f>+T169-'Calc Base'!T169</f>
        <v>3318.0597974808688</v>
      </c>
      <c r="U176" s="526">
        <f>+U169-'Calc Base'!U169</f>
        <v>3318.0597974808679</v>
      </c>
      <c r="V176" s="526">
        <f>+V169-'Calc Base'!V169</f>
        <v>3318.0597974808688</v>
      </c>
      <c r="W176" s="526">
        <f>+W169-'Calc Base'!W169</f>
        <v>3318.0597974808697</v>
      </c>
      <c r="X176" s="526">
        <f>+X169-'Calc Base'!X169</f>
        <v>3209.9440917248412</v>
      </c>
      <c r="Y176" s="526">
        <f>+Y169-'Calc Base'!Y169</f>
        <v>3209.9440917248421</v>
      </c>
      <c r="Z176" s="526">
        <f>+Z169-'Calc Base'!Z169</f>
        <v>3209.9440917248421</v>
      </c>
      <c r="AA176" s="526">
        <f>+AA169-'Calc Base'!AA169</f>
        <v>3722.5829147272543</v>
      </c>
      <c r="AB176" s="526">
        <f>+AB169-'Calc Base'!AB169</f>
        <v>3722.5829147272543</v>
      </c>
      <c r="AC176" s="526">
        <f>+AC169-'Calc Base'!AC169</f>
        <v>3722.5829147272543</v>
      </c>
      <c r="AD176" s="526">
        <f>+AD169-'Calc Base'!AD169</f>
        <v>3722.5829147272552</v>
      </c>
      <c r="AE176" s="526">
        <f>+AE169-'Calc Base'!AE169</f>
        <v>3722.5829147272552</v>
      </c>
      <c r="AF176" s="526">
        <f>+AF169-'Calc Base'!AF169</f>
        <v>5962.1959272431986</v>
      </c>
      <c r="AG176" s="526">
        <f>+AG169-'Calc Base'!AG169</f>
        <v>5962.1959272431977</v>
      </c>
      <c r="AH176" s="526">
        <f>+AH169-'Calc Base'!AH169</f>
        <v>5962.1959272431977</v>
      </c>
      <c r="AI176" s="526">
        <f>+AI169-'Calc Base'!AI169</f>
        <v>5962.1959272431977</v>
      </c>
      <c r="AJ176" s="526">
        <f>+AJ169-'Calc Base'!AJ169</f>
        <v>5962.1959272431977</v>
      </c>
      <c r="AK176" s="526">
        <f>+AK169-'Calc Base'!AK169</f>
        <v>6474.834750245609</v>
      </c>
      <c r="AL176" s="526">
        <f>+AL169-'Calc Base'!AL169</f>
        <v>6474.834750245609</v>
      </c>
      <c r="AM176" s="526">
        <f>+AM169-'Calc Base'!AM169</f>
        <v>6474.8347502456108</v>
      </c>
      <c r="AN176" s="526">
        <f>+AN169-'Calc Base'!AN169</f>
        <v>6474.8347502456108</v>
      </c>
      <c r="AO176" s="526">
        <f>+AO169-'Calc Base'!AO169</f>
        <v>6474.8347502456108</v>
      </c>
      <c r="AP176" s="526">
        <f>+AP169-'Calc Base'!AP169</f>
        <v>6474.8347502456127</v>
      </c>
      <c r="AQ176" s="526">
        <f>+AQ169-'Calc Base'!AQ169</f>
        <v>6474.8347502456108</v>
      </c>
      <c r="AR176" s="526">
        <f>+AR169-'Calc Base'!AR169</f>
        <v>6474.8347502456108</v>
      </c>
      <c r="AS176" s="526">
        <f>+AS169-'Calc Base'!AS169</f>
        <v>6474.8347502456108</v>
      </c>
      <c r="AT176" s="526">
        <f>+AT169-'Calc Base'!AT169</f>
        <v>6474.8347502456108</v>
      </c>
      <c r="AU176" s="526">
        <f>+AU169-'Calc Base'!AU169</f>
        <v>6987.4735732480221</v>
      </c>
      <c r="AV176" s="526">
        <f>+AV169-'Calc Base'!AV169</f>
        <v>6987.473573248024</v>
      </c>
      <c r="AW176" s="526">
        <f>+AW169-'Calc Base'!AW169</f>
        <v>6987.4735732480221</v>
      </c>
      <c r="AX176" s="526">
        <f>+AX169-'Calc Base'!AX169</f>
        <v>6987.4735732480221</v>
      </c>
      <c r="AY176" s="526">
        <f>+AY169-'Calc Base'!AY169</f>
        <v>6987.4735732480221</v>
      </c>
      <c r="AZ176" s="526">
        <f>+AZ169-'Calc Base'!AZ169</f>
        <v>6987.4735732480221</v>
      </c>
      <c r="BA176" s="526">
        <f>+BA169-'Calc Base'!BA169</f>
        <v>6987.4735732480258</v>
      </c>
      <c r="BB176" s="526">
        <f>+BB169-'Calc Base'!BB169</f>
        <v>6987.4735732480258</v>
      </c>
      <c r="BC176" s="526">
        <f>+BC169-'Calc Base'!BC169</f>
        <v>6987.4735732480258</v>
      </c>
      <c r="BD176" s="526">
        <f>+BD169-'Calc Base'!BD169</f>
        <v>6987.4735732480258</v>
      </c>
      <c r="BE176" s="526">
        <f>+BE169-'Calc Base'!BE169</f>
        <v>6987.4735732480258</v>
      </c>
      <c r="BF176" s="526">
        <f>+BF169-'Calc Base'!BF169</f>
        <v>6987.4735732480258</v>
      </c>
      <c r="BG176" s="526">
        <f>+BG169-'Calc Base'!BG169</f>
        <v>6987.4735732480258</v>
      </c>
      <c r="BH176" s="526">
        <f>+BH169-'Calc Base'!BH169</f>
        <v>6987.4735732480258</v>
      </c>
      <c r="BI176" s="526">
        <f>+BI169-'Calc Base'!BI169</f>
        <v>6987.4735732480258</v>
      </c>
      <c r="BJ176" s="526">
        <f>+BJ169-'Calc Base'!BJ169</f>
        <v>6987.4735732480258</v>
      </c>
      <c r="BK176" s="526">
        <f>+BK169-'Calc Base'!BK169</f>
        <v>6987.4735732480258</v>
      </c>
      <c r="BL176" s="526">
        <f>+BL169-'Calc Base'!BL169</f>
        <v>6987.4735732480258</v>
      </c>
      <c r="BM176" s="526">
        <f>+BM169-'Calc Base'!BM169</f>
        <v>6987.4735732480258</v>
      </c>
      <c r="BN176" s="527"/>
      <c r="BO176" s="528"/>
      <c r="BP176" s="528"/>
      <c r="BQ176" s="529"/>
    </row>
    <row r="177" spans="1:69" ht="22.5" customHeight="1">
      <c r="A177" s="719" t="s">
        <v>793</v>
      </c>
      <c r="B177" s="522" t="s">
        <v>782</v>
      </c>
      <c r="C177" s="531"/>
      <c r="D177" s="532">
        <f t="shared" si="125"/>
        <v>19027.560511983767</v>
      </c>
      <c r="E177" s="533">
        <f>BM177</f>
        <v>4438.8012719103435</v>
      </c>
      <c r="F177" s="526">
        <f>+F170-'Calc Base'!F170</f>
        <v>1534.9962711617002</v>
      </c>
      <c r="G177" s="526">
        <f>+G170-'Calc Base'!G170</f>
        <v>3018.4016557851492</v>
      </c>
      <c r="H177" s="526">
        <f>+H170-'Calc Base'!H170</f>
        <v>2974.961208606449</v>
      </c>
      <c r="I177" s="526">
        <f>+I170-'Calc Base'!I170</f>
        <v>2941.504221881944</v>
      </c>
      <c r="J177" s="526">
        <f>+J170-'Calc Base'!J170</f>
        <v>2883.649145881458</v>
      </c>
      <c r="K177" s="526">
        <f>+K170-'Calc Base'!K170</f>
        <v>2852.9574094850591</v>
      </c>
      <c r="L177" s="526">
        <f>+L170-'Calc Base'!L170</f>
        <v>2821.0905991820077</v>
      </c>
      <c r="M177" s="526">
        <f>+M170-'Calc Base'!M170</f>
        <v>2790.8203594402657</v>
      </c>
      <c r="N177" s="526">
        <f>+N170-'Calc Base'!N170</f>
        <v>2762.4194645986586</v>
      </c>
      <c r="O177" s="526">
        <f>+O170-'Calc Base'!O170</f>
        <v>2740.7918819677279</v>
      </c>
      <c r="P177" s="526">
        <f>+P170-'Calc Base'!P170</f>
        <v>2720.6096678872495</v>
      </c>
      <c r="Q177" s="526">
        <f>+Q170-'Calc Base'!Q170</f>
        <v>3018.4747194781003</v>
      </c>
      <c r="R177" s="526">
        <f>+R170-'Calc Base'!R170</f>
        <v>3007.656906818479</v>
      </c>
      <c r="S177" s="526">
        <f>+S170-'Calc Base'!S170</f>
        <v>3002.5846783407192</v>
      </c>
      <c r="T177" s="526">
        <f>+T170-'Calc Base'!T170</f>
        <v>3002.5846783407187</v>
      </c>
      <c r="U177" s="526">
        <f>+U170-'Calc Base'!U170</f>
        <v>3002.5846783407192</v>
      </c>
      <c r="V177" s="526">
        <f>+V170-'Calc Base'!V170</f>
        <v>3002.5846783407187</v>
      </c>
      <c r="W177" s="526">
        <f>+W170-'Calc Base'!W170</f>
        <v>3002.5846783407192</v>
      </c>
      <c r="X177" s="526">
        <f>+X170-'Calc Base'!X170</f>
        <v>2957.4771410507356</v>
      </c>
      <c r="Y177" s="526">
        <f>+Y170-'Calc Base'!Y170</f>
        <v>2957.4771410507356</v>
      </c>
      <c r="Z177" s="526">
        <f>+Z170-'Calc Base'!Z170</f>
        <v>2957.4771410507356</v>
      </c>
      <c r="AA177" s="526">
        <f>+AA170-'Calc Base'!AA170</f>
        <v>3158.5038339311691</v>
      </c>
      <c r="AB177" s="526">
        <f>+AB170-'Calc Base'!AB170</f>
        <v>3158.5038339311691</v>
      </c>
      <c r="AC177" s="526">
        <f>+AC170-'Calc Base'!AC170</f>
        <v>3158.5038339311691</v>
      </c>
      <c r="AD177" s="526">
        <f>+AD170-'Calc Base'!AD170</f>
        <v>3158.5038339311686</v>
      </c>
      <c r="AE177" s="526">
        <f>+AE170-'Calc Base'!AE170</f>
        <v>3158.5038339311686</v>
      </c>
      <c r="AF177" s="526">
        <f>+AF170-'Calc Base'!AF170</f>
        <v>4036.7478861494815</v>
      </c>
      <c r="AG177" s="526">
        <f>+AG170-'Calc Base'!AG170</f>
        <v>4036.7478861494815</v>
      </c>
      <c r="AH177" s="526">
        <f>+AH170-'Calc Base'!AH170</f>
        <v>4036.747886149481</v>
      </c>
      <c r="AI177" s="526">
        <f>+AI170-'Calc Base'!AI170</f>
        <v>4036.747886149481</v>
      </c>
      <c r="AJ177" s="526">
        <f>+AJ170-'Calc Base'!AJ170</f>
        <v>4036.7478861494806</v>
      </c>
      <c r="AK177" s="526">
        <f>+AK170-'Calc Base'!AK170</f>
        <v>4237.7745790299132</v>
      </c>
      <c r="AL177" s="526">
        <f>+AL170-'Calc Base'!AL170</f>
        <v>4237.7745790299132</v>
      </c>
      <c r="AM177" s="526">
        <f>+AM170-'Calc Base'!AM170</f>
        <v>4237.7745790299132</v>
      </c>
      <c r="AN177" s="526">
        <f>+AN170-'Calc Base'!AN170</f>
        <v>4237.7745790299132</v>
      </c>
      <c r="AO177" s="526">
        <f>+AO170-'Calc Base'!AO170</f>
        <v>4237.7745790299123</v>
      </c>
      <c r="AP177" s="526">
        <f>+AP170-'Calc Base'!AP170</f>
        <v>4237.7745790299123</v>
      </c>
      <c r="AQ177" s="526">
        <f>+AQ170-'Calc Base'!AQ170</f>
        <v>4237.7745790299123</v>
      </c>
      <c r="AR177" s="526">
        <f>+AR170-'Calc Base'!AR170</f>
        <v>4237.7745790299123</v>
      </c>
      <c r="AS177" s="526">
        <f>+AS170-'Calc Base'!AS170</f>
        <v>4237.7745790299123</v>
      </c>
      <c r="AT177" s="526">
        <f>+AT170-'Calc Base'!AT170</f>
        <v>4237.7745790299114</v>
      </c>
      <c r="AU177" s="526">
        <f>+AU170-'Calc Base'!AU170</f>
        <v>4438.8012719103444</v>
      </c>
      <c r="AV177" s="526">
        <f>+AV170-'Calc Base'!AV170</f>
        <v>4438.8012719103444</v>
      </c>
      <c r="AW177" s="526">
        <f>+AW170-'Calc Base'!AW170</f>
        <v>4438.8012719103444</v>
      </c>
      <c r="AX177" s="526">
        <f>+AX170-'Calc Base'!AX170</f>
        <v>4438.8012719103435</v>
      </c>
      <c r="AY177" s="526">
        <f>+AY170-'Calc Base'!AY170</f>
        <v>4438.8012719103435</v>
      </c>
      <c r="AZ177" s="526">
        <f>+AZ170-'Calc Base'!AZ170</f>
        <v>4438.8012719103435</v>
      </c>
      <c r="BA177" s="526">
        <f>+BA170-'Calc Base'!BA170</f>
        <v>4438.8012719103435</v>
      </c>
      <c r="BB177" s="526">
        <f>+BB170-'Calc Base'!BB170</f>
        <v>4438.8012719103444</v>
      </c>
      <c r="BC177" s="526">
        <f>+BC170-'Calc Base'!BC170</f>
        <v>4438.8012719103444</v>
      </c>
      <c r="BD177" s="526">
        <f>+BD170-'Calc Base'!BD170</f>
        <v>4438.8012719103444</v>
      </c>
      <c r="BE177" s="526">
        <f>+BE170-'Calc Base'!BE170</f>
        <v>4438.8012719103444</v>
      </c>
      <c r="BF177" s="526">
        <f>+BF170-'Calc Base'!BF170</f>
        <v>4438.8012719103444</v>
      </c>
      <c r="BG177" s="526">
        <f>+BG170-'Calc Base'!BG170</f>
        <v>4438.8012719103444</v>
      </c>
      <c r="BH177" s="526">
        <f>+BH170-'Calc Base'!BH170</f>
        <v>4438.8012719103444</v>
      </c>
      <c r="BI177" s="526">
        <f>+BI170-'Calc Base'!BI170</f>
        <v>4438.8012719103444</v>
      </c>
      <c r="BJ177" s="526">
        <f>+BJ170-'Calc Base'!BJ170</f>
        <v>4438.8012719103444</v>
      </c>
      <c r="BK177" s="526">
        <f>+BK170-'Calc Base'!BK170</f>
        <v>4438.8012719103444</v>
      </c>
      <c r="BL177" s="526">
        <f>+BL170-'Calc Base'!BL170</f>
        <v>4438.8012719103435</v>
      </c>
      <c r="BM177" s="526">
        <f>+BM170-'Calc Base'!BM170</f>
        <v>4438.8012719103435</v>
      </c>
      <c r="BN177" s="527"/>
      <c r="BO177" s="528"/>
      <c r="BP177" s="528"/>
      <c r="BQ177" s="529"/>
    </row>
    <row r="178" spans="1:69" ht="22.5" customHeight="1">
      <c r="A178" s="720"/>
      <c r="B178" s="530" t="s">
        <v>44</v>
      </c>
      <c r="C178" s="531"/>
      <c r="D178" s="532">
        <f t="shared" si="125"/>
        <v>0</v>
      </c>
      <c r="E178" s="533">
        <f>BM178</f>
        <v>0</v>
      </c>
      <c r="F178" s="526">
        <f>+F171-'Calc Base'!F171</f>
        <v>0</v>
      </c>
      <c r="G178" s="526">
        <f>+G171-'Calc Base'!G171</f>
        <v>0</v>
      </c>
      <c r="H178" s="526">
        <f>+H171-'Calc Base'!H171</f>
        <v>0</v>
      </c>
      <c r="I178" s="526">
        <f>+I171-'Calc Base'!I171</f>
        <v>0</v>
      </c>
      <c r="J178" s="526">
        <f>+J171-'Calc Base'!J171</f>
        <v>0</v>
      </c>
      <c r="K178" s="526">
        <f>+K171-'Calc Base'!K171</f>
        <v>0</v>
      </c>
      <c r="L178" s="526">
        <f>+L171-'Calc Base'!L171</f>
        <v>0</v>
      </c>
      <c r="M178" s="526">
        <f>+M171-'Calc Base'!M171</f>
        <v>0</v>
      </c>
      <c r="N178" s="526">
        <f>+N171-'Calc Base'!N171</f>
        <v>0</v>
      </c>
      <c r="O178" s="526">
        <f>+O171-'Calc Base'!O171</f>
        <v>0</v>
      </c>
      <c r="P178" s="526">
        <f>+P171-'Calc Base'!P171</f>
        <v>0</v>
      </c>
      <c r="Q178" s="526">
        <f>+Q171-'Calc Base'!Q171</f>
        <v>0</v>
      </c>
      <c r="R178" s="526">
        <f>+R171-'Calc Base'!R171</f>
        <v>0</v>
      </c>
      <c r="S178" s="526">
        <f>+S171-'Calc Base'!S171</f>
        <v>0</v>
      </c>
      <c r="T178" s="526">
        <f>+T171-'Calc Base'!T171</f>
        <v>0</v>
      </c>
      <c r="U178" s="526">
        <f>+U171-'Calc Base'!U171</f>
        <v>0</v>
      </c>
      <c r="V178" s="526">
        <f>+V171-'Calc Base'!V171</f>
        <v>0</v>
      </c>
      <c r="W178" s="526">
        <f>+W171-'Calc Base'!W171</f>
        <v>0</v>
      </c>
      <c r="X178" s="526">
        <f>+X171-'Calc Base'!X171</f>
        <v>0</v>
      </c>
      <c r="Y178" s="526">
        <f>+Y171-'Calc Base'!Y171</f>
        <v>0</v>
      </c>
      <c r="Z178" s="526">
        <f>+Z171-'Calc Base'!Z171</f>
        <v>0</v>
      </c>
      <c r="AA178" s="526">
        <f>+AA171-'Calc Base'!AA171</f>
        <v>0</v>
      </c>
      <c r="AB178" s="526">
        <f>+AB171-'Calc Base'!AB171</f>
        <v>0</v>
      </c>
      <c r="AC178" s="526">
        <f>+AC171-'Calc Base'!AC171</f>
        <v>0</v>
      </c>
      <c r="AD178" s="526">
        <f>+AD171-'Calc Base'!AD171</f>
        <v>0</v>
      </c>
      <c r="AE178" s="526">
        <f>+AE171-'Calc Base'!AE171</f>
        <v>0</v>
      </c>
      <c r="AF178" s="526">
        <f>+AF171-'Calc Base'!AF171</f>
        <v>0</v>
      </c>
      <c r="AG178" s="526">
        <f>+AG171-'Calc Base'!AG171</f>
        <v>0</v>
      </c>
      <c r="AH178" s="526">
        <f>+AH171-'Calc Base'!AH171</f>
        <v>0</v>
      </c>
      <c r="AI178" s="526">
        <f>+AI171-'Calc Base'!AI171</f>
        <v>0</v>
      </c>
      <c r="AJ178" s="526">
        <f>+AJ171-'Calc Base'!AJ171</f>
        <v>0</v>
      </c>
      <c r="AK178" s="526">
        <f>+AK171-'Calc Base'!AK171</f>
        <v>0</v>
      </c>
      <c r="AL178" s="526">
        <f>+AL171-'Calc Base'!AL171</f>
        <v>0</v>
      </c>
      <c r="AM178" s="526">
        <f>+AM171-'Calc Base'!AM171</f>
        <v>0</v>
      </c>
      <c r="AN178" s="526">
        <f>+AN171-'Calc Base'!AN171</f>
        <v>0</v>
      </c>
      <c r="AO178" s="526">
        <f>+AO171-'Calc Base'!AO171</f>
        <v>0</v>
      </c>
      <c r="AP178" s="526">
        <f>+AP171-'Calc Base'!AP171</f>
        <v>0</v>
      </c>
      <c r="AQ178" s="526">
        <f>+AQ171-'Calc Base'!AQ171</f>
        <v>0</v>
      </c>
      <c r="AR178" s="526">
        <f>+AR171-'Calc Base'!AR171</f>
        <v>0</v>
      </c>
      <c r="AS178" s="526">
        <f>+AS171-'Calc Base'!AS171</f>
        <v>0</v>
      </c>
      <c r="AT178" s="526">
        <f>+AT171-'Calc Base'!AT171</f>
        <v>0</v>
      </c>
      <c r="AU178" s="526">
        <f>+AU171-'Calc Base'!AU171</f>
        <v>0</v>
      </c>
      <c r="AV178" s="526">
        <f>+AV171-'Calc Base'!AV171</f>
        <v>0</v>
      </c>
      <c r="AW178" s="526">
        <f>+AW171-'Calc Base'!AW171</f>
        <v>0</v>
      </c>
      <c r="AX178" s="526">
        <f>+AX171-'Calc Base'!AX171</f>
        <v>0</v>
      </c>
      <c r="AY178" s="526">
        <f>+AY171-'Calc Base'!AY171</f>
        <v>0</v>
      </c>
      <c r="AZ178" s="526">
        <f>+AZ171-'Calc Base'!AZ171</f>
        <v>0</v>
      </c>
      <c r="BA178" s="526">
        <f>+BA171-'Calc Base'!BA171</f>
        <v>0</v>
      </c>
      <c r="BB178" s="526">
        <f>+BB171-'Calc Base'!BB171</f>
        <v>0</v>
      </c>
      <c r="BC178" s="526">
        <f>+BC171-'Calc Base'!BC171</f>
        <v>0</v>
      </c>
      <c r="BD178" s="526">
        <f>+BD171-'Calc Base'!BD171</f>
        <v>0</v>
      </c>
      <c r="BE178" s="526">
        <f>+BE171-'Calc Base'!BE171</f>
        <v>0</v>
      </c>
      <c r="BF178" s="526">
        <f>+BF171-'Calc Base'!BF171</f>
        <v>0</v>
      </c>
      <c r="BG178" s="526">
        <f>+BG171-'Calc Base'!BG171</f>
        <v>0</v>
      </c>
      <c r="BH178" s="526">
        <f>+BH171-'Calc Base'!BH171</f>
        <v>0</v>
      </c>
      <c r="BI178" s="526">
        <f>+BI171-'Calc Base'!BI171</f>
        <v>0</v>
      </c>
      <c r="BJ178" s="526">
        <f>+BJ171-'Calc Base'!BJ171</f>
        <v>0</v>
      </c>
      <c r="BK178" s="526">
        <f>+BK171-'Calc Base'!BK171</f>
        <v>0</v>
      </c>
      <c r="BL178" s="526">
        <f>+BL171-'Calc Base'!BL171</f>
        <v>0</v>
      </c>
      <c r="BM178" s="526">
        <f>+BM171-'Calc Base'!BM171</f>
        <v>0</v>
      </c>
      <c r="BN178" s="527"/>
      <c r="BO178" s="528"/>
      <c r="BP178" s="528"/>
      <c r="BQ178" s="529"/>
    </row>
    <row r="179" spans="1:69" ht="22.5" customHeight="1">
      <c r="A179" s="721"/>
      <c r="B179" s="535" t="s">
        <v>752</v>
      </c>
      <c r="C179" s="536"/>
      <c r="D179" s="537">
        <f t="shared" si="125"/>
        <v>19027.560511983767</v>
      </c>
      <c r="E179" s="538">
        <f>SUM(F179:BN179)</f>
        <v>222644.91688402893</v>
      </c>
      <c r="F179" s="526">
        <f>+F172-'Calc Base'!F172</f>
        <v>1534.9962711617</v>
      </c>
      <c r="G179" s="526">
        <f>+G172-'Calc Base'!G172</f>
        <v>3018.4016557851487</v>
      </c>
      <c r="H179" s="526">
        <f>+H172-'Calc Base'!H172</f>
        <v>2974.961208606449</v>
      </c>
      <c r="I179" s="526">
        <f>+I172-'Calc Base'!I172</f>
        <v>2941.5042218819435</v>
      </c>
      <c r="J179" s="526">
        <f>+J172-'Calc Base'!J172</f>
        <v>2883.6491458814576</v>
      </c>
      <c r="K179" s="526">
        <f>+K172-'Calc Base'!K172</f>
        <v>2852.9574094850586</v>
      </c>
      <c r="L179" s="526">
        <f>+L172-'Calc Base'!L172</f>
        <v>2821.0905991820068</v>
      </c>
      <c r="M179" s="526">
        <f>+M172-'Calc Base'!M172</f>
        <v>2790.8203594402648</v>
      </c>
      <c r="N179" s="526">
        <f>+N172-'Calc Base'!N172</f>
        <v>2762.4194645986581</v>
      </c>
      <c r="O179" s="526">
        <f>+O172-'Calc Base'!O172</f>
        <v>2740.7918819677275</v>
      </c>
      <c r="P179" s="526">
        <f>+P172-'Calc Base'!P172</f>
        <v>2720.6096678872495</v>
      </c>
      <c r="Q179" s="526">
        <f>+Q172-'Calc Base'!Q172</f>
        <v>3018.4747194781007</v>
      </c>
      <c r="R179" s="526">
        <f>+R172-'Calc Base'!R172</f>
        <v>3007.6569068184795</v>
      </c>
      <c r="S179" s="526">
        <f>+S172-'Calc Base'!S172</f>
        <v>3002.5846783407196</v>
      </c>
      <c r="T179" s="526">
        <f>+T172-'Calc Base'!T172</f>
        <v>3002.5846783407192</v>
      </c>
      <c r="U179" s="526">
        <f>+U172-'Calc Base'!U172</f>
        <v>3002.5846783407196</v>
      </c>
      <c r="V179" s="526">
        <f>+V172-'Calc Base'!V172</f>
        <v>3002.5846783407196</v>
      </c>
      <c r="W179" s="526">
        <f>+W172-'Calc Base'!W172</f>
        <v>3002.5846783407201</v>
      </c>
      <c r="X179" s="526">
        <f>+X172-'Calc Base'!X172</f>
        <v>2957.4771410507365</v>
      </c>
      <c r="Y179" s="526">
        <f>+Y172-'Calc Base'!Y172</f>
        <v>2957.4771410507365</v>
      </c>
      <c r="Z179" s="526">
        <f>+Z172-'Calc Base'!Z172</f>
        <v>2957.4771410507365</v>
      </c>
      <c r="AA179" s="526">
        <f>+AA172-'Calc Base'!AA172</f>
        <v>3158.5038339311695</v>
      </c>
      <c r="AB179" s="526">
        <f>+AB172-'Calc Base'!AB172</f>
        <v>3158.5038339311695</v>
      </c>
      <c r="AC179" s="526">
        <f>+AC172-'Calc Base'!AC172</f>
        <v>3158.5038339311695</v>
      </c>
      <c r="AD179" s="526">
        <f>+AD172-'Calc Base'!AD172</f>
        <v>3158.5038339311695</v>
      </c>
      <c r="AE179" s="526">
        <f>+AE172-'Calc Base'!AE172</f>
        <v>3158.5038339311695</v>
      </c>
      <c r="AF179" s="526">
        <f>+AF172-'Calc Base'!AF172</f>
        <v>4036.7478861494819</v>
      </c>
      <c r="AG179" s="526">
        <f>+AG172-'Calc Base'!AG172</f>
        <v>4036.7478861494819</v>
      </c>
      <c r="AH179" s="526">
        <f>+AH172-'Calc Base'!AH172</f>
        <v>4036.7478861494828</v>
      </c>
      <c r="AI179" s="526">
        <f>+AI172-'Calc Base'!AI172</f>
        <v>4036.7478861494828</v>
      </c>
      <c r="AJ179" s="526">
        <f>+AJ172-'Calc Base'!AJ172</f>
        <v>4036.7478861494837</v>
      </c>
      <c r="AK179" s="526">
        <f>+AK172-'Calc Base'!AK172</f>
        <v>4237.7745790299159</v>
      </c>
      <c r="AL179" s="526">
        <f>+AL172-'Calc Base'!AL172</f>
        <v>4237.7745790299159</v>
      </c>
      <c r="AM179" s="526">
        <f>+AM172-'Calc Base'!AM172</f>
        <v>4237.774579029915</v>
      </c>
      <c r="AN179" s="526">
        <f>+AN172-'Calc Base'!AN172</f>
        <v>4237.7745790299159</v>
      </c>
      <c r="AO179" s="526">
        <f>+AO172-'Calc Base'!AO172</f>
        <v>4237.7745790299159</v>
      </c>
      <c r="AP179" s="526">
        <f>+AP172-'Calc Base'!AP172</f>
        <v>4237.7745790299159</v>
      </c>
      <c r="AQ179" s="526">
        <f>+AQ172-'Calc Base'!AQ172</f>
        <v>4237.774579029915</v>
      </c>
      <c r="AR179" s="526">
        <f>+AR172-'Calc Base'!AR172</f>
        <v>4237.7745790299159</v>
      </c>
      <c r="AS179" s="526">
        <f>+AS172-'Calc Base'!AS172</f>
        <v>4237.7745790299159</v>
      </c>
      <c r="AT179" s="526">
        <f>+AT172-'Calc Base'!AT172</f>
        <v>4237.7745790299159</v>
      </c>
      <c r="AU179" s="526">
        <f>+AU172-'Calc Base'!AU172</f>
        <v>4438.801271910349</v>
      </c>
      <c r="AV179" s="526">
        <f>+AV172-'Calc Base'!AV172</f>
        <v>4438.8012719103499</v>
      </c>
      <c r="AW179" s="526">
        <f>+AW172-'Calc Base'!AW172</f>
        <v>4438.8012719103499</v>
      </c>
      <c r="AX179" s="526">
        <f>+AX172-'Calc Base'!AX172</f>
        <v>4438.8012719103499</v>
      </c>
      <c r="AY179" s="526">
        <f>+AY172-'Calc Base'!AY172</f>
        <v>4438.8012719103508</v>
      </c>
      <c r="AZ179" s="526">
        <f>+AZ172-'Calc Base'!AZ172</f>
        <v>4438.8012719103508</v>
      </c>
      <c r="BA179" s="526">
        <f>+BA172-'Calc Base'!BA172</f>
        <v>4438.8012719103499</v>
      </c>
      <c r="BB179" s="526">
        <f>+BB172-'Calc Base'!BB172</f>
        <v>4438.801271910349</v>
      </c>
      <c r="BC179" s="526">
        <f>+BC172-'Calc Base'!BC172</f>
        <v>4438.801271910349</v>
      </c>
      <c r="BD179" s="526">
        <f>+BD172-'Calc Base'!BD172</f>
        <v>4438.801271910349</v>
      </c>
      <c r="BE179" s="526">
        <f>+BE172-'Calc Base'!BE172</f>
        <v>4438.8012719103481</v>
      </c>
      <c r="BF179" s="526">
        <f>+BF172-'Calc Base'!BF172</f>
        <v>4438.801271910349</v>
      </c>
      <c r="BG179" s="526">
        <f>+BG172-'Calc Base'!BG172</f>
        <v>4438.801271910349</v>
      </c>
      <c r="BH179" s="526">
        <f>+BH172-'Calc Base'!BH172</f>
        <v>4438.8012719103481</v>
      </c>
      <c r="BI179" s="526">
        <f>+BI172-'Calc Base'!BI172</f>
        <v>4438.8012719103481</v>
      </c>
      <c r="BJ179" s="526">
        <f>+BJ172-'Calc Base'!BJ172</f>
        <v>4438.8012719103481</v>
      </c>
      <c r="BK179" s="526">
        <f>+BK172-'Calc Base'!BK172</f>
        <v>4438.8012719103481</v>
      </c>
      <c r="BL179" s="526">
        <f>+BL172-'Calc Base'!BL172</f>
        <v>4438.8012719103481</v>
      </c>
      <c r="BM179" s="526">
        <f>+BM172-'Calc Base'!BM172</f>
        <v>4438.8012719103481</v>
      </c>
      <c r="BN179" s="527"/>
      <c r="BO179" s="528"/>
      <c r="BP179" s="528"/>
      <c r="BQ179" s="529"/>
    </row>
  </sheetData>
  <mergeCells count="38">
    <mergeCell ref="A121:A127"/>
    <mergeCell ref="C112:C113"/>
    <mergeCell ref="BP21:BP22"/>
    <mergeCell ref="BQ21:BQ22"/>
    <mergeCell ref="K11:L11"/>
    <mergeCell ref="K13:K14"/>
    <mergeCell ref="L13:L14"/>
    <mergeCell ref="B3:E3"/>
    <mergeCell ref="B4:E4"/>
    <mergeCell ref="B5:E5"/>
    <mergeCell ref="B6:E6"/>
    <mergeCell ref="BO21:BO22"/>
    <mergeCell ref="A11:A16"/>
    <mergeCell ref="C10:E10"/>
    <mergeCell ref="G10:H10"/>
    <mergeCell ref="A25:A31"/>
    <mergeCell ref="A32:A38"/>
    <mergeCell ref="A42:A48"/>
    <mergeCell ref="A49:A55"/>
    <mergeCell ref="A66:A71"/>
    <mergeCell ref="A76:A81"/>
    <mergeCell ref="A82:A87"/>
    <mergeCell ref="A56:A62"/>
    <mergeCell ref="A88:A92"/>
    <mergeCell ref="BO112:BO113"/>
    <mergeCell ref="BP112:BP113"/>
    <mergeCell ref="BQ112:BQ113"/>
    <mergeCell ref="A114:A120"/>
    <mergeCell ref="A128:A134"/>
    <mergeCell ref="A136:A142"/>
    <mergeCell ref="A143:A149"/>
    <mergeCell ref="A150:A156"/>
    <mergeCell ref="A157:A163"/>
    <mergeCell ref="A164:A165"/>
    <mergeCell ref="A167:A169"/>
    <mergeCell ref="A170:A172"/>
    <mergeCell ref="A174:A176"/>
    <mergeCell ref="A177:A179"/>
  </mergeCells>
  <pageMargins left="0.7" right="0.7" top="0.75" bottom="0.75" header="0.3" footer="0.3"/>
  <pageSetup paperSize="9" orientation="portrait" r:id="rId1"/>
  <headerFooter>
    <oddFooter>&amp;L&amp;1#&amp;"Arial"&amp;11&amp;K000000SW Internal Personal</oddFooter>
  </headerFooter>
  <ignoredErrors>
    <ignoredError sqref="I81:BK81"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34998626667073579"/>
  </sheetPr>
  <dimension ref="A1:BQ179"/>
  <sheetViews>
    <sheetView zoomScale="60" zoomScaleNormal="60" workbookViewId="0">
      <selection activeCell="N47" sqref="N47"/>
    </sheetView>
  </sheetViews>
  <sheetFormatPr defaultRowHeight="12.75" outlineLevelRow="2"/>
  <cols>
    <col min="1" max="1" width="14.7109375" customWidth="1"/>
    <col min="2" max="2" width="46.28515625" bestFit="1" customWidth="1"/>
    <col min="3" max="3" width="12.28515625" customWidth="1"/>
    <col min="4" max="4" width="13.28515625" customWidth="1"/>
    <col min="5" max="5" width="11.28515625" customWidth="1"/>
    <col min="6" max="6" width="11.140625" customWidth="1"/>
    <col min="7" max="8" width="12" customWidth="1"/>
    <col min="32" max="32" width="11" bestFit="1" customWidth="1"/>
    <col min="53" max="56" width="9.42578125" bestFit="1" customWidth="1"/>
    <col min="66" max="66" width="13.140625" customWidth="1"/>
    <col min="67" max="67" width="10.28515625" customWidth="1"/>
    <col min="68" max="68" width="13.140625" customWidth="1"/>
    <col min="69" max="69" width="67.42578125" customWidth="1"/>
  </cols>
  <sheetData>
    <row r="1" spans="1:69">
      <c r="A1" s="192"/>
      <c r="B1" s="191" t="s">
        <v>0</v>
      </c>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row>
    <row r="3" spans="1:69">
      <c r="B3" s="742" t="s">
        <v>1</v>
      </c>
      <c r="C3" s="742"/>
      <c r="D3" s="742"/>
      <c r="E3" s="742"/>
    </row>
    <row r="4" spans="1:69">
      <c r="B4" s="743" t="str">
        <f>'Calc 3A'!$B$4</f>
        <v>Herricks WTW</v>
      </c>
      <c r="C4" s="743"/>
      <c r="D4" s="743"/>
      <c r="E4" s="743"/>
    </row>
    <row r="5" spans="1:69">
      <c r="B5" s="742" t="str">
        <f>+Options!J7</f>
        <v>Option 6</v>
      </c>
      <c r="C5" s="742"/>
      <c r="D5" s="742"/>
      <c r="E5" s="742"/>
    </row>
    <row r="6" spans="1:69">
      <c r="B6" s="743" t="str">
        <f>+Options!J8</f>
        <v xml:space="preserve"> New 2.7 Ml/d WTW</v>
      </c>
      <c r="C6" s="743"/>
      <c r="D6" s="743"/>
      <c r="E6" s="743"/>
    </row>
    <row r="7" spans="1:69">
      <c r="B7" s="131" t="s">
        <v>3</v>
      </c>
      <c r="C7" s="509">
        <f>+Assumes!D3</f>
        <v>3.5000000000000003E-2</v>
      </c>
    </row>
    <row r="8" spans="1:69">
      <c r="B8" s="131" t="s">
        <v>4</v>
      </c>
      <c r="C8" s="126">
        <v>2020</v>
      </c>
    </row>
    <row r="10" spans="1:69" ht="25.5">
      <c r="C10" s="751" t="s">
        <v>784</v>
      </c>
      <c r="D10" s="752"/>
      <c r="E10" s="752"/>
      <c r="F10" s="648" t="s">
        <v>830</v>
      </c>
      <c r="G10" s="753" t="s">
        <v>789</v>
      </c>
      <c r="H10" s="754"/>
    </row>
    <row r="11" spans="1:69" ht="39" customHeight="1">
      <c r="A11" s="731" t="s">
        <v>783</v>
      </c>
      <c r="B11" s="424" t="s">
        <v>5</v>
      </c>
      <c r="C11" s="431" t="s">
        <v>788</v>
      </c>
      <c r="D11" s="431" t="s">
        <v>787</v>
      </c>
      <c r="E11" s="431" t="s">
        <v>786</v>
      </c>
      <c r="F11" s="431" t="s">
        <v>785</v>
      </c>
      <c r="G11" s="466" t="s">
        <v>855</v>
      </c>
      <c r="H11" s="264" t="s">
        <v>856</v>
      </c>
      <c r="J11" s="750" t="s">
        <v>6</v>
      </c>
      <c r="K11" s="750"/>
    </row>
    <row r="12" spans="1:69">
      <c r="A12" s="758"/>
      <c r="B12" s="425" t="s">
        <v>7</v>
      </c>
      <c r="C12" s="544">
        <f>NPV($C$7,$F73:$BN73)/1000</f>
        <v>22.64500451104507</v>
      </c>
      <c r="D12" s="394">
        <f>NPV($C$7,$F72:$BN72)/1000</f>
        <v>28.306255638806324</v>
      </c>
      <c r="E12" s="544">
        <f>NPV($C$7,$F74:$BN74)/1000</f>
        <v>33.96750676656761</v>
      </c>
      <c r="F12" s="467">
        <f>SUM(F72:BM72)/1000</f>
        <v>54.308184707441235</v>
      </c>
      <c r="G12" s="546">
        <f>$E120+$E127</f>
        <v>13923.16221003405</v>
      </c>
      <c r="H12" s="547">
        <f>$E134</f>
        <v>8161.1104719356736</v>
      </c>
      <c r="J12" s="542">
        <f>E72/1000</f>
        <v>28.306255638806327</v>
      </c>
      <c r="K12" s="543" t="b">
        <f>ROUND(J12,5)=ROUND(D12,5)</f>
        <v>1</v>
      </c>
    </row>
    <row r="13" spans="1:69">
      <c r="A13" s="758"/>
      <c r="B13" s="426" t="s">
        <v>8</v>
      </c>
      <c r="C13" s="419">
        <f>NPV($C$7,$F73:$O73)/1000</f>
        <v>15.003659959700522</v>
      </c>
      <c r="D13" s="397">
        <f>NPV($C$7,$F72:$O72)/1000</f>
        <v>18.754574949625649</v>
      </c>
      <c r="E13" s="419">
        <f>NPV($C$7,$F74:$O74)/1000</f>
        <v>22.505489939550785</v>
      </c>
      <c r="F13" s="468">
        <f>SUM(F72:O72)/1000</f>
        <v>19.744834938980578</v>
      </c>
      <c r="G13" s="548">
        <f>SUM($F120:$O120)+SUM($F127:$O127)</f>
        <v>4798.4378711604368</v>
      </c>
      <c r="H13" s="549">
        <f>SUM($F134:$O134)</f>
        <v>4465.4142450415893</v>
      </c>
      <c r="J13" s="749">
        <f>SUM(D13:D14)</f>
        <v>28.306255638806324</v>
      </c>
      <c r="K13" s="749" t="b">
        <f>ROUND(J13,5)=ROUND(SUM(D13:D14),5)</f>
        <v>1</v>
      </c>
    </row>
    <row r="14" spans="1:69">
      <c r="A14" s="758"/>
      <c r="B14" s="426" t="s">
        <v>9</v>
      </c>
      <c r="C14" s="419">
        <f>(NPV($C$7,$F73:$BN73)/1000-C13)</f>
        <v>7.641344551344547</v>
      </c>
      <c r="D14" s="397">
        <f>(NPV($C$7,$F72:$BN72)/1000-D13)</f>
        <v>9.5516806891806745</v>
      </c>
      <c r="E14" s="419">
        <f>(NPV($C$7,$F74:$BN74)/1000-E13)</f>
        <v>11.462016827016825</v>
      </c>
      <c r="F14" s="468">
        <f>SUM(Q72:BN72)/1000</f>
        <v>25.436930459535354</v>
      </c>
      <c r="G14" s="548">
        <f>$G12-$G13</f>
        <v>9124.7243388736133</v>
      </c>
      <c r="H14" s="549">
        <f>$H12-$H13</f>
        <v>3695.6962268940842</v>
      </c>
      <c r="J14" s="749"/>
      <c r="K14" s="749"/>
    </row>
    <row r="15" spans="1:69">
      <c r="A15" s="758"/>
      <c r="B15" s="427" t="s">
        <v>10</v>
      </c>
      <c r="C15" s="545">
        <f>NPV($C$7,$F94:$BN94)/1000</f>
        <v>4.0495039736192835</v>
      </c>
      <c r="D15" s="398">
        <f>NPV($C$7,$F93:$BN93)/1000</f>
        <v>4.2626357617045079</v>
      </c>
      <c r="E15" s="545">
        <f>NPV($C$7,$F95:$BN95)/1000</f>
        <v>4.475767549789734</v>
      </c>
      <c r="F15" s="396">
        <f>SUM(F93:BM93)/1000</f>
        <v>10.280281231887498</v>
      </c>
      <c r="G15" s="548">
        <f>E142</f>
        <v>14616.763501068228</v>
      </c>
      <c r="H15" s="549">
        <f>$E163</f>
        <v>5324.5779902470222</v>
      </c>
      <c r="J15" s="542">
        <f>E93/1000</f>
        <v>4.2626357617045079</v>
      </c>
      <c r="K15" s="543" t="b">
        <f>ROUND(J15,5)=ROUND(D15,5)</f>
        <v>1</v>
      </c>
    </row>
    <row r="16" spans="1:69">
      <c r="A16" s="732"/>
      <c r="B16" s="199" t="s">
        <v>11</v>
      </c>
      <c r="C16" s="174">
        <f>SUM(C15,C12)</f>
        <v>26.694508484664354</v>
      </c>
      <c r="D16" s="646">
        <f>SUM(D15,D12)</f>
        <v>32.568891400510829</v>
      </c>
      <c r="E16" s="174">
        <f>SUM(E15,E12)</f>
        <v>38.443274316357346</v>
      </c>
      <c r="F16" s="396">
        <f>SUM(F12,F15)</f>
        <v>64.588465939328728</v>
      </c>
      <c r="G16" s="551">
        <f>+G15+G12</f>
        <v>28539.925711102278</v>
      </c>
      <c r="H16" s="550">
        <f>$E165</f>
        <v>13485.688462182696</v>
      </c>
      <c r="J16" s="542">
        <f>E97/1000</f>
        <v>32.568891400510836</v>
      </c>
      <c r="K16" s="543" t="b">
        <f>ROUND(J16,5)=ROUND(D16,5)</f>
        <v>1</v>
      </c>
    </row>
    <row r="17" spans="1:69">
      <c r="D17" s="3"/>
    </row>
    <row r="18" spans="1:69" ht="13.5" thickBot="1">
      <c r="B18" s="163"/>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row>
    <row r="19" spans="1:69">
      <c r="A19">
        <v>8</v>
      </c>
      <c r="B19" s="1" t="s">
        <v>12</v>
      </c>
      <c r="C19" s="1"/>
      <c r="D19" s="1"/>
      <c r="E19" s="1"/>
    </row>
    <row r="21" spans="1:69" ht="27.75" customHeight="1">
      <c r="A21" s="307"/>
      <c r="B21" s="432" t="s">
        <v>13</v>
      </c>
      <c r="C21" s="432" t="s">
        <v>14</v>
      </c>
      <c r="D21" s="510" t="s">
        <v>15</v>
      </c>
      <c r="E21" s="510" t="s">
        <v>16</v>
      </c>
      <c r="F21" s="433">
        <f>$C$8+F22-1</f>
        <v>2020</v>
      </c>
      <c r="G21" s="433">
        <f t="shared" ref="G21:BM21" si="0">$C$8+G22-1</f>
        <v>2021</v>
      </c>
      <c r="H21" s="433">
        <f t="shared" si="0"/>
        <v>2022</v>
      </c>
      <c r="I21" s="433">
        <f t="shared" si="0"/>
        <v>2023</v>
      </c>
      <c r="J21" s="433">
        <f t="shared" si="0"/>
        <v>2024</v>
      </c>
      <c r="K21" s="433">
        <f t="shared" si="0"/>
        <v>2025</v>
      </c>
      <c r="L21" s="433">
        <f t="shared" si="0"/>
        <v>2026</v>
      </c>
      <c r="M21" s="433">
        <f t="shared" si="0"/>
        <v>2027</v>
      </c>
      <c r="N21" s="433">
        <f t="shared" si="0"/>
        <v>2028</v>
      </c>
      <c r="O21" s="433">
        <f t="shared" si="0"/>
        <v>2029</v>
      </c>
      <c r="P21" s="433">
        <f t="shared" si="0"/>
        <v>2030</v>
      </c>
      <c r="Q21" s="433">
        <f t="shared" si="0"/>
        <v>2031</v>
      </c>
      <c r="R21" s="433">
        <f t="shared" si="0"/>
        <v>2032</v>
      </c>
      <c r="S21" s="433">
        <f t="shared" si="0"/>
        <v>2033</v>
      </c>
      <c r="T21" s="433">
        <f t="shared" si="0"/>
        <v>2034</v>
      </c>
      <c r="U21" s="433">
        <f t="shared" si="0"/>
        <v>2035</v>
      </c>
      <c r="V21" s="433">
        <f t="shared" si="0"/>
        <v>2036</v>
      </c>
      <c r="W21" s="433">
        <f t="shared" si="0"/>
        <v>2037</v>
      </c>
      <c r="X21" s="433">
        <f t="shared" si="0"/>
        <v>2038</v>
      </c>
      <c r="Y21" s="433">
        <f t="shared" si="0"/>
        <v>2039</v>
      </c>
      <c r="Z21" s="433">
        <f t="shared" si="0"/>
        <v>2040</v>
      </c>
      <c r="AA21" s="433">
        <f t="shared" si="0"/>
        <v>2041</v>
      </c>
      <c r="AB21" s="433">
        <f t="shared" si="0"/>
        <v>2042</v>
      </c>
      <c r="AC21" s="433">
        <f t="shared" si="0"/>
        <v>2043</v>
      </c>
      <c r="AD21" s="433">
        <f t="shared" si="0"/>
        <v>2044</v>
      </c>
      <c r="AE21" s="433">
        <f t="shared" si="0"/>
        <v>2045</v>
      </c>
      <c r="AF21" s="433">
        <f t="shared" si="0"/>
        <v>2046</v>
      </c>
      <c r="AG21" s="433">
        <f t="shared" si="0"/>
        <v>2047</v>
      </c>
      <c r="AH21" s="433">
        <f t="shared" si="0"/>
        <v>2048</v>
      </c>
      <c r="AI21" s="433">
        <f t="shared" si="0"/>
        <v>2049</v>
      </c>
      <c r="AJ21" s="433">
        <f t="shared" si="0"/>
        <v>2050</v>
      </c>
      <c r="AK21" s="433">
        <f t="shared" si="0"/>
        <v>2051</v>
      </c>
      <c r="AL21" s="433">
        <f t="shared" si="0"/>
        <v>2052</v>
      </c>
      <c r="AM21" s="433">
        <f t="shared" si="0"/>
        <v>2053</v>
      </c>
      <c r="AN21" s="433">
        <f t="shared" si="0"/>
        <v>2054</v>
      </c>
      <c r="AO21" s="433">
        <f t="shared" si="0"/>
        <v>2055</v>
      </c>
      <c r="AP21" s="433">
        <f t="shared" si="0"/>
        <v>2056</v>
      </c>
      <c r="AQ21" s="433">
        <f t="shared" si="0"/>
        <v>2057</v>
      </c>
      <c r="AR21" s="433">
        <f t="shared" si="0"/>
        <v>2058</v>
      </c>
      <c r="AS21" s="433">
        <f t="shared" si="0"/>
        <v>2059</v>
      </c>
      <c r="AT21" s="433">
        <f t="shared" si="0"/>
        <v>2060</v>
      </c>
      <c r="AU21" s="433">
        <f t="shared" si="0"/>
        <v>2061</v>
      </c>
      <c r="AV21" s="433">
        <f t="shared" si="0"/>
        <v>2062</v>
      </c>
      <c r="AW21" s="433">
        <f t="shared" si="0"/>
        <v>2063</v>
      </c>
      <c r="AX21" s="433">
        <f t="shared" si="0"/>
        <v>2064</v>
      </c>
      <c r="AY21" s="433">
        <f t="shared" si="0"/>
        <v>2065</v>
      </c>
      <c r="AZ21" s="433">
        <f t="shared" si="0"/>
        <v>2066</v>
      </c>
      <c r="BA21" s="433">
        <f t="shared" si="0"/>
        <v>2067</v>
      </c>
      <c r="BB21" s="433">
        <f t="shared" si="0"/>
        <v>2068</v>
      </c>
      <c r="BC21" s="433">
        <f t="shared" si="0"/>
        <v>2069</v>
      </c>
      <c r="BD21" s="433">
        <f t="shared" si="0"/>
        <v>2070</v>
      </c>
      <c r="BE21" s="433">
        <f t="shared" si="0"/>
        <v>2071</v>
      </c>
      <c r="BF21" s="433">
        <f t="shared" si="0"/>
        <v>2072</v>
      </c>
      <c r="BG21" s="433">
        <f t="shared" si="0"/>
        <v>2073</v>
      </c>
      <c r="BH21" s="433">
        <f t="shared" si="0"/>
        <v>2074</v>
      </c>
      <c r="BI21" s="433">
        <f t="shared" si="0"/>
        <v>2075</v>
      </c>
      <c r="BJ21" s="433">
        <f t="shared" si="0"/>
        <v>2076</v>
      </c>
      <c r="BK21" s="433">
        <f t="shared" si="0"/>
        <v>2077</v>
      </c>
      <c r="BL21" s="433">
        <f t="shared" si="0"/>
        <v>2078</v>
      </c>
      <c r="BM21" s="433">
        <f t="shared" si="0"/>
        <v>2079</v>
      </c>
      <c r="BN21" s="434" t="s">
        <v>791</v>
      </c>
      <c r="BO21" s="745" t="s">
        <v>17</v>
      </c>
      <c r="BP21" s="747" t="s">
        <v>18</v>
      </c>
      <c r="BQ21" s="744" t="s">
        <v>19</v>
      </c>
    </row>
    <row r="22" spans="1:69" ht="13.5" thickBot="1">
      <c r="A22" s="307"/>
      <c r="B22" s="435" t="s">
        <v>20</v>
      </c>
      <c r="C22" s="435"/>
      <c r="D22" s="435"/>
      <c r="E22" s="435"/>
      <c r="F22" s="436">
        <f>E22+1</f>
        <v>1</v>
      </c>
      <c r="G22" s="436">
        <f t="shared" ref="G22:BN22" si="1">F22+1</f>
        <v>2</v>
      </c>
      <c r="H22" s="436">
        <f t="shared" si="1"/>
        <v>3</v>
      </c>
      <c r="I22" s="436">
        <f t="shared" si="1"/>
        <v>4</v>
      </c>
      <c r="J22" s="436">
        <f t="shared" si="1"/>
        <v>5</v>
      </c>
      <c r="K22" s="436">
        <f t="shared" si="1"/>
        <v>6</v>
      </c>
      <c r="L22" s="436">
        <f t="shared" si="1"/>
        <v>7</v>
      </c>
      <c r="M22" s="436">
        <f t="shared" si="1"/>
        <v>8</v>
      </c>
      <c r="N22" s="436">
        <f t="shared" si="1"/>
        <v>9</v>
      </c>
      <c r="O22" s="436">
        <f t="shared" si="1"/>
        <v>10</v>
      </c>
      <c r="P22" s="436">
        <f t="shared" si="1"/>
        <v>11</v>
      </c>
      <c r="Q22" s="436">
        <f t="shared" si="1"/>
        <v>12</v>
      </c>
      <c r="R22" s="436">
        <f t="shared" si="1"/>
        <v>13</v>
      </c>
      <c r="S22" s="436">
        <f t="shared" si="1"/>
        <v>14</v>
      </c>
      <c r="T22" s="436">
        <f t="shared" si="1"/>
        <v>15</v>
      </c>
      <c r="U22" s="436">
        <f t="shared" si="1"/>
        <v>16</v>
      </c>
      <c r="V22" s="436">
        <f t="shared" si="1"/>
        <v>17</v>
      </c>
      <c r="W22" s="436">
        <f t="shared" si="1"/>
        <v>18</v>
      </c>
      <c r="X22" s="436">
        <f t="shared" si="1"/>
        <v>19</v>
      </c>
      <c r="Y22" s="436">
        <f t="shared" si="1"/>
        <v>20</v>
      </c>
      <c r="Z22" s="436">
        <f t="shared" si="1"/>
        <v>21</v>
      </c>
      <c r="AA22" s="436">
        <f t="shared" si="1"/>
        <v>22</v>
      </c>
      <c r="AB22" s="436">
        <f t="shared" si="1"/>
        <v>23</v>
      </c>
      <c r="AC22" s="436">
        <f t="shared" si="1"/>
        <v>24</v>
      </c>
      <c r="AD22" s="436">
        <f t="shared" si="1"/>
        <v>25</v>
      </c>
      <c r="AE22" s="436">
        <f t="shared" si="1"/>
        <v>26</v>
      </c>
      <c r="AF22" s="436">
        <f t="shared" si="1"/>
        <v>27</v>
      </c>
      <c r="AG22" s="436">
        <f t="shared" si="1"/>
        <v>28</v>
      </c>
      <c r="AH22" s="436">
        <f t="shared" si="1"/>
        <v>29</v>
      </c>
      <c r="AI22" s="436">
        <f t="shared" si="1"/>
        <v>30</v>
      </c>
      <c r="AJ22" s="436">
        <f t="shared" si="1"/>
        <v>31</v>
      </c>
      <c r="AK22" s="436">
        <f t="shared" si="1"/>
        <v>32</v>
      </c>
      <c r="AL22" s="436">
        <f t="shared" si="1"/>
        <v>33</v>
      </c>
      <c r="AM22" s="436">
        <f t="shared" si="1"/>
        <v>34</v>
      </c>
      <c r="AN22" s="436">
        <f t="shared" si="1"/>
        <v>35</v>
      </c>
      <c r="AO22" s="436">
        <f t="shared" si="1"/>
        <v>36</v>
      </c>
      <c r="AP22" s="436">
        <f t="shared" si="1"/>
        <v>37</v>
      </c>
      <c r="AQ22" s="436">
        <f t="shared" si="1"/>
        <v>38</v>
      </c>
      <c r="AR22" s="436">
        <f t="shared" si="1"/>
        <v>39</v>
      </c>
      <c r="AS22" s="436">
        <f t="shared" si="1"/>
        <v>40</v>
      </c>
      <c r="AT22" s="436">
        <f t="shared" si="1"/>
        <v>41</v>
      </c>
      <c r="AU22" s="436">
        <f t="shared" si="1"/>
        <v>42</v>
      </c>
      <c r="AV22" s="436">
        <f t="shared" si="1"/>
        <v>43</v>
      </c>
      <c r="AW22" s="436">
        <f t="shared" si="1"/>
        <v>44</v>
      </c>
      <c r="AX22" s="436">
        <f t="shared" si="1"/>
        <v>45</v>
      </c>
      <c r="AY22" s="436">
        <f t="shared" si="1"/>
        <v>46</v>
      </c>
      <c r="AZ22" s="436">
        <f t="shared" si="1"/>
        <v>47</v>
      </c>
      <c r="BA22" s="436">
        <f t="shared" si="1"/>
        <v>48</v>
      </c>
      <c r="BB22" s="436">
        <f t="shared" si="1"/>
        <v>49</v>
      </c>
      <c r="BC22" s="436">
        <f t="shared" si="1"/>
        <v>50</v>
      </c>
      <c r="BD22" s="436">
        <f t="shared" si="1"/>
        <v>51</v>
      </c>
      <c r="BE22" s="436">
        <f t="shared" si="1"/>
        <v>52</v>
      </c>
      <c r="BF22" s="436">
        <f t="shared" si="1"/>
        <v>53</v>
      </c>
      <c r="BG22" s="436">
        <f t="shared" si="1"/>
        <v>54</v>
      </c>
      <c r="BH22" s="436">
        <f t="shared" si="1"/>
        <v>55</v>
      </c>
      <c r="BI22" s="436">
        <f t="shared" si="1"/>
        <v>56</v>
      </c>
      <c r="BJ22" s="436">
        <f t="shared" si="1"/>
        <v>57</v>
      </c>
      <c r="BK22" s="436">
        <f t="shared" si="1"/>
        <v>58</v>
      </c>
      <c r="BL22" s="436">
        <f t="shared" si="1"/>
        <v>59</v>
      </c>
      <c r="BM22" s="436">
        <f t="shared" si="1"/>
        <v>60</v>
      </c>
      <c r="BN22" s="436">
        <f t="shared" si="1"/>
        <v>61</v>
      </c>
      <c r="BO22" s="746"/>
      <c r="BP22" s="748"/>
      <c r="BQ22" s="744"/>
    </row>
    <row r="23" spans="1:69" ht="13.5" outlineLevel="1" thickTop="1">
      <c r="A23" s="307"/>
      <c r="B23" s="437" t="s">
        <v>33</v>
      </c>
      <c r="C23" s="307"/>
      <c r="D23" s="511"/>
      <c r="E23" s="511"/>
      <c r="F23" s="512">
        <f>(1/(1+$C$7))^(F22)</f>
        <v>0.96618357487922713</v>
      </c>
      <c r="G23" s="512">
        <f t="shared" ref="G23:BN23" si="2">(1/(1+$C$7))^(G22)</f>
        <v>0.93351070036640305</v>
      </c>
      <c r="H23" s="512">
        <f t="shared" si="2"/>
        <v>0.90194270566802237</v>
      </c>
      <c r="I23" s="512">
        <f t="shared" si="2"/>
        <v>0.87144222769857238</v>
      </c>
      <c r="J23" s="512">
        <f t="shared" si="2"/>
        <v>0.84197316685852408</v>
      </c>
      <c r="K23" s="512">
        <f t="shared" si="2"/>
        <v>0.81350064430775282</v>
      </c>
      <c r="L23" s="512">
        <f t="shared" si="2"/>
        <v>0.78599096068381924</v>
      </c>
      <c r="M23" s="512">
        <f t="shared" si="2"/>
        <v>0.75941155621625045</v>
      </c>
      <c r="N23" s="512">
        <f t="shared" si="2"/>
        <v>0.73373097218961403</v>
      </c>
      <c r="O23" s="512">
        <f t="shared" si="2"/>
        <v>0.70891881370977206</v>
      </c>
      <c r="P23" s="512">
        <f t="shared" si="2"/>
        <v>0.6849457137292484</v>
      </c>
      <c r="Q23" s="512">
        <f t="shared" si="2"/>
        <v>0.66178329828912896</v>
      </c>
      <c r="R23" s="512">
        <f t="shared" si="2"/>
        <v>0.63940415293635644</v>
      </c>
      <c r="S23" s="512">
        <f t="shared" si="2"/>
        <v>0.61778179027667302</v>
      </c>
      <c r="T23" s="512">
        <f t="shared" si="2"/>
        <v>0.59689061862480486</v>
      </c>
      <c r="U23" s="512">
        <f t="shared" si="2"/>
        <v>0.57670591171478736</v>
      </c>
      <c r="V23" s="512">
        <f t="shared" si="2"/>
        <v>0.55720377943457722</v>
      </c>
      <c r="W23" s="512">
        <f t="shared" si="2"/>
        <v>0.53836113955031617</v>
      </c>
      <c r="X23" s="512">
        <f t="shared" si="2"/>
        <v>0.520155690386779</v>
      </c>
      <c r="Y23" s="512">
        <f t="shared" si="2"/>
        <v>0.5025658844316705</v>
      </c>
      <c r="Z23" s="512">
        <f t="shared" si="2"/>
        <v>0.4855709028325319</v>
      </c>
      <c r="AA23" s="512">
        <f t="shared" si="2"/>
        <v>0.46915063075606955</v>
      </c>
      <c r="AB23" s="512">
        <f t="shared" si="2"/>
        <v>0.45328563358074359</v>
      </c>
      <c r="AC23" s="512">
        <f t="shared" si="2"/>
        <v>0.43795713389443819</v>
      </c>
      <c r="AD23" s="512">
        <f t="shared" si="2"/>
        <v>0.42314698926998867</v>
      </c>
      <c r="AE23" s="512">
        <f t="shared" si="2"/>
        <v>0.40883767079225958</v>
      </c>
      <c r="AF23" s="512">
        <f t="shared" si="2"/>
        <v>0.39501224231136195</v>
      </c>
      <c r="AG23" s="512">
        <f t="shared" si="2"/>
        <v>0.38165434039745122</v>
      </c>
      <c r="AH23" s="512">
        <f t="shared" si="2"/>
        <v>0.36874815497338276</v>
      </c>
      <c r="AI23" s="512">
        <f t="shared" si="2"/>
        <v>0.35627841060230225</v>
      </c>
      <c r="AJ23" s="512">
        <f t="shared" si="2"/>
        <v>0.34423034840802152</v>
      </c>
      <c r="AK23" s="512">
        <f t="shared" si="2"/>
        <v>0.33258970860678411</v>
      </c>
      <c r="AL23" s="512">
        <f t="shared" si="2"/>
        <v>0.32134271362974315</v>
      </c>
      <c r="AM23" s="512">
        <f t="shared" si="2"/>
        <v>0.31047605181617693</v>
      </c>
      <c r="AN23" s="512">
        <f t="shared" si="2"/>
        <v>0.29997686165814202</v>
      </c>
      <c r="AO23" s="512">
        <f t="shared" si="2"/>
        <v>0.28983271657791498</v>
      </c>
      <c r="AP23" s="512">
        <f t="shared" si="2"/>
        <v>0.28003161022020773</v>
      </c>
      <c r="AQ23" s="512">
        <f t="shared" si="2"/>
        <v>0.27056194224174662</v>
      </c>
      <c r="AR23" s="512">
        <f t="shared" si="2"/>
        <v>0.26141250458139775</v>
      </c>
      <c r="AS23" s="512">
        <f t="shared" si="2"/>
        <v>0.25257246819458717</v>
      </c>
      <c r="AT23" s="512">
        <f t="shared" si="2"/>
        <v>0.24403137023631613</v>
      </c>
      <c r="AU23" s="512">
        <f t="shared" si="2"/>
        <v>0.23577910167760016</v>
      </c>
      <c r="AV23" s="512">
        <f t="shared" si="2"/>
        <v>0.2278058953406765</v>
      </c>
      <c r="AW23" s="512">
        <f t="shared" si="2"/>
        <v>0.22010231433881788</v>
      </c>
      <c r="AX23" s="512">
        <f t="shared" si="2"/>
        <v>0.21265924090707042</v>
      </c>
      <c r="AY23" s="512">
        <f t="shared" si="2"/>
        <v>0.20546786561069608</v>
      </c>
      <c r="AZ23" s="512">
        <f t="shared" si="2"/>
        <v>0.19851967691854694</v>
      </c>
      <c r="BA23" s="512">
        <f t="shared" si="2"/>
        <v>0.19180645112903089</v>
      </c>
      <c r="BB23" s="512">
        <f t="shared" si="2"/>
        <v>0.18532024263674485</v>
      </c>
      <c r="BC23" s="512">
        <f t="shared" si="2"/>
        <v>0.1790533745282559</v>
      </c>
      <c r="BD23" s="512">
        <f t="shared" si="2"/>
        <v>0.17299842949589944</v>
      </c>
      <c r="BE23" s="512">
        <f t="shared" si="2"/>
        <v>0.16714824105884002</v>
      </c>
      <c r="BF23" s="512">
        <f t="shared" si="2"/>
        <v>0.16149588508100488</v>
      </c>
      <c r="BG23" s="512">
        <f t="shared" si="2"/>
        <v>0.15603467157585013</v>
      </c>
      <c r="BH23" s="512">
        <f t="shared" si="2"/>
        <v>0.15075813678826103</v>
      </c>
      <c r="BI23" s="512">
        <f t="shared" si="2"/>
        <v>0.14566003554421353</v>
      </c>
      <c r="BJ23" s="512">
        <f t="shared" si="2"/>
        <v>0.14073433385914352</v>
      </c>
      <c r="BK23" s="512">
        <f t="shared" si="2"/>
        <v>0.13597520179627395</v>
      </c>
      <c r="BL23" s="512">
        <f>(1/(1+$C$7))^(BL22)</f>
        <v>0.13137700656644827</v>
      </c>
      <c r="BM23" s="512">
        <f>(1/(1+$C$7))^(BM22)</f>
        <v>0.12693430586130269</v>
      </c>
      <c r="BN23" s="512">
        <f t="shared" si="2"/>
        <v>0.12264184141188664</v>
      </c>
      <c r="BO23" s="513"/>
      <c r="BP23" s="514"/>
      <c r="BQ23" s="307"/>
    </row>
    <row r="24" spans="1:69">
      <c r="A24" s="385" t="s">
        <v>756</v>
      </c>
      <c r="B24" s="386"/>
      <c r="C24" s="387"/>
      <c r="D24" s="387"/>
      <c r="E24" s="387"/>
      <c r="F24" s="387"/>
      <c r="G24" s="387"/>
      <c r="H24" s="387"/>
      <c r="I24" s="387"/>
      <c r="J24" s="387"/>
      <c r="K24" s="387"/>
      <c r="L24" s="387"/>
      <c r="M24" s="387"/>
      <c r="N24" s="387"/>
      <c r="O24" s="387"/>
      <c r="P24" s="387"/>
      <c r="Q24" s="387"/>
      <c r="R24" s="387"/>
      <c r="S24" s="387"/>
      <c r="T24" s="387"/>
      <c r="U24" s="387"/>
      <c r="V24" s="387"/>
      <c r="W24" s="387"/>
      <c r="X24" s="387"/>
      <c r="Y24" s="387"/>
      <c r="Z24" s="387"/>
      <c r="AA24" s="387"/>
      <c r="AB24" s="387"/>
      <c r="AC24" s="387"/>
      <c r="AD24" s="387"/>
      <c r="AE24" s="387"/>
      <c r="AF24" s="387"/>
      <c r="AG24" s="387"/>
      <c r="AH24" s="387"/>
      <c r="AI24" s="387"/>
      <c r="AJ24" s="387"/>
      <c r="AK24" s="387"/>
      <c r="AL24" s="387"/>
      <c r="AM24" s="387"/>
      <c r="AN24" s="387"/>
      <c r="AO24" s="387"/>
      <c r="AP24" s="387"/>
      <c r="AQ24" s="387"/>
      <c r="AR24" s="387"/>
      <c r="AS24" s="387"/>
      <c r="AT24" s="387"/>
      <c r="AU24" s="387"/>
      <c r="AV24" s="387"/>
      <c r="AW24" s="387"/>
      <c r="AX24" s="387"/>
      <c r="AY24" s="387"/>
      <c r="AZ24" s="387"/>
      <c r="BA24" s="387"/>
      <c r="BB24" s="387"/>
      <c r="BC24" s="387"/>
      <c r="BD24" s="387"/>
      <c r="BE24" s="387"/>
      <c r="BF24" s="387"/>
      <c r="BG24" s="387"/>
      <c r="BH24" s="387"/>
      <c r="BI24" s="387"/>
      <c r="BJ24" s="387"/>
      <c r="BK24" s="387"/>
      <c r="BL24" s="387"/>
      <c r="BM24" s="387"/>
      <c r="BN24" s="387"/>
      <c r="BO24" s="387"/>
      <c r="BP24" s="387"/>
      <c r="BQ24" s="388"/>
    </row>
    <row r="25" spans="1:69" outlineLevel="2">
      <c r="A25" s="755" t="s">
        <v>755</v>
      </c>
      <c r="B25" s="315" t="s">
        <v>21</v>
      </c>
      <c r="C25" s="315"/>
      <c r="D25" s="308">
        <f t="shared" ref="D25:D62" si="3">SUM(F25:L25)</f>
        <v>0</v>
      </c>
      <c r="E25" s="308">
        <f t="shared" ref="E25:E71" si="4">NPV($C$7,F25:BN25)</f>
        <v>0</v>
      </c>
      <c r="F25" s="140">
        <f>Options!K15/2</f>
        <v>0</v>
      </c>
      <c r="G25" s="140">
        <f t="shared" ref="G25:G30" si="5">F25</f>
        <v>0</v>
      </c>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326"/>
      <c r="BP25" s="326"/>
      <c r="BQ25" s="5"/>
    </row>
    <row r="26" spans="1:69" outlineLevel="2">
      <c r="A26" s="756"/>
      <c r="B26" s="315" t="s">
        <v>22</v>
      </c>
      <c r="C26" s="315"/>
      <c r="D26" s="308">
        <f t="shared" si="3"/>
        <v>2073.283429441869</v>
      </c>
      <c r="E26" s="308">
        <f t="shared" si="4"/>
        <v>1969.3023309361729</v>
      </c>
      <c r="F26" s="140">
        <f>Options!K16/2</f>
        <v>1036.6417147209345</v>
      </c>
      <c r="G26" s="140">
        <f t="shared" si="5"/>
        <v>1036.6417147209345</v>
      </c>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324"/>
      <c r="BP26" s="324"/>
      <c r="BQ26" s="5"/>
    </row>
    <row r="27" spans="1:69" outlineLevel="2">
      <c r="A27" s="756"/>
      <c r="B27" s="315" t="s">
        <v>23</v>
      </c>
      <c r="C27" s="315"/>
      <c r="D27" s="308">
        <f t="shared" si="3"/>
        <v>8642.668090039333</v>
      </c>
      <c r="E27" s="308">
        <f t="shared" si="4"/>
        <v>8209.2135467479038</v>
      </c>
      <c r="F27" s="140">
        <f>Options!K17/2</f>
        <v>4321.3340450196665</v>
      </c>
      <c r="G27" s="140">
        <f t="shared" si="5"/>
        <v>4321.3340450196665</v>
      </c>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324"/>
      <c r="BP27" s="324"/>
      <c r="BQ27" s="5"/>
    </row>
    <row r="28" spans="1:69" outlineLevel="2">
      <c r="A28" s="756"/>
      <c r="B28" s="315" t="s">
        <v>24</v>
      </c>
      <c r="C28" s="315"/>
      <c r="D28" s="308">
        <f t="shared" si="3"/>
        <v>3455.7982205863232</v>
      </c>
      <c r="E28" s="308">
        <f t="shared" si="4"/>
        <v>3282.4800480259373</v>
      </c>
      <c r="F28" s="140">
        <f>Options!K18/2</f>
        <v>1727.8991102931616</v>
      </c>
      <c r="G28" s="140">
        <f t="shared" si="5"/>
        <v>1727.8991102931616</v>
      </c>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324"/>
      <c r="BP28" s="324"/>
      <c r="BQ28" s="5"/>
    </row>
    <row r="29" spans="1:69" outlineLevel="2">
      <c r="A29" s="756"/>
      <c r="B29" s="315" t="s">
        <v>25</v>
      </c>
      <c r="C29" s="315"/>
      <c r="D29" s="308">
        <f t="shared" si="3"/>
        <v>5285.47969891305</v>
      </c>
      <c r="E29" s="308">
        <f t="shared" si="4"/>
        <v>5020.3977629760602</v>
      </c>
      <c r="F29" s="140">
        <f>Options!K19/2</f>
        <v>2642.739849456525</v>
      </c>
      <c r="G29" s="140">
        <f t="shared" si="5"/>
        <v>2642.739849456525</v>
      </c>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324"/>
      <c r="BP29" s="324"/>
      <c r="BQ29" s="5"/>
    </row>
    <row r="30" spans="1:69" outlineLevel="2">
      <c r="A30" s="756"/>
      <c r="B30" s="315" t="s">
        <v>26</v>
      </c>
      <c r="C30" s="315"/>
      <c r="D30" s="334">
        <f t="shared" si="3"/>
        <v>287.60550000000001</v>
      </c>
      <c r="E30" s="334">
        <f t="shared" si="4"/>
        <v>273.18126093957858</v>
      </c>
      <c r="F30" s="140">
        <f>Options!K20/2</f>
        <v>143.80275</v>
      </c>
      <c r="G30" s="140">
        <f t="shared" si="5"/>
        <v>143.80275</v>
      </c>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325"/>
      <c r="BP30" s="325"/>
      <c r="BQ30" s="129"/>
    </row>
    <row r="31" spans="1:69" outlineLevel="1">
      <c r="A31" s="757"/>
      <c r="B31" s="320" t="s">
        <v>748</v>
      </c>
      <c r="C31" s="320"/>
      <c r="D31" s="335">
        <f t="shared" si="3"/>
        <v>19744.834938980577</v>
      </c>
      <c r="E31" s="335">
        <f t="shared" si="4"/>
        <v>18754.57494962565</v>
      </c>
      <c r="F31" s="322">
        <f>SUM(F25:F30)</f>
        <v>9872.4174694902886</v>
      </c>
      <c r="G31" s="322">
        <f>SUM(G25:G30)</f>
        <v>9872.4174694902886</v>
      </c>
      <c r="H31" s="322">
        <f t="shared" ref="H31:BN31" si="6">SUM(H25:H30)</f>
        <v>0</v>
      </c>
      <c r="I31" s="322">
        <f t="shared" si="6"/>
        <v>0</v>
      </c>
      <c r="J31" s="322">
        <f t="shared" si="6"/>
        <v>0</v>
      </c>
      <c r="K31" s="322">
        <f t="shared" si="6"/>
        <v>0</v>
      </c>
      <c r="L31" s="322">
        <f t="shared" si="6"/>
        <v>0</v>
      </c>
      <c r="M31" s="322">
        <f t="shared" si="6"/>
        <v>0</v>
      </c>
      <c r="N31" s="322">
        <f t="shared" si="6"/>
        <v>0</v>
      </c>
      <c r="O31" s="322">
        <f t="shared" si="6"/>
        <v>0</v>
      </c>
      <c r="P31" s="322">
        <f t="shared" si="6"/>
        <v>0</v>
      </c>
      <c r="Q31" s="322">
        <f t="shared" si="6"/>
        <v>0</v>
      </c>
      <c r="R31" s="322">
        <f t="shared" si="6"/>
        <v>0</v>
      </c>
      <c r="S31" s="322">
        <f t="shared" si="6"/>
        <v>0</v>
      </c>
      <c r="T31" s="322">
        <f t="shared" si="6"/>
        <v>0</v>
      </c>
      <c r="U31" s="322">
        <f t="shared" si="6"/>
        <v>0</v>
      </c>
      <c r="V31" s="322">
        <f t="shared" si="6"/>
        <v>0</v>
      </c>
      <c r="W31" s="322">
        <f t="shared" si="6"/>
        <v>0</v>
      </c>
      <c r="X31" s="322">
        <f t="shared" si="6"/>
        <v>0</v>
      </c>
      <c r="Y31" s="322">
        <f t="shared" si="6"/>
        <v>0</v>
      </c>
      <c r="Z31" s="322">
        <f t="shared" si="6"/>
        <v>0</v>
      </c>
      <c r="AA31" s="322">
        <f t="shared" si="6"/>
        <v>0</v>
      </c>
      <c r="AB31" s="322">
        <f t="shared" si="6"/>
        <v>0</v>
      </c>
      <c r="AC31" s="322">
        <f t="shared" si="6"/>
        <v>0</v>
      </c>
      <c r="AD31" s="322">
        <f t="shared" si="6"/>
        <v>0</v>
      </c>
      <c r="AE31" s="322">
        <f t="shared" si="6"/>
        <v>0</v>
      </c>
      <c r="AF31" s="322">
        <f t="shared" si="6"/>
        <v>0</v>
      </c>
      <c r="AG31" s="322">
        <f t="shared" si="6"/>
        <v>0</v>
      </c>
      <c r="AH31" s="322">
        <f t="shared" si="6"/>
        <v>0</v>
      </c>
      <c r="AI31" s="322">
        <f t="shared" si="6"/>
        <v>0</v>
      </c>
      <c r="AJ31" s="322">
        <f t="shared" si="6"/>
        <v>0</v>
      </c>
      <c r="AK31" s="322">
        <f t="shared" si="6"/>
        <v>0</v>
      </c>
      <c r="AL31" s="322">
        <f t="shared" si="6"/>
        <v>0</v>
      </c>
      <c r="AM31" s="322">
        <f t="shared" si="6"/>
        <v>0</v>
      </c>
      <c r="AN31" s="322">
        <f t="shared" si="6"/>
        <v>0</v>
      </c>
      <c r="AO31" s="322">
        <f t="shared" si="6"/>
        <v>0</v>
      </c>
      <c r="AP31" s="322">
        <f t="shared" si="6"/>
        <v>0</v>
      </c>
      <c r="AQ31" s="322">
        <f t="shared" si="6"/>
        <v>0</v>
      </c>
      <c r="AR31" s="322">
        <f t="shared" si="6"/>
        <v>0</v>
      </c>
      <c r="AS31" s="322">
        <f t="shared" si="6"/>
        <v>0</v>
      </c>
      <c r="AT31" s="322">
        <f t="shared" si="6"/>
        <v>0</v>
      </c>
      <c r="AU31" s="322">
        <f t="shared" si="6"/>
        <v>0</v>
      </c>
      <c r="AV31" s="322">
        <f t="shared" si="6"/>
        <v>0</v>
      </c>
      <c r="AW31" s="322">
        <f t="shared" si="6"/>
        <v>0</v>
      </c>
      <c r="AX31" s="322">
        <f t="shared" si="6"/>
        <v>0</v>
      </c>
      <c r="AY31" s="322">
        <f t="shared" si="6"/>
        <v>0</v>
      </c>
      <c r="AZ31" s="322">
        <f t="shared" si="6"/>
        <v>0</v>
      </c>
      <c r="BA31" s="322">
        <f t="shared" si="6"/>
        <v>0</v>
      </c>
      <c r="BB31" s="322">
        <f t="shared" si="6"/>
        <v>0</v>
      </c>
      <c r="BC31" s="322">
        <f t="shared" si="6"/>
        <v>0</v>
      </c>
      <c r="BD31" s="322">
        <f t="shared" si="6"/>
        <v>0</v>
      </c>
      <c r="BE31" s="322">
        <f t="shared" si="6"/>
        <v>0</v>
      </c>
      <c r="BF31" s="322">
        <f t="shared" si="6"/>
        <v>0</v>
      </c>
      <c r="BG31" s="322">
        <f t="shared" si="6"/>
        <v>0</v>
      </c>
      <c r="BH31" s="322">
        <f t="shared" si="6"/>
        <v>0</v>
      </c>
      <c r="BI31" s="322">
        <f t="shared" si="6"/>
        <v>0</v>
      </c>
      <c r="BJ31" s="322">
        <f t="shared" si="6"/>
        <v>0</v>
      </c>
      <c r="BK31" s="322">
        <f t="shared" si="6"/>
        <v>0</v>
      </c>
      <c r="BL31" s="322">
        <f>SUM(BL25:BL30)</f>
        <v>0</v>
      </c>
      <c r="BM31" s="322">
        <f>SUM(BM25:BM30)</f>
        <v>0</v>
      </c>
      <c r="BN31" s="322">
        <f t="shared" si="6"/>
        <v>0</v>
      </c>
      <c r="BO31" s="341"/>
      <c r="BP31" s="341"/>
      <c r="BQ31" s="155"/>
    </row>
    <row r="32" spans="1:69" outlineLevel="2">
      <c r="A32" s="755" t="s">
        <v>755</v>
      </c>
      <c r="B32" s="165" t="s">
        <v>21</v>
      </c>
      <c r="C32" s="165"/>
      <c r="D32" s="336">
        <f t="shared" si="3"/>
        <v>0</v>
      </c>
      <c r="E32" s="336">
        <f t="shared" si="4"/>
        <v>0</v>
      </c>
      <c r="F32" s="141"/>
      <c r="G32" s="141"/>
      <c r="H32" s="141"/>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c r="BD32" s="141"/>
      <c r="BE32" s="141"/>
      <c r="BF32" s="141"/>
      <c r="BG32" s="141"/>
      <c r="BH32" s="141"/>
      <c r="BI32" s="141"/>
      <c r="BJ32" s="141"/>
      <c r="BK32" s="141"/>
      <c r="BL32" s="141"/>
      <c r="BM32" s="141"/>
      <c r="BN32" s="141"/>
      <c r="BO32" s="326"/>
      <c r="BP32" s="326"/>
      <c r="BQ32" s="130"/>
    </row>
    <row r="33" spans="1:69" outlineLevel="2">
      <c r="A33" s="756"/>
      <c r="B33" s="315" t="s">
        <v>22</v>
      </c>
      <c r="C33" s="315"/>
      <c r="D33" s="308">
        <f t="shared" si="3"/>
        <v>0</v>
      </c>
      <c r="E33" s="308">
        <f t="shared" si="4"/>
        <v>0</v>
      </c>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324"/>
      <c r="BP33" s="324"/>
      <c r="BQ33" s="5"/>
    </row>
    <row r="34" spans="1:69" outlineLevel="2">
      <c r="A34" s="756"/>
      <c r="B34" s="315" t="s">
        <v>23</v>
      </c>
      <c r="C34" s="315"/>
      <c r="D34" s="308">
        <f t="shared" si="3"/>
        <v>0</v>
      </c>
      <c r="E34" s="308">
        <f t="shared" si="4"/>
        <v>0</v>
      </c>
      <c r="F34" s="140"/>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324"/>
      <c r="BP34" s="324"/>
      <c r="BQ34" s="5"/>
    </row>
    <row r="35" spans="1:69" outlineLevel="2">
      <c r="A35" s="756"/>
      <c r="B35" s="315" t="s">
        <v>24</v>
      </c>
      <c r="C35" s="315"/>
      <c r="D35" s="308">
        <f t="shared" si="3"/>
        <v>0</v>
      </c>
      <c r="E35" s="308">
        <f t="shared" si="4"/>
        <v>0</v>
      </c>
      <c r="F35" s="140"/>
      <c r="G35" s="140"/>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324"/>
      <c r="BP35" s="324"/>
      <c r="BQ35" s="5"/>
    </row>
    <row r="36" spans="1:69" outlineLevel="2">
      <c r="A36" s="756"/>
      <c r="B36" s="315" t="s">
        <v>25</v>
      </c>
      <c r="C36" s="315"/>
      <c r="D36" s="308">
        <f t="shared" si="3"/>
        <v>0</v>
      </c>
      <c r="E36" s="308">
        <f t="shared" si="4"/>
        <v>0</v>
      </c>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324"/>
      <c r="BP36" s="324"/>
      <c r="BQ36" s="5"/>
    </row>
    <row r="37" spans="1:69" outlineLevel="2">
      <c r="A37" s="756"/>
      <c r="B37" s="315" t="s">
        <v>26</v>
      </c>
      <c r="C37" s="315"/>
      <c r="D37" s="334">
        <f t="shared" si="3"/>
        <v>0</v>
      </c>
      <c r="E37" s="334">
        <f t="shared" si="4"/>
        <v>0</v>
      </c>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325"/>
      <c r="BP37" s="325"/>
      <c r="BQ37" s="129"/>
    </row>
    <row r="38" spans="1:69" outlineLevel="1">
      <c r="A38" s="756"/>
      <c r="B38" s="320" t="s">
        <v>748</v>
      </c>
      <c r="C38" s="320"/>
      <c r="D38" s="335">
        <f t="shared" si="3"/>
        <v>0</v>
      </c>
      <c r="E38" s="335">
        <f t="shared" si="4"/>
        <v>0</v>
      </c>
      <c r="F38" s="322">
        <f>SUM(F32:F37)</f>
        <v>0</v>
      </c>
      <c r="G38" s="322">
        <f>SUM(G32:G37)</f>
        <v>0</v>
      </c>
      <c r="H38" s="322">
        <f t="shared" ref="H38:BK38" si="7">SUM(H32:H37)</f>
        <v>0</v>
      </c>
      <c r="I38" s="322">
        <f t="shared" si="7"/>
        <v>0</v>
      </c>
      <c r="J38" s="322">
        <f t="shared" si="7"/>
        <v>0</v>
      </c>
      <c r="K38" s="322">
        <f t="shared" si="7"/>
        <v>0</v>
      </c>
      <c r="L38" s="322">
        <f t="shared" si="7"/>
        <v>0</v>
      </c>
      <c r="M38" s="322">
        <f t="shared" si="7"/>
        <v>0</v>
      </c>
      <c r="N38" s="322">
        <f t="shared" si="7"/>
        <v>0</v>
      </c>
      <c r="O38" s="322">
        <f t="shared" si="7"/>
        <v>0</v>
      </c>
      <c r="P38" s="322">
        <f t="shared" si="7"/>
        <v>0</v>
      </c>
      <c r="Q38" s="322">
        <f t="shared" si="7"/>
        <v>0</v>
      </c>
      <c r="R38" s="322">
        <f t="shared" si="7"/>
        <v>0</v>
      </c>
      <c r="S38" s="322">
        <f t="shared" si="7"/>
        <v>0</v>
      </c>
      <c r="T38" s="322">
        <f t="shared" si="7"/>
        <v>0</v>
      </c>
      <c r="U38" s="322">
        <f t="shared" si="7"/>
        <v>0</v>
      </c>
      <c r="V38" s="322">
        <f t="shared" si="7"/>
        <v>0</v>
      </c>
      <c r="W38" s="322">
        <f t="shared" si="7"/>
        <v>0</v>
      </c>
      <c r="X38" s="322">
        <f t="shared" si="7"/>
        <v>0</v>
      </c>
      <c r="Y38" s="322">
        <f t="shared" si="7"/>
        <v>0</v>
      </c>
      <c r="Z38" s="322">
        <f t="shared" si="7"/>
        <v>0</v>
      </c>
      <c r="AA38" s="322">
        <f t="shared" si="7"/>
        <v>0</v>
      </c>
      <c r="AB38" s="322">
        <f t="shared" si="7"/>
        <v>0</v>
      </c>
      <c r="AC38" s="322">
        <f t="shared" si="7"/>
        <v>0</v>
      </c>
      <c r="AD38" s="322">
        <f t="shared" si="7"/>
        <v>0</v>
      </c>
      <c r="AE38" s="322">
        <f t="shared" si="7"/>
        <v>0</v>
      </c>
      <c r="AF38" s="322">
        <f t="shared" si="7"/>
        <v>0</v>
      </c>
      <c r="AG38" s="322">
        <f t="shared" si="7"/>
        <v>0</v>
      </c>
      <c r="AH38" s="322">
        <f t="shared" si="7"/>
        <v>0</v>
      </c>
      <c r="AI38" s="322">
        <f t="shared" si="7"/>
        <v>0</v>
      </c>
      <c r="AJ38" s="322">
        <f t="shared" si="7"/>
        <v>0</v>
      </c>
      <c r="AK38" s="322">
        <f t="shared" si="7"/>
        <v>0</v>
      </c>
      <c r="AL38" s="322">
        <f t="shared" si="7"/>
        <v>0</v>
      </c>
      <c r="AM38" s="322">
        <f t="shared" si="7"/>
        <v>0</v>
      </c>
      <c r="AN38" s="322">
        <f t="shared" si="7"/>
        <v>0</v>
      </c>
      <c r="AO38" s="322">
        <f t="shared" si="7"/>
        <v>0</v>
      </c>
      <c r="AP38" s="322">
        <f t="shared" si="7"/>
        <v>0</v>
      </c>
      <c r="AQ38" s="322">
        <f t="shared" si="7"/>
        <v>0</v>
      </c>
      <c r="AR38" s="322">
        <f t="shared" si="7"/>
        <v>0</v>
      </c>
      <c r="AS38" s="322">
        <f t="shared" si="7"/>
        <v>0</v>
      </c>
      <c r="AT38" s="322">
        <f t="shared" si="7"/>
        <v>0</v>
      </c>
      <c r="AU38" s="322">
        <f t="shared" si="7"/>
        <v>0</v>
      </c>
      <c r="AV38" s="322">
        <f t="shared" si="7"/>
        <v>0</v>
      </c>
      <c r="AW38" s="322">
        <f t="shared" si="7"/>
        <v>0</v>
      </c>
      <c r="AX38" s="322">
        <f t="shared" si="7"/>
        <v>0</v>
      </c>
      <c r="AY38" s="322">
        <f t="shared" si="7"/>
        <v>0</v>
      </c>
      <c r="AZ38" s="322">
        <f t="shared" si="7"/>
        <v>0</v>
      </c>
      <c r="BA38" s="322">
        <f t="shared" si="7"/>
        <v>0</v>
      </c>
      <c r="BB38" s="322">
        <f t="shared" si="7"/>
        <v>0</v>
      </c>
      <c r="BC38" s="322">
        <f t="shared" si="7"/>
        <v>0</v>
      </c>
      <c r="BD38" s="322">
        <f t="shared" si="7"/>
        <v>0</v>
      </c>
      <c r="BE38" s="322">
        <f t="shared" si="7"/>
        <v>0</v>
      </c>
      <c r="BF38" s="322">
        <f t="shared" si="7"/>
        <v>0</v>
      </c>
      <c r="BG38" s="322">
        <f t="shared" si="7"/>
        <v>0</v>
      </c>
      <c r="BH38" s="322">
        <f t="shared" si="7"/>
        <v>0</v>
      </c>
      <c r="BI38" s="322">
        <f t="shared" si="7"/>
        <v>0</v>
      </c>
      <c r="BJ38" s="322">
        <f t="shared" si="7"/>
        <v>0</v>
      </c>
      <c r="BK38" s="322">
        <f t="shared" si="7"/>
        <v>0</v>
      </c>
      <c r="BL38" s="322">
        <f>SUM(BL32:BL37)</f>
        <v>0</v>
      </c>
      <c r="BM38" s="322">
        <f>SUM(BM32:BM37)</f>
        <v>0</v>
      </c>
      <c r="BN38" s="322">
        <f>SUM(BN32:BN37)</f>
        <v>0</v>
      </c>
      <c r="BO38" s="341"/>
      <c r="BP38" s="341"/>
      <c r="BQ38" s="155"/>
    </row>
    <row r="39" spans="1:69">
      <c r="A39" s="355" t="s">
        <v>751</v>
      </c>
      <c r="B39" s="306" t="s">
        <v>763</v>
      </c>
      <c r="C39" s="315"/>
      <c r="D39" s="337">
        <f>SUM(F39:L39)</f>
        <v>19744.834938980577</v>
      </c>
      <c r="E39" s="337">
        <f t="shared" si="4"/>
        <v>18754.57494962565</v>
      </c>
      <c r="F39" s="144">
        <f t="shared" ref="F39:AK39" si="8">F38+F31</f>
        <v>9872.4174694902886</v>
      </c>
      <c r="G39" s="144">
        <f t="shared" si="8"/>
        <v>9872.4174694902886</v>
      </c>
      <c r="H39" s="144">
        <f t="shared" si="8"/>
        <v>0</v>
      </c>
      <c r="I39" s="144">
        <f t="shared" si="8"/>
        <v>0</v>
      </c>
      <c r="J39" s="144">
        <f t="shared" si="8"/>
        <v>0</v>
      </c>
      <c r="K39" s="144">
        <f t="shared" si="8"/>
        <v>0</v>
      </c>
      <c r="L39" s="144">
        <f t="shared" si="8"/>
        <v>0</v>
      </c>
      <c r="M39" s="144">
        <f t="shared" si="8"/>
        <v>0</v>
      </c>
      <c r="N39" s="144">
        <f t="shared" si="8"/>
        <v>0</v>
      </c>
      <c r="O39" s="144">
        <f t="shared" si="8"/>
        <v>0</v>
      </c>
      <c r="P39" s="144">
        <f t="shared" si="8"/>
        <v>0</v>
      </c>
      <c r="Q39" s="144">
        <f t="shared" si="8"/>
        <v>0</v>
      </c>
      <c r="R39" s="144">
        <f t="shared" si="8"/>
        <v>0</v>
      </c>
      <c r="S39" s="144">
        <f t="shared" si="8"/>
        <v>0</v>
      </c>
      <c r="T39" s="144">
        <f t="shared" si="8"/>
        <v>0</v>
      </c>
      <c r="U39" s="144">
        <f t="shared" si="8"/>
        <v>0</v>
      </c>
      <c r="V39" s="144">
        <f t="shared" si="8"/>
        <v>0</v>
      </c>
      <c r="W39" s="144">
        <f t="shared" si="8"/>
        <v>0</v>
      </c>
      <c r="X39" s="144">
        <f t="shared" si="8"/>
        <v>0</v>
      </c>
      <c r="Y39" s="144">
        <f t="shared" si="8"/>
        <v>0</v>
      </c>
      <c r="Z39" s="144">
        <f t="shared" si="8"/>
        <v>0</v>
      </c>
      <c r="AA39" s="144">
        <f t="shared" si="8"/>
        <v>0</v>
      </c>
      <c r="AB39" s="144">
        <f t="shared" si="8"/>
        <v>0</v>
      </c>
      <c r="AC39" s="144">
        <f t="shared" si="8"/>
        <v>0</v>
      </c>
      <c r="AD39" s="144">
        <f t="shared" si="8"/>
        <v>0</v>
      </c>
      <c r="AE39" s="144">
        <f t="shared" si="8"/>
        <v>0</v>
      </c>
      <c r="AF39" s="144">
        <f t="shared" si="8"/>
        <v>0</v>
      </c>
      <c r="AG39" s="144">
        <f t="shared" si="8"/>
        <v>0</v>
      </c>
      <c r="AH39" s="144">
        <f t="shared" si="8"/>
        <v>0</v>
      </c>
      <c r="AI39" s="144">
        <f t="shared" si="8"/>
        <v>0</v>
      </c>
      <c r="AJ39" s="144">
        <f t="shared" si="8"/>
        <v>0</v>
      </c>
      <c r="AK39" s="144">
        <f t="shared" si="8"/>
        <v>0</v>
      </c>
      <c r="AL39" s="144">
        <f t="shared" ref="AL39:BN39" si="9">AL38+AL31</f>
        <v>0</v>
      </c>
      <c r="AM39" s="144">
        <f t="shared" si="9"/>
        <v>0</v>
      </c>
      <c r="AN39" s="144">
        <f t="shared" si="9"/>
        <v>0</v>
      </c>
      <c r="AO39" s="144">
        <f t="shared" si="9"/>
        <v>0</v>
      </c>
      <c r="AP39" s="144">
        <f t="shared" si="9"/>
        <v>0</v>
      </c>
      <c r="AQ39" s="144">
        <f t="shared" si="9"/>
        <v>0</v>
      </c>
      <c r="AR39" s="144">
        <f t="shared" si="9"/>
        <v>0</v>
      </c>
      <c r="AS39" s="144">
        <f t="shared" si="9"/>
        <v>0</v>
      </c>
      <c r="AT39" s="144">
        <f t="shared" si="9"/>
        <v>0</v>
      </c>
      <c r="AU39" s="144">
        <f t="shared" si="9"/>
        <v>0</v>
      </c>
      <c r="AV39" s="144">
        <f t="shared" si="9"/>
        <v>0</v>
      </c>
      <c r="AW39" s="144">
        <f t="shared" si="9"/>
        <v>0</v>
      </c>
      <c r="AX39" s="144">
        <f t="shared" si="9"/>
        <v>0</v>
      </c>
      <c r="AY39" s="144">
        <f t="shared" si="9"/>
        <v>0</v>
      </c>
      <c r="AZ39" s="144">
        <f t="shared" si="9"/>
        <v>0</v>
      </c>
      <c r="BA39" s="144">
        <f t="shared" si="9"/>
        <v>0</v>
      </c>
      <c r="BB39" s="144">
        <f t="shared" si="9"/>
        <v>0</v>
      </c>
      <c r="BC39" s="144">
        <f t="shared" si="9"/>
        <v>0</v>
      </c>
      <c r="BD39" s="144">
        <f t="shared" si="9"/>
        <v>0</v>
      </c>
      <c r="BE39" s="144">
        <f t="shared" si="9"/>
        <v>0</v>
      </c>
      <c r="BF39" s="144">
        <f t="shared" si="9"/>
        <v>0</v>
      </c>
      <c r="BG39" s="144">
        <f t="shared" si="9"/>
        <v>0</v>
      </c>
      <c r="BH39" s="144">
        <f t="shared" si="9"/>
        <v>0</v>
      </c>
      <c r="BI39" s="144">
        <f t="shared" si="9"/>
        <v>0</v>
      </c>
      <c r="BJ39" s="144">
        <f t="shared" si="9"/>
        <v>0</v>
      </c>
      <c r="BK39" s="144">
        <f t="shared" si="9"/>
        <v>0</v>
      </c>
      <c r="BL39" s="144">
        <f>BL38+BL31</f>
        <v>0</v>
      </c>
      <c r="BM39" s="144">
        <f>BM38+BM31</f>
        <v>0</v>
      </c>
      <c r="BN39" s="144">
        <f t="shared" si="9"/>
        <v>0</v>
      </c>
      <c r="BO39" s="341"/>
      <c r="BP39" s="341"/>
      <c r="BQ39" s="153"/>
    </row>
    <row r="40" spans="1:69" outlineLevel="1">
      <c r="A40" s="343" t="s">
        <v>90</v>
      </c>
      <c r="B40" s="338" t="s">
        <v>747</v>
      </c>
      <c r="C40" s="318">
        <f>+Assumes!E27</f>
        <v>-0.2</v>
      </c>
      <c r="D40" s="329">
        <f>SUM(F40:L40)</f>
        <v>15795.867951184462</v>
      </c>
      <c r="E40" s="329">
        <f t="shared" si="4"/>
        <v>15003.659959700522</v>
      </c>
      <c r="F40" s="329">
        <f t="shared" ref="F40:AK40" si="10">$C40*F39+F39</f>
        <v>7897.933975592231</v>
      </c>
      <c r="G40" s="329">
        <f t="shared" si="10"/>
        <v>7897.933975592231</v>
      </c>
      <c r="H40" s="329">
        <f t="shared" si="10"/>
        <v>0</v>
      </c>
      <c r="I40" s="329">
        <f t="shared" si="10"/>
        <v>0</v>
      </c>
      <c r="J40" s="329">
        <f t="shared" si="10"/>
        <v>0</v>
      </c>
      <c r="K40" s="329">
        <f t="shared" si="10"/>
        <v>0</v>
      </c>
      <c r="L40" s="329">
        <f t="shared" si="10"/>
        <v>0</v>
      </c>
      <c r="M40" s="329">
        <f t="shared" si="10"/>
        <v>0</v>
      </c>
      <c r="N40" s="329">
        <f t="shared" si="10"/>
        <v>0</v>
      </c>
      <c r="O40" s="329">
        <f t="shared" si="10"/>
        <v>0</v>
      </c>
      <c r="P40" s="329">
        <f t="shared" si="10"/>
        <v>0</v>
      </c>
      <c r="Q40" s="329">
        <f t="shared" si="10"/>
        <v>0</v>
      </c>
      <c r="R40" s="329">
        <f t="shared" si="10"/>
        <v>0</v>
      </c>
      <c r="S40" s="329">
        <f t="shared" si="10"/>
        <v>0</v>
      </c>
      <c r="T40" s="329">
        <f t="shared" si="10"/>
        <v>0</v>
      </c>
      <c r="U40" s="329">
        <f t="shared" si="10"/>
        <v>0</v>
      </c>
      <c r="V40" s="329">
        <f t="shared" si="10"/>
        <v>0</v>
      </c>
      <c r="W40" s="329">
        <f t="shared" si="10"/>
        <v>0</v>
      </c>
      <c r="X40" s="329">
        <f t="shared" si="10"/>
        <v>0</v>
      </c>
      <c r="Y40" s="329">
        <f t="shared" si="10"/>
        <v>0</v>
      </c>
      <c r="Z40" s="329">
        <f t="shared" si="10"/>
        <v>0</v>
      </c>
      <c r="AA40" s="329">
        <f t="shared" si="10"/>
        <v>0</v>
      </c>
      <c r="AB40" s="329">
        <f t="shared" si="10"/>
        <v>0</v>
      </c>
      <c r="AC40" s="329">
        <f t="shared" si="10"/>
        <v>0</v>
      </c>
      <c r="AD40" s="329">
        <f t="shared" si="10"/>
        <v>0</v>
      </c>
      <c r="AE40" s="329">
        <f t="shared" si="10"/>
        <v>0</v>
      </c>
      <c r="AF40" s="329">
        <f t="shared" si="10"/>
        <v>0</v>
      </c>
      <c r="AG40" s="329">
        <f t="shared" si="10"/>
        <v>0</v>
      </c>
      <c r="AH40" s="329">
        <f t="shared" si="10"/>
        <v>0</v>
      </c>
      <c r="AI40" s="329">
        <f t="shared" si="10"/>
        <v>0</v>
      </c>
      <c r="AJ40" s="329">
        <f t="shared" si="10"/>
        <v>0</v>
      </c>
      <c r="AK40" s="329">
        <f t="shared" si="10"/>
        <v>0</v>
      </c>
      <c r="AL40" s="329">
        <f t="shared" ref="AL40:BN40" si="11">$C40*AL39+AL39</f>
        <v>0</v>
      </c>
      <c r="AM40" s="329">
        <f t="shared" si="11"/>
        <v>0</v>
      </c>
      <c r="AN40" s="329">
        <f t="shared" si="11"/>
        <v>0</v>
      </c>
      <c r="AO40" s="329">
        <f t="shared" si="11"/>
        <v>0</v>
      </c>
      <c r="AP40" s="329">
        <f t="shared" si="11"/>
        <v>0</v>
      </c>
      <c r="AQ40" s="329">
        <f t="shared" si="11"/>
        <v>0</v>
      </c>
      <c r="AR40" s="329">
        <f t="shared" si="11"/>
        <v>0</v>
      </c>
      <c r="AS40" s="329">
        <f t="shared" si="11"/>
        <v>0</v>
      </c>
      <c r="AT40" s="329">
        <f t="shared" si="11"/>
        <v>0</v>
      </c>
      <c r="AU40" s="329">
        <f t="shared" si="11"/>
        <v>0</v>
      </c>
      <c r="AV40" s="329">
        <f t="shared" si="11"/>
        <v>0</v>
      </c>
      <c r="AW40" s="329">
        <f t="shared" si="11"/>
        <v>0</v>
      </c>
      <c r="AX40" s="329">
        <f t="shared" si="11"/>
        <v>0</v>
      </c>
      <c r="AY40" s="329">
        <f t="shared" si="11"/>
        <v>0</v>
      </c>
      <c r="AZ40" s="329">
        <f t="shared" si="11"/>
        <v>0</v>
      </c>
      <c r="BA40" s="329">
        <f t="shared" si="11"/>
        <v>0</v>
      </c>
      <c r="BB40" s="329">
        <f t="shared" si="11"/>
        <v>0</v>
      </c>
      <c r="BC40" s="329">
        <f t="shared" si="11"/>
        <v>0</v>
      </c>
      <c r="BD40" s="329">
        <f t="shared" si="11"/>
        <v>0</v>
      </c>
      <c r="BE40" s="329">
        <f t="shared" si="11"/>
        <v>0</v>
      </c>
      <c r="BF40" s="329">
        <f t="shared" si="11"/>
        <v>0</v>
      </c>
      <c r="BG40" s="329">
        <f t="shared" si="11"/>
        <v>0</v>
      </c>
      <c r="BH40" s="329">
        <f t="shared" si="11"/>
        <v>0</v>
      </c>
      <c r="BI40" s="329">
        <f t="shared" si="11"/>
        <v>0</v>
      </c>
      <c r="BJ40" s="329">
        <f t="shared" si="11"/>
        <v>0</v>
      </c>
      <c r="BK40" s="329">
        <f t="shared" si="11"/>
        <v>0</v>
      </c>
      <c r="BL40" s="329">
        <f>$C40*BL39+BL39</f>
        <v>0</v>
      </c>
      <c r="BM40" s="329">
        <f>$C40*BM39+BM39</f>
        <v>0</v>
      </c>
      <c r="BN40" s="349">
        <f t="shared" si="11"/>
        <v>0</v>
      </c>
      <c r="BO40" s="152"/>
      <c r="BP40" s="152"/>
      <c r="BQ40" s="4"/>
    </row>
    <row r="41" spans="1:69" outlineLevel="1">
      <c r="A41" s="344" t="s">
        <v>92</v>
      </c>
      <c r="B41" s="339" t="s">
        <v>747</v>
      </c>
      <c r="C41" s="321">
        <f>+Assumes!D27</f>
        <v>0.2</v>
      </c>
      <c r="D41" s="408">
        <f>SUM(F41:L41)</f>
        <v>23693.801926776694</v>
      </c>
      <c r="E41" s="408">
        <f t="shared" si="4"/>
        <v>22505.489939550785</v>
      </c>
      <c r="F41" s="408">
        <f t="shared" ref="F41:AK41" si="12">$C41*F39+F39</f>
        <v>11846.900963388347</v>
      </c>
      <c r="G41" s="408">
        <f t="shared" si="12"/>
        <v>11846.900963388347</v>
      </c>
      <c r="H41" s="408">
        <f t="shared" si="12"/>
        <v>0</v>
      </c>
      <c r="I41" s="408">
        <f t="shared" si="12"/>
        <v>0</v>
      </c>
      <c r="J41" s="408">
        <f t="shared" si="12"/>
        <v>0</v>
      </c>
      <c r="K41" s="408">
        <f t="shared" si="12"/>
        <v>0</v>
      </c>
      <c r="L41" s="408">
        <f t="shared" si="12"/>
        <v>0</v>
      </c>
      <c r="M41" s="408">
        <f t="shared" si="12"/>
        <v>0</v>
      </c>
      <c r="N41" s="408">
        <f t="shared" si="12"/>
        <v>0</v>
      </c>
      <c r="O41" s="408">
        <f t="shared" si="12"/>
        <v>0</v>
      </c>
      <c r="P41" s="408">
        <f t="shared" si="12"/>
        <v>0</v>
      </c>
      <c r="Q41" s="408">
        <f t="shared" si="12"/>
        <v>0</v>
      </c>
      <c r="R41" s="408">
        <f t="shared" si="12"/>
        <v>0</v>
      </c>
      <c r="S41" s="408">
        <f t="shared" si="12"/>
        <v>0</v>
      </c>
      <c r="T41" s="408">
        <f t="shared" si="12"/>
        <v>0</v>
      </c>
      <c r="U41" s="408">
        <f t="shared" si="12"/>
        <v>0</v>
      </c>
      <c r="V41" s="408">
        <f t="shared" si="12"/>
        <v>0</v>
      </c>
      <c r="W41" s="408">
        <f t="shared" si="12"/>
        <v>0</v>
      </c>
      <c r="X41" s="408">
        <f t="shared" si="12"/>
        <v>0</v>
      </c>
      <c r="Y41" s="408">
        <f t="shared" si="12"/>
        <v>0</v>
      </c>
      <c r="Z41" s="408">
        <f t="shared" si="12"/>
        <v>0</v>
      </c>
      <c r="AA41" s="408">
        <f t="shared" si="12"/>
        <v>0</v>
      </c>
      <c r="AB41" s="408">
        <f t="shared" si="12"/>
        <v>0</v>
      </c>
      <c r="AC41" s="408">
        <f t="shared" si="12"/>
        <v>0</v>
      </c>
      <c r="AD41" s="408">
        <f t="shared" si="12"/>
        <v>0</v>
      </c>
      <c r="AE41" s="408">
        <f t="shared" si="12"/>
        <v>0</v>
      </c>
      <c r="AF41" s="408">
        <f t="shared" si="12"/>
        <v>0</v>
      </c>
      <c r="AG41" s="408">
        <f t="shared" si="12"/>
        <v>0</v>
      </c>
      <c r="AH41" s="408">
        <f t="shared" si="12"/>
        <v>0</v>
      </c>
      <c r="AI41" s="408">
        <f t="shared" si="12"/>
        <v>0</v>
      </c>
      <c r="AJ41" s="408">
        <f t="shared" si="12"/>
        <v>0</v>
      </c>
      <c r="AK41" s="408">
        <f t="shared" si="12"/>
        <v>0</v>
      </c>
      <c r="AL41" s="408">
        <f t="shared" ref="AL41:BN41" si="13">$C41*AL39+AL39</f>
        <v>0</v>
      </c>
      <c r="AM41" s="408">
        <f t="shared" si="13"/>
        <v>0</v>
      </c>
      <c r="AN41" s="408">
        <f t="shared" si="13"/>
        <v>0</v>
      </c>
      <c r="AO41" s="408">
        <f t="shared" si="13"/>
        <v>0</v>
      </c>
      <c r="AP41" s="408">
        <f t="shared" si="13"/>
        <v>0</v>
      </c>
      <c r="AQ41" s="408">
        <f t="shared" si="13"/>
        <v>0</v>
      </c>
      <c r="AR41" s="408">
        <f t="shared" si="13"/>
        <v>0</v>
      </c>
      <c r="AS41" s="408">
        <f t="shared" si="13"/>
        <v>0</v>
      </c>
      <c r="AT41" s="408">
        <f t="shared" si="13"/>
        <v>0</v>
      </c>
      <c r="AU41" s="408">
        <f t="shared" si="13"/>
        <v>0</v>
      </c>
      <c r="AV41" s="408">
        <f t="shared" si="13"/>
        <v>0</v>
      </c>
      <c r="AW41" s="408">
        <f t="shared" si="13"/>
        <v>0</v>
      </c>
      <c r="AX41" s="408">
        <f t="shared" si="13"/>
        <v>0</v>
      </c>
      <c r="AY41" s="408">
        <f t="shared" si="13"/>
        <v>0</v>
      </c>
      <c r="AZ41" s="408">
        <f t="shared" si="13"/>
        <v>0</v>
      </c>
      <c r="BA41" s="408">
        <f t="shared" si="13"/>
        <v>0</v>
      </c>
      <c r="BB41" s="408">
        <f t="shared" si="13"/>
        <v>0</v>
      </c>
      <c r="BC41" s="408">
        <f t="shared" si="13"/>
        <v>0</v>
      </c>
      <c r="BD41" s="408">
        <f t="shared" si="13"/>
        <v>0</v>
      </c>
      <c r="BE41" s="408">
        <f t="shared" si="13"/>
        <v>0</v>
      </c>
      <c r="BF41" s="408">
        <f t="shared" si="13"/>
        <v>0</v>
      </c>
      <c r="BG41" s="408">
        <f t="shared" si="13"/>
        <v>0</v>
      </c>
      <c r="BH41" s="408">
        <f t="shared" si="13"/>
        <v>0</v>
      </c>
      <c r="BI41" s="408">
        <f t="shared" si="13"/>
        <v>0</v>
      </c>
      <c r="BJ41" s="408">
        <f t="shared" si="13"/>
        <v>0</v>
      </c>
      <c r="BK41" s="408">
        <f t="shared" si="13"/>
        <v>0</v>
      </c>
      <c r="BL41" s="408">
        <f>$C41*BL39+BL39</f>
        <v>0</v>
      </c>
      <c r="BM41" s="408">
        <f>$C41*BM39+BM39</f>
        <v>0</v>
      </c>
      <c r="BN41" s="410">
        <f t="shared" si="13"/>
        <v>0</v>
      </c>
      <c r="BO41" s="147"/>
      <c r="BP41" s="148"/>
      <c r="BQ41" s="5"/>
    </row>
    <row r="42" spans="1:69" outlineLevel="1">
      <c r="A42" s="728" t="s">
        <v>754</v>
      </c>
      <c r="B42" s="165" t="s">
        <v>21</v>
      </c>
      <c r="C42" s="166"/>
      <c r="D42" s="310">
        <f t="shared" ref="D42:D48" si="14">SUM(F42:L42)</f>
        <v>0</v>
      </c>
      <c r="E42" s="310">
        <f t="shared" si="4"/>
        <v>0</v>
      </c>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359"/>
      <c r="BP42" s="553"/>
      <c r="BQ42" s="4"/>
    </row>
    <row r="43" spans="1:69" outlineLevel="1">
      <c r="A43" s="735"/>
      <c r="B43" s="315" t="s">
        <v>22</v>
      </c>
      <c r="C43" s="317"/>
      <c r="D43" s="308">
        <f t="shared" si="14"/>
        <v>0</v>
      </c>
      <c r="E43" s="308">
        <f t="shared" si="4"/>
        <v>0</v>
      </c>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360"/>
      <c r="BP43" s="360"/>
      <c r="BQ43" s="25"/>
    </row>
    <row r="44" spans="1:69" outlineLevel="1">
      <c r="A44" s="735"/>
      <c r="B44" s="315" t="s">
        <v>23</v>
      </c>
      <c r="C44" s="317"/>
      <c r="D44" s="308">
        <f t="shared" si="14"/>
        <v>0</v>
      </c>
      <c r="E44" s="308">
        <f t="shared" si="4"/>
        <v>0</v>
      </c>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127"/>
      <c r="BF44" s="127"/>
      <c r="BG44" s="127"/>
      <c r="BH44" s="127"/>
      <c r="BI44" s="127"/>
      <c r="BJ44" s="127"/>
      <c r="BK44" s="127"/>
      <c r="BL44" s="127"/>
      <c r="BM44" s="127"/>
      <c r="BN44" s="127"/>
      <c r="BO44" s="360"/>
      <c r="BP44" s="360"/>
      <c r="BQ44" s="25"/>
    </row>
    <row r="45" spans="1:69" outlineLevel="1">
      <c r="A45" s="735"/>
      <c r="B45" s="315" t="s">
        <v>24</v>
      </c>
      <c r="C45" s="317"/>
      <c r="D45" s="308">
        <f t="shared" si="14"/>
        <v>0</v>
      </c>
      <c r="E45" s="308">
        <f t="shared" si="4"/>
        <v>0</v>
      </c>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360"/>
      <c r="BP45" s="360"/>
      <c r="BQ45" s="25"/>
    </row>
    <row r="46" spans="1:69" outlineLevel="1">
      <c r="A46" s="735"/>
      <c r="B46" s="315" t="s">
        <v>25</v>
      </c>
      <c r="C46" s="317"/>
      <c r="D46" s="308">
        <f t="shared" si="14"/>
        <v>0</v>
      </c>
      <c r="E46" s="308">
        <f t="shared" si="4"/>
        <v>0</v>
      </c>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7"/>
      <c r="BC46" s="127"/>
      <c r="BD46" s="127"/>
      <c r="BE46" s="127"/>
      <c r="BF46" s="127"/>
      <c r="BG46" s="127"/>
      <c r="BH46" s="127"/>
      <c r="BI46" s="127"/>
      <c r="BJ46" s="127"/>
      <c r="BK46" s="127"/>
      <c r="BL46" s="127"/>
      <c r="BM46" s="127"/>
      <c r="BN46" s="127"/>
      <c r="BO46" s="360"/>
      <c r="BP46" s="360"/>
      <c r="BQ46" s="25"/>
    </row>
    <row r="47" spans="1:69" outlineLevel="1">
      <c r="A47" s="735"/>
      <c r="B47" s="315" t="s">
        <v>26</v>
      </c>
      <c r="C47" s="317"/>
      <c r="D47" s="334">
        <f t="shared" si="14"/>
        <v>0</v>
      </c>
      <c r="E47" s="334">
        <f t="shared" si="4"/>
        <v>0</v>
      </c>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361"/>
      <c r="BP47" s="362"/>
      <c r="BQ47" s="136"/>
    </row>
    <row r="48" spans="1:69">
      <c r="A48" s="736"/>
      <c r="B48" s="320" t="s">
        <v>750</v>
      </c>
      <c r="C48" s="139"/>
      <c r="D48" s="342">
        <f t="shared" si="14"/>
        <v>0</v>
      </c>
      <c r="E48" s="342">
        <f t="shared" si="4"/>
        <v>0</v>
      </c>
      <c r="F48" s="328">
        <f>SUM(F42:F47)</f>
        <v>0</v>
      </c>
      <c r="G48" s="328">
        <f t="shared" ref="G48:BK48" si="15">SUM(G42:G47)</f>
        <v>0</v>
      </c>
      <c r="H48" s="328">
        <f t="shared" si="15"/>
        <v>0</v>
      </c>
      <c r="I48" s="328">
        <f t="shared" si="15"/>
        <v>0</v>
      </c>
      <c r="J48" s="328">
        <f t="shared" si="15"/>
        <v>0</v>
      </c>
      <c r="K48" s="328">
        <f t="shared" si="15"/>
        <v>0</v>
      </c>
      <c r="L48" s="328">
        <f t="shared" si="15"/>
        <v>0</v>
      </c>
      <c r="M48" s="328">
        <f t="shared" si="15"/>
        <v>0</v>
      </c>
      <c r="N48" s="328">
        <f t="shared" si="15"/>
        <v>0</v>
      </c>
      <c r="O48" s="328">
        <f t="shared" si="15"/>
        <v>0</v>
      </c>
      <c r="P48" s="328">
        <f t="shared" si="15"/>
        <v>0</v>
      </c>
      <c r="Q48" s="328">
        <f t="shared" si="15"/>
        <v>0</v>
      </c>
      <c r="R48" s="328">
        <f t="shared" si="15"/>
        <v>0</v>
      </c>
      <c r="S48" s="328">
        <f t="shared" si="15"/>
        <v>0</v>
      </c>
      <c r="T48" s="328">
        <f t="shared" si="15"/>
        <v>0</v>
      </c>
      <c r="U48" s="328">
        <f t="shared" si="15"/>
        <v>0</v>
      </c>
      <c r="V48" s="328">
        <f t="shared" si="15"/>
        <v>0</v>
      </c>
      <c r="W48" s="328">
        <f t="shared" si="15"/>
        <v>0</v>
      </c>
      <c r="X48" s="328">
        <f t="shared" si="15"/>
        <v>0</v>
      </c>
      <c r="Y48" s="328">
        <f t="shared" si="15"/>
        <v>0</v>
      </c>
      <c r="Z48" s="328">
        <f t="shared" si="15"/>
        <v>0</v>
      </c>
      <c r="AA48" s="328">
        <f t="shared" si="15"/>
        <v>0</v>
      </c>
      <c r="AB48" s="328">
        <f t="shared" si="15"/>
        <v>0</v>
      </c>
      <c r="AC48" s="328">
        <f t="shared" si="15"/>
        <v>0</v>
      </c>
      <c r="AD48" s="328">
        <f t="shared" si="15"/>
        <v>0</v>
      </c>
      <c r="AE48" s="328">
        <f t="shared" si="15"/>
        <v>0</v>
      </c>
      <c r="AF48" s="328">
        <f t="shared" si="15"/>
        <v>0</v>
      </c>
      <c r="AG48" s="328">
        <f t="shared" si="15"/>
        <v>0</v>
      </c>
      <c r="AH48" s="328">
        <f t="shared" si="15"/>
        <v>0</v>
      </c>
      <c r="AI48" s="328">
        <f t="shared" si="15"/>
        <v>0</v>
      </c>
      <c r="AJ48" s="328">
        <f t="shared" si="15"/>
        <v>0</v>
      </c>
      <c r="AK48" s="328">
        <f t="shared" si="15"/>
        <v>0</v>
      </c>
      <c r="AL48" s="328">
        <f t="shared" si="15"/>
        <v>0</v>
      </c>
      <c r="AM48" s="328">
        <f t="shared" si="15"/>
        <v>0</v>
      </c>
      <c r="AN48" s="328">
        <f t="shared" si="15"/>
        <v>0</v>
      </c>
      <c r="AO48" s="328">
        <f t="shared" si="15"/>
        <v>0</v>
      </c>
      <c r="AP48" s="328">
        <f t="shared" si="15"/>
        <v>0</v>
      </c>
      <c r="AQ48" s="328">
        <f t="shared" si="15"/>
        <v>0</v>
      </c>
      <c r="AR48" s="328">
        <f t="shared" si="15"/>
        <v>0</v>
      </c>
      <c r="AS48" s="328">
        <f t="shared" si="15"/>
        <v>0</v>
      </c>
      <c r="AT48" s="328">
        <f t="shared" si="15"/>
        <v>0</v>
      </c>
      <c r="AU48" s="328">
        <f t="shared" si="15"/>
        <v>0</v>
      </c>
      <c r="AV48" s="328">
        <f t="shared" si="15"/>
        <v>0</v>
      </c>
      <c r="AW48" s="328">
        <f t="shared" si="15"/>
        <v>0</v>
      </c>
      <c r="AX48" s="328">
        <f t="shared" si="15"/>
        <v>0</v>
      </c>
      <c r="AY48" s="328">
        <f t="shared" si="15"/>
        <v>0</v>
      </c>
      <c r="AZ48" s="328">
        <f t="shared" si="15"/>
        <v>0</v>
      </c>
      <c r="BA48" s="328">
        <f>SUM(BA42:BA47)</f>
        <v>0</v>
      </c>
      <c r="BB48" s="328">
        <f t="shared" si="15"/>
        <v>0</v>
      </c>
      <c r="BC48" s="328">
        <f t="shared" si="15"/>
        <v>0</v>
      </c>
      <c r="BD48" s="328">
        <f t="shared" si="15"/>
        <v>0</v>
      </c>
      <c r="BE48" s="328">
        <f t="shared" si="15"/>
        <v>0</v>
      </c>
      <c r="BF48" s="328">
        <f t="shared" si="15"/>
        <v>0</v>
      </c>
      <c r="BG48" s="328">
        <f t="shared" si="15"/>
        <v>0</v>
      </c>
      <c r="BH48" s="328">
        <f t="shared" si="15"/>
        <v>0</v>
      </c>
      <c r="BI48" s="328">
        <f t="shared" si="15"/>
        <v>0</v>
      </c>
      <c r="BJ48" s="328">
        <f t="shared" si="15"/>
        <v>0</v>
      </c>
      <c r="BK48" s="328">
        <f t="shared" si="15"/>
        <v>0</v>
      </c>
      <c r="BL48" s="328">
        <f>SUM(BL42:BL47)</f>
        <v>0</v>
      </c>
      <c r="BM48" s="328">
        <f>SUM(BM42:BM47)</f>
        <v>0</v>
      </c>
      <c r="BN48" s="328">
        <f>SUM(BN42:BN47)</f>
        <v>0</v>
      </c>
      <c r="BO48" s="363"/>
      <c r="BP48" s="362"/>
      <c r="BQ48" s="138"/>
    </row>
    <row r="49" spans="1:69" outlineLevel="2">
      <c r="A49" s="728" t="s">
        <v>753</v>
      </c>
      <c r="B49" s="165" t="s">
        <v>21</v>
      </c>
      <c r="C49" s="166"/>
      <c r="D49" s="308">
        <f t="shared" si="3"/>
        <v>0</v>
      </c>
      <c r="E49" s="308">
        <f t="shared" si="4"/>
        <v>0</v>
      </c>
      <c r="F49" s="127"/>
      <c r="G49" s="127"/>
      <c r="H49" s="552">
        <f>+IF(MOD(H$22-$G$22,$BO49)=0,Options!$K15,)</f>
        <v>0</v>
      </c>
      <c r="I49" s="552">
        <f>+IF(MOD(I$22-$G$22,$BO49)=0,Options!$K15,)</f>
        <v>0</v>
      </c>
      <c r="J49" s="552">
        <f>+IF(MOD(J$22-$G$22,$BO49)=0,Options!$K15,)</f>
        <v>0</v>
      </c>
      <c r="K49" s="552">
        <f>+IF(MOD(K$22-$G$22,$BO49)=0,Options!$K15,)</f>
        <v>0</v>
      </c>
      <c r="L49" s="552">
        <f>+IF(MOD(L$22-$G$22,$BO49)=0,Options!$K15,)</f>
        <v>0</v>
      </c>
      <c r="M49" s="552">
        <f>+IF(MOD(M$22-$G$22,$BO49)=0,Options!$K15,)</f>
        <v>0</v>
      </c>
      <c r="N49" s="552">
        <f>+IF(MOD(N$22-$G$22,$BO49)=0,Options!$K15,)</f>
        <v>0</v>
      </c>
      <c r="O49" s="552">
        <f>+IF(MOD(O$22-$G$22,$BO49)=0,Options!$K15,)</f>
        <v>0</v>
      </c>
      <c r="P49" s="552">
        <f>+IF(MOD(P$22-$G$22,$BO49)=0,Options!$K15,)</f>
        <v>0</v>
      </c>
      <c r="Q49" s="552">
        <f>+IF(MOD(Q$22-$G$22,$BO49)=0,Options!$K15,)</f>
        <v>0</v>
      </c>
      <c r="R49" s="552">
        <f>+IF(MOD(R$22-$G$22,$BO49)=0,Options!$K15,)</f>
        <v>0</v>
      </c>
      <c r="S49" s="552">
        <f>+IF(MOD(S$22-$G$22,$BO49)=0,Options!$K15,)</f>
        <v>0</v>
      </c>
      <c r="T49" s="552">
        <f>+IF(MOD(T$22-$G$22,$BO49)=0,Options!$K15,)</f>
        <v>0</v>
      </c>
      <c r="U49" s="552">
        <f>+IF(MOD(U$22-$G$22,$BO49)=0,Options!$K15,)</f>
        <v>0</v>
      </c>
      <c r="V49" s="552">
        <f>+IF(MOD(V$22-$G$22,$BO49)=0,Options!$K15,)</f>
        <v>0</v>
      </c>
      <c r="W49" s="552">
        <f>+IF(MOD(W$22-$G$22,$BO49)=0,Options!$K15,)</f>
        <v>0</v>
      </c>
      <c r="X49" s="552">
        <f>+IF(MOD(X$22-$G$22,$BO49)=0,Options!$K15,)</f>
        <v>0</v>
      </c>
      <c r="Y49" s="552">
        <f>+IF(MOD(Y$22-$G$22,$BO49)=0,Options!$K15,)</f>
        <v>0</v>
      </c>
      <c r="Z49" s="552">
        <f>+IF(MOD(Z$22-$G$22,$BO49)=0,Options!$K15,)</f>
        <v>0</v>
      </c>
      <c r="AA49" s="552">
        <f>+IF(MOD(AA$22-$G$22,$BO49)=0,Options!$K15,)</f>
        <v>0</v>
      </c>
      <c r="AB49" s="552">
        <f>+IF(MOD(AB$22-$G$22,$BO49)=0,Options!$K15,)</f>
        <v>0</v>
      </c>
      <c r="AC49" s="552">
        <f>+IF(MOD(AC$22-$G$22,$BO49)=0,Options!$K15,)</f>
        <v>0</v>
      </c>
      <c r="AD49" s="552">
        <f>+IF(MOD(AD$22-$G$22,$BO49)=0,Options!$K15,)</f>
        <v>0</v>
      </c>
      <c r="AE49" s="552">
        <f>+IF(MOD(AE$22-$G$22,$BO49)=0,Options!$K15,)</f>
        <v>0</v>
      </c>
      <c r="AF49" s="552">
        <f>+IF(MOD(AF$22-$G$22,$BO49)=0,Options!$K15,)</f>
        <v>0</v>
      </c>
      <c r="AG49" s="552">
        <f>+IF(MOD(AG$22-$G$22,$BO49)=0,Options!$K15,)</f>
        <v>0</v>
      </c>
      <c r="AH49" s="552">
        <f>+IF(MOD(AH$22-$G$22,$BO49)=0,Options!$K15,)</f>
        <v>0</v>
      </c>
      <c r="AI49" s="552">
        <f>+IF(MOD(AI$22-$G$22,$BO49)=0,Options!$K15,)</f>
        <v>0</v>
      </c>
      <c r="AJ49" s="552">
        <f>+IF(MOD(AJ$22-$G$22,$BO49)=0,Options!$K15,)</f>
        <v>0</v>
      </c>
      <c r="AK49" s="552">
        <f>+IF(MOD(AK$22-$G$22,$BO49)=0,Options!$K15,)</f>
        <v>0</v>
      </c>
      <c r="AL49" s="552">
        <f>+IF(MOD(AL$22-$G$22,$BO49)=0,Options!$K15,)</f>
        <v>0</v>
      </c>
      <c r="AM49" s="552">
        <f>+IF(MOD(AM$22-$G$22,$BO49)=0,Options!$K15,)</f>
        <v>0</v>
      </c>
      <c r="AN49" s="552">
        <f>+IF(MOD(AN$22-$G$22,$BO49)=0,Options!$K15,)</f>
        <v>0</v>
      </c>
      <c r="AO49" s="552">
        <f>+IF(MOD(AO$22-$G$22,$BO49)=0,Options!$K15,)</f>
        <v>0</v>
      </c>
      <c r="AP49" s="552">
        <f>+IF(MOD(AP$22-$G$22,$BO49)=0,Options!$K15,)</f>
        <v>0</v>
      </c>
      <c r="AQ49" s="552">
        <f>+IF(MOD(AQ$22-$G$22,$BO49)=0,Options!$K15,)</f>
        <v>0</v>
      </c>
      <c r="AR49" s="552">
        <f>+IF(MOD(AR$22-$G$22,$BO49)=0,Options!$K15,)</f>
        <v>0</v>
      </c>
      <c r="AS49" s="552">
        <f>+IF(MOD(AS$22-$G$22,$BO49)=0,Options!$K15,)</f>
        <v>0</v>
      </c>
      <c r="AT49" s="552">
        <f>+IF(MOD(AT$22-$G$22,$BO49)=0,Options!$K15,)</f>
        <v>0</v>
      </c>
      <c r="AU49" s="552">
        <f>+IF(MOD(AU$22-$G$22,$BO49)=0,Options!$K15,)</f>
        <v>0</v>
      </c>
      <c r="AV49" s="552">
        <f>+IF(MOD(AV$22-$G$22,$BO49)=0,Options!$K15,)</f>
        <v>0</v>
      </c>
      <c r="AW49" s="552">
        <f>+IF(MOD(AW$22-$G$22,$BO49)=0,Options!$K15,)</f>
        <v>0</v>
      </c>
      <c r="AX49" s="552">
        <f>+IF(MOD(AX$22-$G$22,$BO49)=0,Options!$K15,)</f>
        <v>0</v>
      </c>
      <c r="AY49" s="552">
        <f>+IF(MOD(AY$22-$G$22,$BO49)=0,Options!$K15,)</f>
        <v>0</v>
      </c>
      <c r="AZ49" s="552">
        <f>+IF(MOD(AZ$22-$G$22,$BO49)=0,Options!$K15,)</f>
        <v>0</v>
      </c>
      <c r="BA49" s="552">
        <f>+IF(MOD(BA$22-$G$22,$BO49)=0,Options!$K15,)</f>
        <v>0</v>
      </c>
      <c r="BB49" s="552">
        <f>+IF(MOD(BB$22-$G$22,$BO49)=0,Options!$K15,)</f>
        <v>0</v>
      </c>
      <c r="BC49" s="552">
        <f>+IF(MOD(BC$22-$G$22,$BO49)=0,Options!$K15,)</f>
        <v>0</v>
      </c>
      <c r="BD49" s="552">
        <f>+IF(MOD(BD$22-$G$22,$BO49)=0,Options!$K15,)</f>
        <v>0</v>
      </c>
      <c r="BE49" s="552">
        <f>+IF(MOD(BE$22-$G$22,$BO49)=0,Options!$K15,)</f>
        <v>0</v>
      </c>
      <c r="BF49" s="552">
        <f>+IF(MOD(BF$22-$G$22,$BO49)=0,Options!$K15,)</f>
        <v>0</v>
      </c>
      <c r="BG49" s="552">
        <f>+IF(MOD(BG$22-$G$22,$BO49)=0,Options!$K15,)</f>
        <v>0</v>
      </c>
      <c r="BH49" s="552">
        <f>+IF(MOD(BH$22-$G$22,$BO49)=0,Options!$K15,)</f>
        <v>0</v>
      </c>
      <c r="BI49" s="552">
        <f>+IF(MOD(BI$22-$G$22,$BO49)=0,Options!$K15,)</f>
        <v>0</v>
      </c>
      <c r="BJ49" s="552">
        <f>+IF(MOD(BJ$22-$G$22,$BO49)=0,Options!$K15,)</f>
        <v>0</v>
      </c>
      <c r="BK49" s="552">
        <f>+IF(MOD(BK$22-$G$22,$BO49)=0,Options!$K15,)</f>
        <v>0</v>
      </c>
      <c r="BL49" s="552">
        <f>+IF(MOD(BL$22-$G$22,$BO49)=0,Options!$K15,)</f>
        <v>0</v>
      </c>
      <c r="BM49" s="552">
        <f>+IF(MOD(BM$22-$G$22,$BO49)=0,Options!$K15,)</f>
        <v>0</v>
      </c>
      <c r="BN49" s="9">
        <f>-Options!K15*BP49/BO49*(1+Assumes!$D$3)</f>
        <v>0</v>
      </c>
      <c r="BO49" s="360">
        <f>+Assumes!D11</f>
        <v>7</v>
      </c>
      <c r="BP49" s="360">
        <f>+BO49-MOD(BM$22-1,BO49)+1</f>
        <v>5</v>
      </c>
      <c r="BQ49" s="5"/>
    </row>
    <row r="50" spans="1:69" outlineLevel="2">
      <c r="A50" s="735"/>
      <c r="B50" s="315" t="s">
        <v>22</v>
      </c>
      <c r="C50" s="317"/>
      <c r="D50" s="308">
        <f t="shared" si="3"/>
        <v>0</v>
      </c>
      <c r="E50" s="308">
        <f t="shared" si="4"/>
        <v>4088.9169555449862</v>
      </c>
      <c r="F50" s="127"/>
      <c r="G50" s="127"/>
      <c r="H50" s="552">
        <f>+IF(MOD(H$22-$G$22,$BO50)=0,Options!$K16,)</f>
        <v>0</v>
      </c>
      <c r="I50" s="552">
        <f>+IF(MOD(I$22-$G$22,$BO50)=0,Options!$K16,)</f>
        <v>0</v>
      </c>
      <c r="J50" s="552">
        <f>+IF(MOD(J$22-$G$22,$BO50)=0,Options!$K16,)</f>
        <v>0</v>
      </c>
      <c r="K50" s="552">
        <f>+IF(MOD(K$22-$G$22,$BO50)=0,Options!$K16,)</f>
        <v>0</v>
      </c>
      <c r="L50" s="552">
        <f>+IF(MOD(L$22-$G$22,$BO50)=0,Options!$K16,)</f>
        <v>0</v>
      </c>
      <c r="M50" s="552">
        <f>+IF(MOD(M$22-$G$22,$BO50)=0,Options!$K16,)</f>
        <v>0</v>
      </c>
      <c r="N50" s="552">
        <f>+IF(MOD(N$22-$G$22,$BO50)=0,Options!$K16,)</f>
        <v>0</v>
      </c>
      <c r="O50" s="552">
        <f>+IF(MOD(O$22-$G$22,$BO50)=0,Options!$K16,)</f>
        <v>0</v>
      </c>
      <c r="P50" s="552">
        <f>+IF(MOD(P$22-$G$22,$BO50)=0,Options!$K16,)</f>
        <v>0</v>
      </c>
      <c r="Q50" s="552">
        <f>+IF(MOD(Q$22-$G$22,$BO50)=0,Options!$K16,)</f>
        <v>2073.283429441869</v>
      </c>
      <c r="R50" s="552">
        <f>+IF(MOD(R$22-$G$22,$BO50)=0,Options!$K16,)</f>
        <v>0</v>
      </c>
      <c r="S50" s="552">
        <f>+IF(MOD(S$22-$G$22,$BO50)=0,Options!$K16,)</f>
        <v>0</v>
      </c>
      <c r="T50" s="552">
        <f>+IF(MOD(T$22-$G$22,$BO50)=0,Options!$K16,)</f>
        <v>0</v>
      </c>
      <c r="U50" s="552">
        <f>+IF(MOD(U$22-$G$22,$BO50)=0,Options!$K16,)</f>
        <v>0</v>
      </c>
      <c r="V50" s="552">
        <f>+IF(MOD(V$22-$G$22,$BO50)=0,Options!$K16,)</f>
        <v>0</v>
      </c>
      <c r="W50" s="552">
        <f>+IF(MOD(W$22-$G$22,$BO50)=0,Options!$K16,)</f>
        <v>0</v>
      </c>
      <c r="X50" s="552">
        <f>+IF(MOD(X$22-$G$22,$BO50)=0,Options!$K16,)</f>
        <v>0</v>
      </c>
      <c r="Y50" s="552">
        <f>+IF(MOD(Y$22-$G$22,$BO50)=0,Options!$K16,)</f>
        <v>0</v>
      </c>
      <c r="Z50" s="552">
        <f>+IF(MOD(Z$22-$G$22,$BO50)=0,Options!$K16,)</f>
        <v>0</v>
      </c>
      <c r="AA50" s="552">
        <f>+IF(MOD(AA$22-$G$22,$BO50)=0,Options!$K16,)</f>
        <v>2073.283429441869</v>
      </c>
      <c r="AB50" s="552">
        <f>+IF(MOD(AB$22-$G$22,$BO50)=0,Options!$K16,)</f>
        <v>0</v>
      </c>
      <c r="AC50" s="552">
        <f>+IF(MOD(AC$22-$G$22,$BO50)=0,Options!$K16,)</f>
        <v>0</v>
      </c>
      <c r="AD50" s="552">
        <f>+IF(MOD(AD$22-$G$22,$BO50)=0,Options!$K16,)</f>
        <v>0</v>
      </c>
      <c r="AE50" s="552">
        <f>+IF(MOD(AE$22-$G$22,$BO50)=0,Options!$K16,)</f>
        <v>0</v>
      </c>
      <c r="AF50" s="552">
        <f>+IF(MOD(AF$22-$G$22,$BO50)=0,Options!$K16,)</f>
        <v>0</v>
      </c>
      <c r="AG50" s="552">
        <f>+IF(MOD(AG$22-$G$22,$BO50)=0,Options!$K16,)</f>
        <v>0</v>
      </c>
      <c r="AH50" s="552">
        <f>+IF(MOD(AH$22-$G$22,$BO50)=0,Options!$K16,)</f>
        <v>0</v>
      </c>
      <c r="AI50" s="552">
        <f>+IF(MOD(AI$22-$G$22,$BO50)=0,Options!$K16,)</f>
        <v>0</v>
      </c>
      <c r="AJ50" s="552">
        <f>+IF(MOD(AJ$22-$G$22,$BO50)=0,Options!$K16,)</f>
        <v>0</v>
      </c>
      <c r="AK50" s="552">
        <f>+IF(MOD(AK$22-$G$22,$BO50)=0,Options!$K16,)</f>
        <v>2073.283429441869</v>
      </c>
      <c r="AL50" s="552">
        <f>+IF(MOD(AL$22-$G$22,$BO50)=0,Options!$K16,)</f>
        <v>0</v>
      </c>
      <c r="AM50" s="552">
        <f>+IF(MOD(AM$22-$G$22,$BO50)=0,Options!$K16,)</f>
        <v>0</v>
      </c>
      <c r="AN50" s="552">
        <f>+IF(MOD(AN$22-$G$22,$BO50)=0,Options!$K16,)</f>
        <v>0</v>
      </c>
      <c r="AO50" s="552">
        <f>+IF(MOD(AO$22-$G$22,$BO50)=0,Options!$K16,)</f>
        <v>0</v>
      </c>
      <c r="AP50" s="552">
        <f>+IF(MOD(AP$22-$G$22,$BO50)=0,Options!$K16,)</f>
        <v>0</v>
      </c>
      <c r="AQ50" s="552">
        <f>+IF(MOD(AQ$22-$G$22,$BO50)=0,Options!$K16,)</f>
        <v>0</v>
      </c>
      <c r="AR50" s="552">
        <f>+IF(MOD(AR$22-$G$22,$BO50)=0,Options!$K16,)</f>
        <v>0</v>
      </c>
      <c r="AS50" s="552">
        <f>+IF(MOD(AS$22-$G$22,$BO50)=0,Options!$K16,)</f>
        <v>0</v>
      </c>
      <c r="AT50" s="552">
        <f>+IF(MOD(AT$22-$G$22,$BO50)=0,Options!$K16,)</f>
        <v>0</v>
      </c>
      <c r="AU50" s="552">
        <f>+IF(MOD(AU$22-$G$22,$BO50)=0,Options!$K16,)</f>
        <v>2073.283429441869</v>
      </c>
      <c r="AV50" s="552">
        <f>+IF(MOD(AV$22-$G$22,$BO50)=0,Options!$K16,)</f>
        <v>0</v>
      </c>
      <c r="AW50" s="552">
        <f>+IF(MOD(AW$22-$G$22,$BO50)=0,Options!$K16,)</f>
        <v>0</v>
      </c>
      <c r="AX50" s="552">
        <f>+IF(MOD(AX$22-$G$22,$BO50)=0,Options!$K16,)</f>
        <v>0</v>
      </c>
      <c r="AY50" s="552">
        <f>+IF(MOD(AY$22-$G$22,$BO50)=0,Options!$K16,)</f>
        <v>0</v>
      </c>
      <c r="AZ50" s="552">
        <f>+IF(MOD(AZ$22-$G$22,$BO50)=0,Options!$K16,)</f>
        <v>0</v>
      </c>
      <c r="BA50" s="552">
        <f>+IF(MOD(BA$22-$G$22,$BO50)=0,Options!$K16,)</f>
        <v>0</v>
      </c>
      <c r="BB50" s="552">
        <f>+IF(MOD(BB$22-$G$22,$BO50)=0,Options!$K16,)</f>
        <v>0</v>
      </c>
      <c r="BC50" s="552">
        <f>+IF(MOD(BC$22-$G$22,$BO50)=0,Options!$K16,)</f>
        <v>0</v>
      </c>
      <c r="BD50" s="552">
        <f>+IF(MOD(BD$22-$G$22,$BO50)=0,Options!$K16,)</f>
        <v>0</v>
      </c>
      <c r="BE50" s="552">
        <f>+IF(MOD(BE$22-$G$22,$BO50)=0,Options!$K16,)</f>
        <v>2073.283429441869</v>
      </c>
      <c r="BF50" s="552">
        <f>+IF(MOD(BF$22-$G$22,$BO50)=0,Options!$K16,)</f>
        <v>0</v>
      </c>
      <c r="BG50" s="552">
        <f>+IF(MOD(BG$22-$G$22,$BO50)=0,Options!$K16,)</f>
        <v>0</v>
      </c>
      <c r="BH50" s="552">
        <f>+IF(MOD(BH$22-$G$22,$BO50)=0,Options!$K16,)</f>
        <v>0</v>
      </c>
      <c r="BI50" s="552">
        <f>+IF(MOD(BI$22-$G$22,$BO50)=0,Options!$K16,)</f>
        <v>0</v>
      </c>
      <c r="BJ50" s="552">
        <f>+IF(MOD(BJ$22-$G$22,$BO50)=0,Options!$K16,)</f>
        <v>0</v>
      </c>
      <c r="BK50" s="552">
        <f>+IF(MOD(BK$22-$G$22,$BO50)=0,Options!$K16,)</f>
        <v>0</v>
      </c>
      <c r="BL50" s="552">
        <f>+IF(MOD(BL$22-$G$22,$BO50)=0,Options!$K16,)</f>
        <v>0</v>
      </c>
      <c r="BM50" s="552">
        <f>+IF(MOD(BM$22-$G$22,$BO50)=0,Options!$K16,)</f>
        <v>0</v>
      </c>
      <c r="BN50" s="9">
        <f>-Options!K16*BP50/BO50*(1+Assumes!$D$3)</f>
        <v>-429.16966989446684</v>
      </c>
      <c r="BO50" s="360">
        <f>+Assumes!D12</f>
        <v>10</v>
      </c>
      <c r="BP50" s="360">
        <f>+BO50-MOD(BM$22-1,BO50)+1</f>
        <v>2</v>
      </c>
      <c r="BQ50" s="5"/>
    </row>
    <row r="51" spans="1:69" outlineLevel="2">
      <c r="A51" s="735"/>
      <c r="B51" s="315" t="s">
        <v>23</v>
      </c>
      <c r="C51" s="317"/>
      <c r="D51" s="308">
        <f t="shared" si="3"/>
        <v>0</v>
      </c>
      <c r="E51" s="308">
        <f t="shared" si="4"/>
        <v>4405.4896624402736</v>
      </c>
      <c r="F51" s="127"/>
      <c r="G51" s="127"/>
      <c r="H51" s="552">
        <f>+IF(MOD(H$22-$G$22,$BO51)=0,Options!$K17,)</f>
        <v>0</v>
      </c>
      <c r="I51" s="552">
        <f>+IF(MOD(I$22-$G$22,$BO51)=0,Options!$K17,)</f>
        <v>0</v>
      </c>
      <c r="J51" s="552">
        <f>+IF(MOD(J$22-$G$22,$BO51)=0,Options!$K17,)</f>
        <v>0</v>
      </c>
      <c r="K51" s="552">
        <f>+IF(MOD(K$22-$G$22,$BO51)=0,Options!$K17,)</f>
        <v>0</v>
      </c>
      <c r="L51" s="552">
        <f>+IF(MOD(L$22-$G$22,$BO51)=0,Options!$K17,)</f>
        <v>0</v>
      </c>
      <c r="M51" s="552">
        <f>+IF(MOD(M$22-$G$22,$BO51)=0,Options!$K17,)</f>
        <v>0</v>
      </c>
      <c r="N51" s="552">
        <f>+IF(MOD(N$22-$G$22,$BO51)=0,Options!$K17,)</f>
        <v>0</v>
      </c>
      <c r="O51" s="552">
        <f>+IF(MOD(O$22-$G$22,$BO51)=0,Options!$K17,)</f>
        <v>0</v>
      </c>
      <c r="P51" s="552">
        <f>+IF(MOD(P$22-$G$22,$BO51)=0,Options!$K17,)</f>
        <v>0</v>
      </c>
      <c r="Q51" s="552">
        <f>+IF(MOD(Q$22-$G$22,$BO51)=0,Options!$K17,)</f>
        <v>0</v>
      </c>
      <c r="R51" s="552">
        <f>+IF(MOD(R$22-$G$22,$BO51)=0,Options!$K17,)</f>
        <v>0</v>
      </c>
      <c r="S51" s="552">
        <f>+IF(MOD(S$22-$G$22,$BO51)=0,Options!$K17,)</f>
        <v>0</v>
      </c>
      <c r="T51" s="552">
        <f>+IF(MOD(T$22-$G$22,$BO51)=0,Options!$K17,)</f>
        <v>0</v>
      </c>
      <c r="U51" s="552">
        <f>+IF(MOD(U$22-$G$22,$BO51)=0,Options!$K17,)</f>
        <v>0</v>
      </c>
      <c r="V51" s="552">
        <f>+IF(MOD(V$22-$G$22,$BO51)=0,Options!$K17,)</f>
        <v>0</v>
      </c>
      <c r="W51" s="552">
        <f>+IF(MOD(W$22-$G$22,$BO51)=0,Options!$K17,)</f>
        <v>0</v>
      </c>
      <c r="X51" s="552">
        <f>+IF(MOD(X$22-$G$22,$BO51)=0,Options!$K17,)</f>
        <v>0</v>
      </c>
      <c r="Y51" s="552">
        <f>+IF(MOD(Y$22-$G$22,$BO51)=0,Options!$K17,)</f>
        <v>0</v>
      </c>
      <c r="Z51" s="552">
        <f>+IF(MOD(Z$22-$G$22,$BO51)=0,Options!$K17,)</f>
        <v>0</v>
      </c>
      <c r="AA51" s="552">
        <f>+IF(MOD(AA$22-$G$22,$BO51)=0,Options!$K17,)</f>
        <v>0</v>
      </c>
      <c r="AB51" s="552">
        <f>+IF(MOD(AB$22-$G$22,$BO51)=0,Options!$K17,)</f>
        <v>0</v>
      </c>
      <c r="AC51" s="552">
        <f>+IF(MOD(AC$22-$G$22,$BO51)=0,Options!$K17,)</f>
        <v>0</v>
      </c>
      <c r="AD51" s="552">
        <f>+IF(MOD(AD$22-$G$22,$BO51)=0,Options!$K17,)</f>
        <v>0</v>
      </c>
      <c r="AE51" s="552">
        <f>+IF(MOD(AE$22-$G$22,$BO51)=0,Options!$K17,)</f>
        <v>0</v>
      </c>
      <c r="AF51" s="552">
        <f>+IF(MOD(AF$22-$G$22,$BO51)=0,Options!$K17,)</f>
        <v>8642.668090039333</v>
      </c>
      <c r="AG51" s="552">
        <f>+IF(MOD(AG$22-$G$22,$BO51)=0,Options!$K17,)</f>
        <v>0</v>
      </c>
      <c r="AH51" s="552">
        <f>+IF(MOD(AH$22-$G$22,$BO51)=0,Options!$K17,)</f>
        <v>0</v>
      </c>
      <c r="AI51" s="552">
        <f>+IF(MOD(AI$22-$G$22,$BO51)=0,Options!$K17,)</f>
        <v>0</v>
      </c>
      <c r="AJ51" s="552">
        <f>+IF(MOD(AJ$22-$G$22,$BO51)=0,Options!$K17,)</f>
        <v>0</v>
      </c>
      <c r="AK51" s="552">
        <f>+IF(MOD(AK$22-$G$22,$BO51)=0,Options!$K17,)</f>
        <v>0</v>
      </c>
      <c r="AL51" s="552">
        <f>+IF(MOD(AL$22-$G$22,$BO51)=0,Options!$K17,)</f>
        <v>0</v>
      </c>
      <c r="AM51" s="552">
        <f>+IF(MOD(AM$22-$G$22,$BO51)=0,Options!$K17,)</f>
        <v>0</v>
      </c>
      <c r="AN51" s="552">
        <f>+IF(MOD(AN$22-$G$22,$BO51)=0,Options!$K17,)</f>
        <v>0</v>
      </c>
      <c r="AO51" s="552">
        <f>+IF(MOD(AO$22-$G$22,$BO51)=0,Options!$K17,)</f>
        <v>0</v>
      </c>
      <c r="AP51" s="552">
        <f>+IF(MOD(AP$22-$G$22,$BO51)=0,Options!$K17,)</f>
        <v>0</v>
      </c>
      <c r="AQ51" s="552">
        <f>+IF(MOD(AQ$22-$G$22,$BO51)=0,Options!$K17,)</f>
        <v>0</v>
      </c>
      <c r="AR51" s="552">
        <f>+IF(MOD(AR$22-$G$22,$BO51)=0,Options!$K17,)</f>
        <v>0</v>
      </c>
      <c r="AS51" s="552">
        <f>+IF(MOD(AS$22-$G$22,$BO51)=0,Options!$K17,)</f>
        <v>0</v>
      </c>
      <c r="AT51" s="552">
        <f>+IF(MOD(AT$22-$G$22,$BO51)=0,Options!$K17,)</f>
        <v>0</v>
      </c>
      <c r="AU51" s="552">
        <f>+IF(MOD(AU$22-$G$22,$BO51)=0,Options!$K17,)</f>
        <v>0</v>
      </c>
      <c r="AV51" s="552">
        <f>+IF(MOD(AV$22-$G$22,$BO51)=0,Options!$K17,)</f>
        <v>0</v>
      </c>
      <c r="AW51" s="552">
        <f>+IF(MOD(AW$22-$G$22,$BO51)=0,Options!$K17,)</f>
        <v>0</v>
      </c>
      <c r="AX51" s="552">
        <f>+IF(MOD(AX$22-$G$22,$BO51)=0,Options!$K17,)</f>
        <v>0</v>
      </c>
      <c r="AY51" s="552">
        <f>+IF(MOD(AY$22-$G$22,$BO51)=0,Options!$K17,)</f>
        <v>0</v>
      </c>
      <c r="AZ51" s="552">
        <f>+IF(MOD(AZ$22-$G$22,$BO51)=0,Options!$K17,)</f>
        <v>0</v>
      </c>
      <c r="BA51" s="552">
        <f>+IF(MOD(BA$22-$G$22,$BO51)=0,Options!$K17,)</f>
        <v>0</v>
      </c>
      <c r="BB51" s="552">
        <f>+IF(MOD(BB$22-$G$22,$BO51)=0,Options!$K17,)</f>
        <v>0</v>
      </c>
      <c r="BC51" s="552">
        <f>+IF(MOD(BC$22-$G$22,$BO51)=0,Options!$K17,)</f>
        <v>0</v>
      </c>
      <c r="BD51" s="552">
        <f>+IF(MOD(BD$22-$G$22,$BO51)=0,Options!$K17,)</f>
        <v>0</v>
      </c>
      <c r="BE51" s="552">
        <f>+IF(MOD(BE$22-$G$22,$BO51)=0,Options!$K17,)</f>
        <v>8642.668090039333</v>
      </c>
      <c r="BF51" s="552">
        <f>+IF(MOD(BF$22-$G$22,$BO51)=0,Options!$K17,)</f>
        <v>0</v>
      </c>
      <c r="BG51" s="552">
        <f>+IF(MOD(BG$22-$G$22,$BO51)=0,Options!$K17,)</f>
        <v>0</v>
      </c>
      <c r="BH51" s="552">
        <f>+IF(MOD(BH$22-$G$22,$BO51)=0,Options!$K17,)</f>
        <v>0</v>
      </c>
      <c r="BI51" s="552">
        <f>+IF(MOD(BI$22-$G$22,$BO51)=0,Options!$K17,)</f>
        <v>0</v>
      </c>
      <c r="BJ51" s="552">
        <f>+IF(MOD(BJ$22-$G$22,$BO51)=0,Options!$K17,)</f>
        <v>0</v>
      </c>
      <c r="BK51" s="552">
        <f>+IF(MOD(BK$22-$G$22,$BO51)=0,Options!$K17,)</f>
        <v>0</v>
      </c>
      <c r="BL51" s="552">
        <f>+IF(MOD(BL$22-$G$22,$BO51)=0,Options!$K17,)</f>
        <v>0</v>
      </c>
      <c r="BM51" s="552">
        <f>+IF(MOD(BM$22-$G$22,$BO51)=0,Options!$K17,)</f>
        <v>0</v>
      </c>
      <c r="BN51" s="9">
        <f>-Options!K17*BP51/BO51*(1+Assumes!$D$3)</f>
        <v>-6082.7098017696826</v>
      </c>
      <c r="BO51" s="360">
        <f>+Assumes!D13</f>
        <v>25</v>
      </c>
      <c r="BP51" s="360">
        <f>+BO51-MOD(BM$22-1,BO51)+1</f>
        <v>17</v>
      </c>
      <c r="BQ51" s="5"/>
    </row>
    <row r="52" spans="1:69" outlineLevel="2">
      <c r="A52" s="735"/>
      <c r="B52" s="315" t="s">
        <v>24</v>
      </c>
      <c r="C52" s="317"/>
      <c r="D52" s="308">
        <f t="shared" si="3"/>
        <v>0</v>
      </c>
      <c r="E52" s="308">
        <f t="shared" si="4"/>
        <v>1761.5490005706381</v>
      </c>
      <c r="F52" s="127"/>
      <c r="G52" s="127"/>
      <c r="H52" s="552">
        <f>+IF(MOD(H$22-$G$22,$BO52)=0,Options!$K18,)</f>
        <v>0</v>
      </c>
      <c r="I52" s="552">
        <f>+IF(MOD(I$22-$G$22,$BO52)=0,Options!$K18,)</f>
        <v>0</v>
      </c>
      <c r="J52" s="552">
        <f>+IF(MOD(J$22-$G$22,$BO52)=0,Options!$K18,)</f>
        <v>0</v>
      </c>
      <c r="K52" s="552">
        <f>+IF(MOD(K$22-$G$22,$BO52)=0,Options!$K18,)</f>
        <v>0</v>
      </c>
      <c r="L52" s="552">
        <f>+IF(MOD(L$22-$G$22,$BO52)=0,Options!$K18,)</f>
        <v>0</v>
      </c>
      <c r="M52" s="552">
        <f>+IF(MOD(M$22-$G$22,$BO52)=0,Options!$K18,)</f>
        <v>0</v>
      </c>
      <c r="N52" s="552">
        <f>+IF(MOD(N$22-$G$22,$BO52)=0,Options!$K18,)</f>
        <v>0</v>
      </c>
      <c r="O52" s="552">
        <f>+IF(MOD(O$22-$G$22,$BO52)=0,Options!$K18,)</f>
        <v>0</v>
      </c>
      <c r="P52" s="552">
        <f>+IF(MOD(P$22-$G$22,$BO52)=0,Options!$K18,)</f>
        <v>0</v>
      </c>
      <c r="Q52" s="552">
        <f>+IF(MOD(Q$22-$G$22,$BO52)=0,Options!$K18,)</f>
        <v>0</v>
      </c>
      <c r="R52" s="552">
        <f>+IF(MOD(R$22-$G$22,$BO52)=0,Options!$K18,)</f>
        <v>0</v>
      </c>
      <c r="S52" s="552">
        <f>+IF(MOD(S$22-$G$22,$BO52)=0,Options!$K18,)</f>
        <v>0</v>
      </c>
      <c r="T52" s="552">
        <f>+IF(MOD(T$22-$G$22,$BO52)=0,Options!$K18,)</f>
        <v>0</v>
      </c>
      <c r="U52" s="552">
        <f>+IF(MOD(U$22-$G$22,$BO52)=0,Options!$K18,)</f>
        <v>0</v>
      </c>
      <c r="V52" s="552">
        <f>+IF(MOD(V$22-$G$22,$BO52)=0,Options!$K18,)</f>
        <v>0</v>
      </c>
      <c r="W52" s="552">
        <f>+IF(MOD(W$22-$G$22,$BO52)=0,Options!$K18,)</f>
        <v>0</v>
      </c>
      <c r="X52" s="552">
        <f>+IF(MOD(X$22-$G$22,$BO52)=0,Options!$K18,)</f>
        <v>0</v>
      </c>
      <c r="Y52" s="552">
        <f>+IF(MOD(Y$22-$G$22,$BO52)=0,Options!$K18,)</f>
        <v>0</v>
      </c>
      <c r="Z52" s="552">
        <f>+IF(MOD(Z$22-$G$22,$BO52)=0,Options!$K18,)</f>
        <v>0</v>
      </c>
      <c r="AA52" s="552">
        <f>+IF(MOD(AA$22-$G$22,$BO52)=0,Options!$K18,)</f>
        <v>0</v>
      </c>
      <c r="AB52" s="552">
        <f>+IF(MOD(AB$22-$G$22,$BO52)=0,Options!$K18,)</f>
        <v>0</v>
      </c>
      <c r="AC52" s="552">
        <f>+IF(MOD(AC$22-$G$22,$BO52)=0,Options!$K18,)</f>
        <v>0</v>
      </c>
      <c r="AD52" s="552">
        <f>+IF(MOD(AD$22-$G$22,$BO52)=0,Options!$K18,)</f>
        <v>0</v>
      </c>
      <c r="AE52" s="552">
        <f>+IF(MOD(AE$22-$G$22,$BO52)=0,Options!$K18,)</f>
        <v>0</v>
      </c>
      <c r="AF52" s="552">
        <f>+IF(MOD(AF$22-$G$22,$BO52)=0,Options!$K18,)</f>
        <v>3455.7982205863232</v>
      </c>
      <c r="AG52" s="552">
        <f>+IF(MOD(AG$22-$G$22,$BO52)=0,Options!$K18,)</f>
        <v>0</v>
      </c>
      <c r="AH52" s="552">
        <f>+IF(MOD(AH$22-$G$22,$BO52)=0,Options!$K18,)</f>
        <v>0</v>
      </c>
      <c r="AI52" s="552">
        <f>+IF(MOD(AI$22-$G$22,$BO52)=0,Options!$K18,)</f>
        <v>0</v>
      </c>
      <c r="AJ52" s="552">
        <f>+IF(MOD(AJ$22-$G$22,$BO52)=0,Options!$K18,)</f>
        <v>0</v>
      </c>
      <c r="AK52" s="552">
        <f>+IF(MOD(AK$22-$G$22,$BO52)=0,Options!$K18,)</f>
        <v>0</v>
      </c>
      <c r="AL52" s="552">
        <f>+IF(MOD(AL$22-$G$22,$BO52)=0,Options!$K18,)</f>
        <v>0</v>
      </c>
      <c r="AM52" s="552">
        <f>+IF(MOD(AM$22-$G$22,$BO52)=0,Options!$K18,)</f>
        <v>0</v>
      </c>
      <c r="AN52" s="552">
        <f>+IF(MOD(AN$22-$G$22,$BO52)=0,Options!$K18,)</f>
        <v>0</v>
      </c>
      <c r="AO52" s="552">
        <f>+IF(MOD(AO$22-$G$22,$BO52)=0,Options!$K18,)</f>
        <v>0</v>
      </c>
      <c r="AP52" s="552">
        <f>+IF(MOD(AP$22-$G$22,$BO52)=0,Options!$K18,)</f>
        <v>0</v>
      </c>
      <c r="AQ52" s="552">
        <f>+IF(MOD(AQ$22-$G$22,$BO52)=0,Options!$K18,)</f>
        <v>0</v>
      </c>
      <c r="AR52" s="552">
        <f>+IF(MOD(AR$22-$G$22,$BO52)=0,Options!$K18,)</f>
        <v>0</v>
      </c>
      <c r="AS52" s="552">
        <f>+IF(MOD(AS$22-$G$22,$BO52)=0,Options!$K18,)</f>
        <v>0</v>
      </c>
      <c r="AT52" s="552">
        <f>+IF(MOD(AT$22-$G$22,$BO52)=0,Options!$K18,)</f>
        <v>0</v>
      </c>
      <c r="AU52" s="552">
        <f>+IF(MOD(AU$22-$G$22,$BO52)=0,Options!$K18,)</f>
        <v>0</v>
      </c>
      <c r="AV52" s="552">
        <f>+IF(MOD(AV$22-$G$22,$BO52)=0,Options!$K18,)</f>
        <v>0</v>
      </c>
      <c r="AW52" s="552">
        <f>+IF(MOD(AW$22-$G$22,$BO52)=0,Options!$K18,)</f>
        <v>0</v>
      </c>
      <c r="AX52" s="552">
        <f>+IF(MOD(AX$22-$G$22,$BO52)=0,Options!$K18,)</f>
        <v>0</v>
      </c>
      <c r="AY52" s="552">
        <f>+IF(MOD(AY$22-$G$22,$BO52)=0,Options!$K18,)</f>
        <v>0</v>
      </c>
      <c r="AZ52" s="552">
        <f>+IF(MOD(AZ$22-$G$22,$BO52)=0,Options!$K18,)</f>
        <v>0</v>
      </c>
      <c r="BA52" s="552">
        <f>+IF(MOD(BA$22-$G$22,$BO52)=0,Options!$K18,)</f>
        <v>0</v>
      </c>
      <c r="BB52" s="552">
        <f>+IF(MOD(BB$22-$G$22,$BO52)=0,Options!$K18,)</f>
        <v>0</v>
      </c>
      <c r="BC52" s="552">
        <f>+IF(MOD(BC$22-$G$22,$BO52)=0,Options!$K18,)</f>
        <v>0</v>
      </c>
      <c r="BD52" s="552">
        <f>+IF(MOD(BD$22-$G$22,$BO52)=0,Options!$K18,)</f>
        <v>0</v>
      </c>
      <c r="BE52" s="552">
        <f>+IF(MOD(BE$22-$G$22,$BO52)=0,Options!$K18,)</f>
        <v>3455.7982205863232</v>
      </c>
      <c r="BF52" s="552">
        <f>+IF(MOD(BF$22-$G$22,$BO52)=0,Options!$K18,)</f>
        <v>0</v>
      </c>
      <c r="BG52" s="552">
        <f>+IF(MOD(BG$22-$G$22,$BO52)=0,Options!$K18,)</f>
        <v>0</v>
      </c>
      <c r="BH52" s="552">
        <f>+IF(MOD(BH$22-$G$22,$BO52)=0,Options!$K18,)</f>
        <v>0</v>
      </c>
      <c r="BI52" s="552">
        <f>+IF(MOD(BI$22-$G$22,$BO52)=0,Options!$K18,)</f>
        <v>0</v>
      </c>
      <c r="BJ52" s="552">
        <f>+IF(MOD(BJ$22-$G$22,$BO52)=0,Options!$K18,)</f>
        <v>0</v>
      </c>
      <c r="BK52" s="552">
        <f>+IF(MOD(BK$22-$G$22,$BO52)=0,Options!$K18,)</f>
        <v>0</v>
      </c>
      <c r="BL52" s="552">
        <f>+IF(MOD(BL$22-$G$22,$BO52)=0,Options!$K18,)</f>
        <v>0</v>
      </c>
      <c r="BM52" s="552">
        <f>+IF(MOD(BM$22-$G$22,$BO52)=0,Options!$K18,)</f>
        <v>0</v>
      </c>
      <c r="BN52" s="9">
        <f>-Options!K18*BP52/BO52*(1+Assumes!$D$3)</f>
        <v>-2432.1907876486544</v>
      </c>
      <c r="BO52" s="360">
        <f>+Assumes!D14</f>
        <v>25</v>
      </c>
      <c r="BP52" s="360">
        <f>+BO52-MOD(BM$22-1,BO52)+1</f>
        <v>17</v>
      </c>
      <c r="BQ52" s="5"/>
    </row>
    <row r="53" spans="1:69" outlineLevel="2">
      <c r="A53" s="735"/>
      <c r="B53" s="315" t="s">
        <v>25</v>
      </c>
      <c r="C53" s="317"/>
      <c r="D53" s="308">
        <f t="shared" si="3"/>
        <v>0</v>
      </c>
      <c r="E53" s="308">
        <f t="shared" si="4"/>
        <v>-23.956472288327067</v>
      </c>
      <c r="F53" s="127"/>
      <c r="G53" s="127"/>
      <c r="H53" s="552">
        <f>+IF(MOD(H$22-$G$22,$BO53)=0,Options!$K19,)</f>
        <v>0</v>
      </c>
      <c r="I53" s="552">
        <f>+IF(MOD(I$22-$G$22,$BO53)=0,Options!$K19,)</f>
        <v>0</v>
      </c>
      <c r="J53" s="552">
        <f>+IF(MOD(J$22-$G$22,$BO53)=0,Options!$K19,)</f>
        <v>0</v>
      </c>
      <c r="K53" s="552">
        <f>+IF(MOD(K$22-$G$22,$BO53)=0,Options!$K19,)</f>
        <v>0</v>
      </c>
      <c r="L53" s="552">
        <f>+IF(MOD(L$22-$G$22,$BO53)=0,Options!$K19,)</f>
        <v>0</v>
      </c>
      <c r="M53" s="552">
        <f>+IF(MOD(M$22-$G$22,$BO53)=0,Options!$K19,)</f>
        <v>0</v>
      </c>
      <c r="N53" s="552">
        <f>+IF(MOD(N$22-$G$22,$BO53)=0,Options!$K19,)</f>
        <v>0</v>
      </c>
      <c r="O53" s="552">
        <f>+IF(MOD(O$22-$G$22,$BO53)=0,Options!$K19,)</f>
        <v>0</v>
      </c>
      <c r="P53" s="552">
        <f>+IF(MOD(P$22-$G$22,$BO53)=0,Options!$K19,)</f>
        <v>0</v>
      </c>
      <c r="Q53" s="552">
        <f>+IF(MOD(Q$22-$G$22,$BO53)=0,Options!$K19,)</f>
        <v>0</v>
      </c>
      <c r="R53" s="552">
        <f>+IF(MOD(R$22-$G$22,$BO53)=0,Options!$K19,)</f>
        <v>0</v>
      </c>
      <c r="S53" s="552">
        <f>+IF(MOD(S$22-$G$22,$BO53)=0,Options!$K19,)</f>
        <v>0</v>
      </c>
      <c r="T53" s="552">
        <f>+IF(MOD(T$22-$G$22,$BO53)=0,Options!$K19,)</f>
        <v>0</v>
      </c>
      <c r="U53" s="552">
        <f>+IF(MOD(U$22-$G$22,$BO53)=0,Options!$K19,)</f>
        <v>0</v>
      </c>
      <c r="V53" s="552">
        <f>+IF(MOD(V$22-$G$22,$BO53)=0,Options!$K19,)</f>
        <v>0</v>
      </c>
      <c r="W53" s="552">
        <f>+IF(MOD(W$22-$G$22,$BO53)=0,Options!$K19,)</f>
        <v>0</v>
      </c>
      <c r="X53" s="552">
        <f>+IF(MOD(X$22-$G$22,$BO53)=0,Options!$K19,)</f>
        <v>0</v>
      </c>
      <c r="Y53" s="552">
        <f>+IF(MOD(Y$22-$G$22,$BO53)=0,Options!$K19,)</f>
        <v>0</v>
      </c>
      <c r="Z53" s="552">
        <f>+IF(MOD(Z$22-$G$22,$BO53)=0,Options!$K19,)</f>
        <v>0</v>
      </c>
      <c r="AA53" s="552">
        <f>+IF(MOD(AA$22-$G$22,$BO53)=0,Options!$K19,)</f>
        <v>0</v>
      </c>
      <c r="AB53" s="552">
        <f>+IF(MOD(AB$22-$G$22,$BO53)=0,Options!$K19,)</f>
        <v>0</v>
      </c>
      <c r="AC53" s="552">
        <f>+IF(MOD(AC$22-$G$22,$BO53)=0,Options!$K19,)</f>
        <v>0</v>
      </c>
      <c r="AD53" s="552">
        <f>+IF(MOD(AD$22-$G$22,$BO53)=0,Options!$K19,)</f>
        <v>0</v>
      </c>
      <c r="AE53" s="552">
        <f>+IF(MOD(AE$22-$G$22,$BO53)=0,Options!$K19,)</f>
        <v>0</v>
      </c>
      <c r="AF53" s="552">
        <f>+IF(MOD(AF$22-$G$22,$BO53)=0,Options!$K19,)</f>
        <v>0</v>
      </c>
      <c r="AG53" s="552">
        <f>+IF(MOD(AG$22-$G$22,$BO53)=0,Options!$K19,)</f>
        <v>0</v>
      </c>
      <c r="AH53" s="552">
        <f>+IF(MOD(AH$22-$G$22,$BO53)=0,Options!$K19,)</f>
        <v>0</v>
      </c>
      <c r="AI53" s="552">
        <f>+IF(MOD(AI$22-$G$22,$BO53)=0,Options!$K19,)</f>
        <v>0</v>
      </c>
      <c r="AJ53" s="552">
        <f>+IF(MOD(AJ$22-$G$22,$BO53)=0,Options!$K19,)</f>
        <v>0</v>
      </c>
      <c r="AK53" s="552">
        <f>+IF(MOD(AK$22-$G$22,$BO53)=0,Options!$K19,)</f>
        <v>0</v>
      </c>
      <c r="AL53" s="552">
        <f>+IF(MOD(AL$22-$G$22,$BO53)=0,Options!$K19,)</f>
        <v>0</v>
      </c>
      <c r="AM53" s="552">
        <f>+IF(MOD(AM$22-$G$22,$BO53)=0,Options!$K19,)</f>
        <v>0</v>
      </c>
      <c r="AN53" s="552">
        <f>+IF(MOD(AN$22-$G$22,$BO53)=0,Options!$K19,)</f>
        <v>0</v>
      </c>
      <c r="AO53" s="552">
        <f>+IF(MOD(AO$22-$G$22,$BO53)=0,Options!$K19,)</f>
        <v>0</v>
      </c>
      <c r="AP53" s="552">
        <f>+IF(MOD(AP$22-$G$22,$BO53)=0,Options!$K19,)</f>
        <v>0</v>
      </c>
      <c r="AQ53" s="552">
        <f>+IF(MOD(AQ$22-$G$22,$BO53)=0,Options!$K19,)</f>
        <v>0</v>
      </c>
      <c r="AR53" s="552">
        <f>+IF(MOD(AR$22-$G$22,$BO53)=0,Options!$K19,)</f>
        <v>0</v>
      </c>
      <c r="AS53" s="552">
        <f>+IF(MOD(AS$22-$G$22,$BO53)=0,Options!$K19,)</f>
        <v>0</v>
      </c>
      <c r="AT53" s="552">
        <f>+IF(MOD(AT$22-$G$22,$BO53)=0,Options!$K19,)</f>
        <v>0</v>
      </c>
      <c r="AU53" s="552">
        <f>+IF(MOD(AU$22-$G$22,$BO53)=0,Options!$K19,)</f>
        <v>0</v>
      </c>
      <c r="AV53" s="552">
        <f>+IF(MOD(AV$22-$G$22,$BO53)=0,Options!$K19,)</f>
        <v>0</v>
      </c>
      <c r="AW53" s="552">
        <f>+IF(MOD(AW$22-$G$22,$BO53)=0,Options!$K19,)</f>
        <v>0</v>
      </c>
      <c r="AX53" s="552">
        <f>+IF(MOD(AX$22-$G$22,$BO53)=0,Options!$K19,)</f>
        <v>0</v>
      </c>
      <c r="AY53" s="552">
        <f>+IF(MOD(AY$22-$G$22,$BO53)=0,Options!$K19,)</f>
        <v>0</v>
      </c>
      <c r="AZ53" s="552">
        <f>+IF(MOD(AZ$22-$G$22,$BO53)=0,Options!$K19,)</f>
        <v>0</v>
      </c>
      <c r="BA53" s="552">
        <f>+IF(MOD(BA$22-$G$22,$BO53)=0,Options!$K19,)</f>
        <v>0</v>
      </c>
      <c r="BB53" s="552">
        <f>+IF(MOD(BB$22-$G$22,$BO53)=0,Options!$K19,)</f>
        <v>0</v>
      </c>
      <c r="BC53" s="552">
        <f>+IF(MOD(BC$22-$G$22,$BO53)=0,Options!$K19,)</f>
        <v>0</v>
      </c>
      <c r="BD53" s="552">
        <f>+IF(MOD(BD$22-$G$22,$BO53)=0,Options!$K19,)</f>
        <v>0</v>
      </c>
      <c r="BE53" s="552">
        <f>+IF(MOD(BE$22-$G$22,$BO53)=0,Options!$K19,)</f>
        <v>0</v>
      </c>
      <c r="BF53" s="552">
        <f>+IF(MOD(BF$22-$G$22,$BO53)=0,Options!$K19,)</f>
        <v>0</v>
      </c>
      <c r="BG53" s="552">
        <f>+IF(MOD(BG$22-$G$22,$BO53)=0,Options!$K19,)</f>
        <v>0</v>
      </c>
      <c r="BH53" s="552">
        <f>+IF(MOD(BH$22-$G$22,$BO53)=0,Options!$K19,)</f>
        <v>0</v>
      </c>
      <c r="BI53" s="552">
        <f>+IF(MOD(BI$22-$G$22,$BO53)=0,Options!$K19,)</f>
        <v>0</v>
      </c>
      <c r="BJ53" s="552">
        <f>+IF(MOD(BJ$22-$G$22,$BO53)=0,Options!$K19,)</f>
        <v>0</v>
      </c>
      <c r="BK53" s="552">
        <f>+IF(MOD(BK$22-$G$22,$BO53)=0,Options!$K19,)</f>
        <v>0</v>
      </c>
      <c r="BL53" s="552">
        <f>+IF(MOD(BL$22-$G$22,$BO53)=0,Options!$K19,)</f>
        <v>0</v>
      </c>
      <c r="BM53" s="552">
        <f>+IF(MOD(BM$22-$G$22,$BO53)=0,Options!$K19,)</f>
        <v>0</v>
      </c>
      <c r="BN53" s="9">
        <f>-Options!K19*BP53/BO53*(1+Assumes!$D$3)</f>
        <v>-182.34904961250021</v>
      </c>
      <c r="BO53" s="360">
        <f>+Assumes!D15</f>
        <v>60</v>
      </c>
      <c r="BP53" s="360">
        <f>+BO53-MOD(BM$22-1,BO53)+1</f>
        <v>2</v>
      </c>
      <c r="BQ53" s="5"/>
    </row>
    <row r="54" spans="1:69" outlineLevel="2">
      <c r="A54" s="735"/>
      <c r="B54" s="315" t="s">
        <v>26</v>
      </c>
      <c r="C54" s="317"/>
      <c r="D54" s="334">
        <f t="shared" si="3"/>
        <v>0</v>
      </c>
      <c r="E54" s="334">
        <f t="shared" si="4"/>
        <v>0</v>
      </c>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325"/>
      <c r="BP54" s="325"/>
      <c r="BQ54" s="5"/>
    </row>
    <row r="55" spans="1:69" outlineLevel="1">
      <c r="A55" s="736"/>
      <c r="B55" s="320" t="s">
        <v>750</v>
      </c>
      <c r="C55" s="139"/>
      <c r="D55" s="554">
        <f t="shared" si="3"/>
        <v>0</v>
      </c>
      <c r="E55" s="554">
        <f t="shared" si="4"/>
        <v>9551.6806891806773</v>
      </c>
      <c r="F55" s="555">
        <f>SUM(F49:F54)</f>
        <v>0</v>
      </c>
      <c r="G55" s="555">
        <f>SUM(G49:G54)</f>
        <v>0</v>
      </c>
      <c r="H55" s="555">
        <f t="shared" ref="H55:BK55" si="16">SUM(H49:H54)</f>
        <v>0</v>
      </c>
      <c r="I55" s="555">
        <f t="shared" si="16"/>
        <v>0</v>
      </c>
      <c r="J55" s="555">
        <f t="shared" si="16"/>
        <v>0</v>
      </c>
      <c r="K55" s="555">
        <f t="shared" si="16"/>
        <v>0</v>
      </c>
      <c r="L55" s="555">
        <f t="shared" si="16"/>
        <v>0</v>
      </c>
      <c r="M55" s="555">
        <f t="shared" si="16"/>
        <v>0</v>
      </c>
      <c r="N55" s="555">
        <f>SUM(N49:N54)</f>
        <v>0</v>
      </c>
      <c r="O55" s="555">
        <f t="shared" si="16"/>
        <v>0</v>
      </c>
      <c r="P55" s="555">
        <f t="shared" si="16"/>
        <v>0</v>
      </c>
      <c r="Q55" s="555">
        <f t="shared" si="16"/>
        <v>2073.283429441869</v>
      </c>
      <c r="R55" s="555">
        <f t="shared" si="16"/>
        <v>0</v>
      </c>
      <c r="S55" s="555">
        <f t="shared" si="16"/>
        <v>0</v>
      </c>
      <c r="T55" s="555">
        <f t="shared" si="16"/>
        <v>0</v>
      </c>
      <c r="U55" s="555">
        <f t="shared" si="16"/>
        <v>0</v>
      </c>
      <c r="V55" s="555">
        <f t="shared" si="16"/>
        <v>0</v>
      </c>
      <c r="W55" s="555">
        <f t="shared" si="16"/>
        <v>0</v>
      </c>
      <c r="X55" s="555">
        <f t="shared" si="16"/>
        <v>0</v>
      </c>
      <c r="Y55" s="555">
        <f t="shared" si="16"/>
        <v>0</v>
      </c>
      <c r="Z55" s="555">
        <f t="shared" si="16"/>
        <v>0</v>
      </c>
      <c r="AA55" s="555">
        <f t="shared" si="16"/>
        <v>2073.283429441869</v>
      </c>
      <c r="AB55" s="555">
        <f t="shared" si="16"/>
        <v>0</v>
      </c>
      <c r="AC55" s="555">
        <f t="shared" si="16"/>
        <v>0</v>
      </c>
      <c r="AD55" s="555">
        <f t="shared" si="16"/>
        <v>0</v>
      </c>
      <c r="AE55" s="555">
        <f t="shared" si="16"/>
        <v>0</v>
      </c>
      <c r="AF55" s="555">
        <f t="shared" si="16"/>
        <v>12098.466310625656</v>
      </c>
      <c r="AG55" s="555">
        <f t="shared" si="16"/>
        <v>0</v>
      </c>
      <c r="AH55" s="555">
        <f t="shared" si="16"/>
        <v>0</v>
      </c>
      <c r="AI55" s="555">
        <f t="shared" si="16"/>
        <v>0</v>
      </c>
      <c r="AJ55" s="555">
        <f t="shared" si="16"/>
        <v>0</v>
      </c>
      <c r="AK55" s="555">
        <f t="shared" si="16"/>
        <v>2073.283429441869</v>
      </c>
      <c r="AL55" s="555">
        <f t="shared" si="16"/>
        <v>0</v>
      </c>
      <c r="AM55" s="555">
        <f t="shared" si="16"/>
        <v>0</v>
      </c>
      <c r="AN55" s="555">
        <f t="shared" si="16"/>
        <v>0</v>
      </c>
      <c r="AO55" s="555">
        <f t="shared" si="16"/>
        <v>0</v>
      </c>
      <c r="AP55" s="555">
        <f t="shared" si="16"/>
        <v>0</v>
      </c>
      <c r="AQ55" s="555">
        <f t="shared" si="16"/>
        <v>0</v>
      </c>
      <c r="AR55" s="555">
        <f t="shared" si="16"/>
        <v>0</v>
      </c>
      <c r="AS55" s="555">
        <f t="shared" si="16"/>
        <v>0</v>
      </c>
      <c r="AT55" s="555">
        <f t="shared" si="16"/>
        <v>0</v>
      </c>
      <c r="AU55" s="555">
        <f t="shared" si="16"/>
        <v>2073.283429441869</v>
      </c>
      <c r="AV55" s="555">
        <f t="shared" si="16"/>
        <v>0</v>
      </c>
      <c r="AW55" s="555">
        <f t="shared" si="16"/>
        <v>0</v>
      </c>
      <c r="AX55" s="555">
        <f t="shared" si="16"/>
        <v>0</v>
      </c>
      <c r="AY55" s="555">
        <f t="shared" si="16"/>
        <v>0</v>
      </c>
      <c r="AZ55" s="555">
        <f t="shared" si="16"/>
        <v>0</v>
      </c>
      <c r="BA55" s="555">
        <f t="shared" si="16"/>
        <v>0</v>
      </c>
      <c r="BB55" s="555">
        <f t="shared" si="16"/>
        <v>0</v>
      </c>
      <c r="BC55" s="555">
        <f t="shared" si="16"/>
        <v>0</v>
      </c>
      <c r="BD55" s="555">
        <f t="shared" si="16"/>
        <v>0</v>
      </c>
      <c r="BE55" s="555">
        <f t="shared" si="16"/>
        <v>14171.749740067524</v>
      </c>
      <c r="BF55" s="555">
        <f t="shared" si="16"/>
        <v>0</v>
      </c>
      <c r="BG55" s="555">
        <f t="shared" si="16"/>
        <v>0</v>
      </c>
      <c r="BH55" s="555">
        <f t="shared" si="16"/>
        <v>0</v>
      </c>
      <c r="BI55" s="555">
        <f t="shared" si="16"/>
        <v>0</v>
      </c>
      <c r="BJ55" s="555">
        <f t="shared" si="16"/>
        <v>0</v>
      </c>
      <c r="BK55" s="555">
        <f t="shared" si="16"/>
        <v>0</v>
      </c>
      <c r="BL55" s="555">
        <f>SUM(BL49:BL54)</f>
        <v>0</v>
      </c>
      <c r="BM55" s="555">
        <f>SUM(BM49:BM54)</f>
        <v>0</v>
      </c>
      <c r="BN55" s="555">
        <f>SUM(BN49:BN54)</f>
        <v>-9126.419308925304</v>
      </c>
      <c r="BO55" s="325"/>
      <c r="BP55" s="341"/>
      <c r="BQ55" s="25"/>
    </row>
    <row r="56" spans="1:69" ht="12.75" customHeight="1" outlineLevel="1">
      <c r="A56" s="728" t="s">
        <v>828</v>
      </c>
      <c r="B56" s="165" t="s">
        <v>21</v>
      </c>
      <c r="C56" s="166"/>
      <c r="D56" s="308">
        <f t="shared" si="3"/>
        <v>0</v>
      </c>
      <c r="E56" s="308">
        <f t="shared" si="4"/>
        <v>0</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323"/>
      <c r="BP56" s="553"/>
      <c r="BQ56" s="5"/>
    </row>
    <row r="57" spans="1:69" outlineLevel="1">
      <c r="A57" s="735"/>
      <c r="B57" s="315" t="s">
        <v>22</v>
      </c>
      <c r="C57" s="317"/>
      <c r="D57" s="308">
        <f t="shared" si="3"/>
        <v>0</v>
      </c>
      <c r="E57" s="308">
        <f t="shared" si="4"/>
        <v>0</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324"/>
      <c r="BP57" s="360"/>
      <c r="BQ57" s="5"/>
    </row>
    <row r="58" spans="1:69" outlineLevel="1">
      <c r="A58" s="735"/>
      <c r="B58" s="315" t="s">
        <v>23</v>
      </c>
      <c r="C58" s="317"/>
      <c r="D58" s="308">
        <f t="shared" si="3"/>
        <v>0</v>
      </c>
      <c r="E58" s="308">
        <f t="shared" si="4"/>
        <v>0</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324"/>
      <c r="BP58" s="360"/>
      <c r="BQ58" s="5"/>
    </row>
    <row r="59" spans="1:69" outlineLevel="1">
      <c r="A59" s="735"/>
      <c r="B59" s="315" t="s">
        <v>24</v>
      </c>
      <c r="C59" s="317"/>
      <c r="D59" s="308">
        <f t="shared" si="3"/>
        <v>0</v>
      </c>
      <c r="E59" s="308">
        <f t="shared" si="4"/>
        <v>0</v>
      </c>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324"/>
      <c r="BP59" s="360"/>
      <c r="BQ59" s="5"/>
    </row>
    <row r="60" spans="1:69" outlineLevel="1">
      <c r="A60" s="735"/>
      <c r="B60" s="315" t="s">
        <v>25</v>
      </c>
      <c r="C60" s="317"/>
      <c r="D60" s="308">
        <f t="shared" si="3"/>
        <v>0</v>
      </c>
      <c r="E60" s="308">
        <f t="shared" si="4"/>
        <v>0</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324"/>
      <c r="BP60" s="360"/>
      <c r="BQ60" s="5"/>
    </row>
    <row r="61" spans="1:69" outlineLevel="1">
      <c r="A61" s="735"/>
      <c r="B61" s="315" t="s">
        <v>26</v>
      </c>
      <c r="C61" s="317"/>
      <c r="D61" s="334">
        <f t="shared" si="3"/>
        <v>0</v>
      </c>
      <c r="E61" s="334">
        <f t="shared" si="4"/>
        <v>0</v>
      </c>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325"/>
      <c r="BP61" s="325"/>
      <c r="BQ61" s="5"/>
    </row>
    <row r="62" spans="1:69" outlineLevel="1">
      <c r="A62" s="736"/>
      <c r="B62" s="320" t="s">
        <v>750</v>
      </c>
      <c r="C62" s="139"/>
      <c r="D62" s="554">
        <f t="shared" si="3"/>
        <v>0</v>
      </c>
      <c r="E62" s="554">
        <f t="shared" si="4"/>
        <v>0</v>
      </c>
      <c r="F62" s="555">
        <f>SUM(F56:F61)</f>
        <v>0</v>
      </c>
      <c r="G62" s="555">
        <f t="shared" ref="G62:BN62" si="17">SUM(G56:G61)</f>
        <v>0</v>
      </c>
      <c r="H62" s="555">
        <f t="shared" si="17"/>
        <v>0</v>
      </c>
      <c r="I62" s="555">
        <f t="shared" si="17"/>
        <v>0</v>
      </c>
      <c r="J62" s="555">
        <f t="shared" si="17"/>
        <v>0</v>
      </c>
      <c r="K62" s="555">
        <f t="shared" si="17"/>
        <v>0</v>
      </c>
      <c r="L62" s="555">
        <f t="shared" si="17"/>
        <v>0</v>
      </c>
      <c r="M62" s="555">
        <f t="shared" si="17"/>
        <v>0</v>
      </c>
      <c r="N62" s="555">
        <f t="shared" si="17"/>
        <v>0</v>
      </c>
      <c r="O62" s="555">
        <f t="shared" si="17"/>
        <v>0</v>
      </c>
      <c r="P62" s="555">
        <f t="shared" si="17"/>
        <v>0</v>
      </c>
      <c r="Q62" s="555">
        <f t="shared" si="17"/>
        <v>0</v>
      </c>
      <c r="R62" s="555">
        <f t="shared" si="17"/>
        <v>0</v>
      </c>
      <c r="S62" s="555">
        <f t="shared" si="17"/>
        <v>0</v>
      </c>
      <c r="T62" s="555">
        <f t="shared" si="17"/>
        <v>0</v>
      </c>
      <c r="U62" s="555">
        <f t="shared" si="17"/>
        <v>0</v>
      </c>
      <c r="V62" s="555">
        <f t="shared" si="17"/>
        <v>0</v>
      </c>
      <c r="W62" s="555">
        <f t="shared" si="17"/>
        <v>0</v>
      </c>
      <c r="X62" s="555">
        <f t="shared" si="17"/>
        <v>0</v>
      </c>
      <c r="Y62" s="555">
        <f t="shared" si="17"/>
        <v>0</v>
      </c>
      <c r="Z62" s="555">
        <f t="shared" si="17"/>
        <v>0</v>
      </c>
      <c r="AA62" s="555">
        <f t="shared" si="17"/>
        <v>0</v>
      </c>
      <c r="AB62" s="555">
        <f t="shared" si="17"/>
        <v>0</v>
      </c>
      <c r="AC62" s="555">
        <f t="shared" si="17"/>
        <v>0</v>
      </c>
      <c r="AD62" s="555">
        <f t="shared" si="17"/>
        <v>0</v>
      </c>
      <c r="AE62" s="555">
        <f t="shared" si="17"/>
        <v>0</v>
      </c>
      <c r="AF62" s="555">
        <f t="shared" si="17"/>
        <v>0</v>
      </c>
      <c r="AG62" s="555">
        <f t="shared" si="17"/>
        <v>0</v>
      </c>
      <c r="AH62" s="555">
        <f t="shared" si="17"/>
        <v>0</v>
      </c>
      <c r="AI62" s="555">
        <f t="shared" si="17"/>
        <v>0</v>
      </c>
      <c r="AJ62" s="555">
        <f t="shared" si="17"/>
        <v>0</v>
      </c>
      <c r="AK62" s="555">
        <f t="shared" si="17"/>
        <v>0</v>
      </c>
      <c r="AL62" s="555">
        <f t="shared" si="17"/>
        <v>0</v>
      </c>
      <c r="AM62" s="555">
        <f t="shared" si="17"/>
        <v>0</v>
      </c>
      <c r="AN62" s="555">
        <f t="shared" si="17"/>
        <v>0</v>
      </c>
      <c r="AO62" s="555">
        <f t="shared" si="17"/>
        <v>0</v>
      </c>
      <c r="AP62" s="555">
        <f t="shared" si="17"/>
        <v>0</v>
      </c>
      <c r="AQ62" s="555">
        <f t="shared" si="17"/>
        <v>0</v>
      </c>
      <c r="AR62" s="555">
        <f t="shared" si="17"/>
        <v>0</v>
      </c>
      <c r="AS62" s="555">
        <f t="shared" si="17"/>
        <v>0</v>
      </c>
      <c r="AT62" s="555">
        <f t="shared" si="17"/>
        <v>0</v>
      </c>
      <c r="AU62" s="555">
        <f t="shared" si="17"/>
        <v>0</v>
      </c>
      <c r="AV62" s="555">
        <f t="shared" si="17"/>
        <v>0</v>
      </c>
      <c r="AW62" s="555">
        <f t="shared" si="17"/>
        <v>0</v>
      </c>
      <c r="AX62" s="555">
        <f t="shared" si="17"/>
        <v>0</v>
      </c>
      <c r="AY62" s="555">
        <f t="shared" si="17"/>
        <v>0</v>
      </c>
      <c r="AZ62" s="555">
        <f t="shared" si="17"/>
        <v>0</v>
      </c>
      <c r="BA62" s="555">
        <f t="shared" si="17"/>
        <v>0</v>
      </c>
      <c r="BB62" s="555">
        <f t="shared" si="17"/>
        <v>0</v>
      </c>
      <c r="BC62" s="555">
        <f t="shared" si="17"/>
        <v>0</v>
      </c>
      <c r="BD62" s="555">
        <f t="shared" si="17"/>
        <v>0</v>
      </c>
      <c r="BE62" s="555">
        <f t="shared" si="17"/>
        <v>0</v>
      </c>
      <c r="BF62" s="555">
        <f t="shared" si="17"/>
        <v>0</v>
      </c>
      <c r="BG62" s="555">
        <f t="shared" si="17"/>
        <v>0</v>
      </c>
      <c r="BH62" s="555">
        <f t="shared" si="17"/>
        <v>0</v>
      </c>
      <c r="BI62" s="555">
        <f t="shared" si="17"/>
        <v>0</v>
      </c>
      <c r="BJ62" s="555">
        <f t="shared" si="17"/>
        <v>0</v>
      </c>
      <c r="BK62" s="555">
        <f t="shared" si="17"/>
        <v>0</v>
      </c>
      <c r="BL62" s="555">
        <f>SUM(BL56:BL61)</f>
        <v>0</v>
      </c>
      <c r="BM62" s="555">
        <f>SUM(BM56:BM61)</f>
        <v>0</v>
      </c>
      <c r="BN62" s="555">
        <f t="shared" si="17"/>
        <v>0</v>
      </c>
      <c r="BO62" s="325"/>
      <c r="BP62" s="325"/>
      <c r="BQ62" s="25"/>
    </row>
    <row r="63" spans="1:69">
      <c r="A63" s="319" t="s">
        <v>751</v>
      </c>
      <c r="B63" s="306" t="s">
        <v>762</v>
      </c>
      <c r="C63" s="139" t="s">
        <v>747</v>
      </c>
      <c r="D63" s="337">
        <f>SUM(F63:L63)</f>
        <v>0</v>
      </c>
      <c r="E63" s="337">
        <f t="shared" si="4"/>
        <v>9551.6806891806773</v>
      </c>
      <c r="F63" s="144">
        <f>F48+F55+F62</f>
        <v>0</v>
      </c>
      <c r="G63" s="144">
        <f t="shared" ref="G63:BN63" si="18">G48+G55+G62</f>
        <v>0</v>
      </c>
      <c r="H63" s="144">
        <f t="shared" si="18"/>
        <v>0</v>
      </c>
      <c r="I63" s="144">
        <f t="shared" si="18"/>
        <v>0</v>
      </c>
      <c r="J63" s="144">
        <f t="shared" si="18"/>
        <v>0</v>
      </c>
      <c r="K63" s="144">
        <f t="shared" si="18"/>
        <v>0</v>
      </c>
      <c r="L63" s="144">
        <f t="shared" si="18"/>
        <v>0</v>
      </c>
      <c r="M63" s="144">
        <f t="shared" si="18"/>
        <v>0</v>
      </c>
      <c r="N63" s="144">
        <f t="shared" si="18"/>
        <v>0</v>
      </c>
      <c r="O63" s="144">
        <f t="shared" si="18"/>
        <v>0</v>
      </c>
      <c r="P63" s="144">
        <f t="shared" si="18"/>
        <v>0</v>
      </c>
      <c r="Q63" s="144">
        <f t="shared" si="18"/>
        <v>2073.283429441869</v>
      </c>
      <c r="R63" s="144">
        <f t="shared" si="18"/>
        <v>0</v>
      </c>
      <c r="S63" s="144">
        <f t="shared" si="18"/>
        <v>0</v>
      </c>
      <c r="T63" s="144">
        <f t="shared" si="18"/>
        <v>0</v>
      </c>
      <c r="U63" s="144">
        <f t="shared" si="18"/>
        <v>0</v>
      </c>
      <c r="V63" s="144">
        <f t="shared" si="18"/>
        <v>0</v>
      </c>
      <c r="W63" s="144">
        <f t="shared" si="18"/>
        <v>0</v>
      </c>
      <c r="X63" s="144">
        <f t="shared" si="18"/>
        <v>0</v>
      </c>
      <c r="Y63" s="144">
        <f t="shared" si="18"/>
        <v>0</v>
      </c>
      <c r="Z63" s="144">
        <f t="shared" si="18"/>
        <v>0</v>
      </c>
      <c r="AA63" s="144">
        <f t="shared" si="18"/>
        <v>2073.283429441869</v>
      </c>
      <c r="AB63" s="144">
        <f t="shared" si="18"/>
        <v>0</v>
      </c>
      <c r="AC63" s="144">
        <f t="shared" si="18"/>
        <v>0</v>
      </c>
      <c r="AD63" s="144">
        <f t="shared" si="18"/>
        <v>0</v>
      </c>
      <c r="AE63" s="144">
        <f t="shared" si="18"/>
        <v>0</v>
      </c>
      <c r="AF63" s="144">
        <f t="shared" si="18"/>
        <v>12098.466310625656</v>
      </c>
      <c r="AG63" s="144">
        <f t="shared" si="18"/>
        <v>0</v>
      </c>
      <c r="AH63" s="144">
        <f t="shared" si="18"/>
        <v>0</v>
      </c>
      <c r="AI63" s="144">
        <f t="shared" si="18"/>
        <v>0</v>
      </c>
      <c r="AJ63" s="144">
        <f t="shared" si="18"/>
        <v>0</v>
      </c>
      <c r="AK63" s="144">
        <f t="shared" si="18"/>
        <v>2073.283429441869</v>
      </c>
      <c r="AL63" s="144">
        <f t="shared" si="18"/>
        <v>0</v>
      </c>
      <c r="AM63" s="144">
        <f t="shared" si="18"/>
        <v>0</v>
      </c>
      <c r="AN63" s="144">
        <f t="shared" si="18"/>
        <v>0</v>
      </c>
      <c r="AO63" s="144">
        <f t="shared" si="18"/>
        <v>0</v>
      </c>
      <c r="AP63" s="144">
        <f t="shared" si="18"/>
        <v>0</v>
      </c>
      <c r="AQ63" s="144">
        <f t="shared" si="18"/>
        <v>0</v>
      </c>
      <c r="AR63" s="144">
        <f t="shared" si="18"/>
        <v>0</v>
      </c>
      <c r="AS63" s="144">
        <f t="shared" si="18"/>
        <v>0</v>
      </c>
      <c r="AT63" s="144">
        <f t="shared" si="18"/>
        <v>0</v>
      </c>
      <c r="AU63" s="144">
        <f t="shared" si="18"/>
        <v>2073.283429441869</v>
      </c>
      <c r="AV63" s="144">
        <f t="shared" si="18"/>
        <v>0</v>
      </c>
      <c r="AW63" s="144">
        <f t="shared" si="18"/>
        <v>0</v>
      </c>
      <c r="AX63" s="144">
        <f t="shared" si="18"/>
        <v>0</v>
      </c>
      <c r="AY63" s="144">
        <f t="shared" si="18"/>
        <v>0</v>
      </c>
      <c r="AZ63" s="144">
        <f t="shared" si="18"/>
        <v>0</v>
      </c>
      <c r="BA63" s="144">
        <f t="shared" si="18"/>
        <v>0</v>
      </c>
      <c r="BB63" s="144">
        <f t="shared" si="18"/>
        <v>0</v>
      </c>
      <c r="BC63" s="144">
        <f t="shared" si="18"/>
        <v>0</v>
      </c>
      <c r="BD63" s="144">
        <f t="shared" si="18"/>
        <v>0</v>
      </c>
      <c r="BE63" s="144">
        <f t="shared" si="18"/>
        <v>14171.749740067524</v>
      </c>
      <c r="BF63" s="144">
        <f t="shared" si="18"/>
        <v>0</v>
      </c>
      <c r="BG63" s="144">
        <f t="shared" si="18"/>
        <v>0</v>
      </c>
      <c r="BH63" s="144">
        <f t="shared" si="18"/>
        <v>0</v>
      </c>
      <c r="BI63" s="144">
        <f t="shared" si="18"/>
        <v>0</v>
      </c>
      <c r="BJ63" s="144">
        <f t="shared" si="18"/>
        <v>0</v>
      </c>
      <c r="BK63" s="144">
        <f t="shared" si="18"/>
        <v>0</v>
      </c>
      <c r="BL63" s="144">
        <f>BL48+BL55+BL62</f>
        <v>0</v>
      </c>
      <c r="BM63" s="144">
        <f>BM48+BM55+BM62</f>
        <v>0</v>
      </c>
      <c r="BN63" s="144">
        <f t="shared" si="18"/>
        <v>-9126.419308925304</v>
      </c>
      <c r="BO63" s="325"/>
      <c r="BP63" s="325"/>
      <c r="BQ63" s="5"/>
    </row>
    <row r="64" spans="1:69" outlineLevel="1">
      <c r="A64" s="345" t="s">
        <v>90</v>
      </c>
      <c r="B64" s="346"/>
      <c r="C64" s="318">
        <f>+Assumes!E27</f>
        <v>-0.2</v>
      </c>
      <c r="D64" s="408">
        <f>SUM(F64:L64)</f>
        <v>0</v>
      </c>
      <c r="E64" s="408">
        <f t="shared" si="4"/>
        <v>7641.3445513445413</v>
      </c>
      <c r="F64" s="408">
        <f t="shared" ref="F64:AK64" si="19">$C$64*F63+F63</f>
        <v>0</v>
      </c>
      <c r="G64" s="408">
        <f t="shared" si="19"/>
        <v>0</v>
      </c>
      <c r="H64" s="408">
        <f t="shared" si="19"/>
        <v>0</v>
      </c>
      <c r="I64" s="408">
        <f t="shared" si="19"/>
        <v>0</v>
      </c>
      <c r="J64" s="408">
        <f t="shared" si="19"/>
        <v>0</v>
      </c>
      <c r="K64" s="408">
        <f t="shared" si="19"/>
        <v>0</v>
      </c>
      <c r="L64" s="408">
        <f t="shared" si="19"/>
        <v>0</v>
      </c>
      <c r="M64" s="408">
        <f t="shared" si="19"/>
        <v>0</v>
      </c>
      <c r="N64" s="408">
        <f t="shared" si="19"/>
        <v>0</v>
      </c>
      <c r="O64" s="408">
        <f t="shared" si="19"/>
        <v>0</v>
      </c>
      <c r="P64" s="408">
        <f t="shared" si="19"/>
        <v>0</v>
      </c>
      <c r="Q64" s="408">
        <f t="shared" si="19"/>
        <v>1658.6267435534951</v>
      </c>
      <c r="R64" s="408">
        <f t="shared" si="19"/>
        <v>0</v>
      </c>
      <c r="S64" s="408">
        <f t="shared" si="19"/>
        <v>0</v>
      </c>
      <c r="T64" s="408">
        <f t="shared" si="19"/>
        <v>0</v>
      </c>
      <c r="U64" s="408">
        <f t="shared" si="19"/>
        <v>0</v>
      </c>
      <c r="V64" s="408">
        <f t="shared" si="19"/>
        <v>0</v>
      </c>
      <c r="W64" s="408">
        <f t="shared" si="19"/>
        <v>0</v>
      </c>
      <c r="X64" s="408">
        <f t="shared" si="19"/>
        <v>0</v>
      </c>
      <c r="Y64" s="408">
        <f t="shared" si="19"/>
        <v>0</v>
      </c>
      <c r="Z64" s="408">
        <f t="shared" si="19"/>
        <v>0</v>
      </c>
      <c r="AA64" s="408">
        <f t="shared" si="19"/>
        <v>1658.6267435534951</v>
      </c>
      <c r="AB64" s="408">
        <f t="shared" si="19"/>
        <v>0</v>
      </c>
      <c r="AC64" s="408">
        <f t="shared" si="19"/>
        <v>0</v>
      </c>
      <c r="AD64" s="408">
        <f t="shared" si="19"/>
        <v>0</v>
      </c>
      <c r="AE64" s="408">
        <f t="shared" si="19"/>
        <v>0</v>
      </c>
      <c r="AF64" s="408">
        <f t="shared" si="19"/>
        <v>9678.773048500525</v>
      </c>
      <c r="AG64" s="408">
        <f t="shared" si="19"/>
        <v>0</v>
      </c>
      <c r="AH64" s="408">
        <f t="shared" si="19"/>
        <v>0</v>
      </c>
      <c r="AI64" s="408">
        <f t="shared" si="19"/>
        <v>0</v>
      </c>
      <c r="AJ64" s="408">
        <f t="shared" si="19"/>
        <v>0</v>
      </c>
      <c r="AK64" s="408">
        <f t="shared" si="19"/>
        <v>1658.6267435534951</v>
      </c>
      <c r="AL64" s="408">
        <f t="shared" ref="AL64:BN64" si="20">$C$64*AL63+AL63</f>
        <v>0</v>
      </c>
      <c r="AM64" s="408">
        <f t="shared" si="20"/>
        <v>0</v>
      </c>
      <c r="AN64" s="408">
        <f t="shared" si="20"/>
        <v>0</v>
      </c>
      <c r="AO64" s="408">
        <f t="shared" si="20"/>
        <v>0</v>
      </c>
      <c r="AP64" s="408">
        <f t="shared" si="20"/>
        <v>0</v>
      </c>
      <c r="AQ64" s="408">
        <f t="shared" si="20"/>
        <v>0</v>
      </c>
      <c r="AR64" s="408">
        <f t="shared" si="20"/>
        <v>0</v>
      </c>
      <c r="AS64" s="408">
        <f t="shared" si="20"/>
        <v>0</v>
      </c>
      <c r="AT64" s="408">
        <f t="shared" si="20"/>
        <v>0</v>
      </c>
      <c r="AU64" s="408">
        <f t="shared" si="20"/>
        <v>1658.6267435534951</v>
      </c>
      <c r="AV64" s="408">
        <f t="shared" si="20"/>
        <v>0</v>
      </c>
      <c r="AW64" s="408">
        <f t="shared" si="20"/>
        <v>0</v>
      </c>
      <c r="AX64" s="408">
        <f t="shared" si="20"/>
        <v>0</v>
      </c>
      <c r="AY64" s="408">
        <f t="shared" si="20"/>
        <v>0</v>
      </c>
      <c r="AZ64" s="408">
        <f t="shared" si="20"/>
        <v>0</v>
      </c>
      <c r="BA64" s="408">
        <f t="shared" si="20"/>
        <v>0</v>
      </c>
      <c r="BB64" s="408">
        <f t="shared" si="20"/>
        <v>0</v>
      </c>
      <c r="BC64" s="408">
        <f t="shared" si="20"/>
        <v>0</v>
      </c>
      <c r="BD64" s="408">
        <f t="shared" si="20"/>
        <v>0</v>
      </c>
      <c r="BE64" s="408">
        <f t="shared" si="20"/>
        <v>11337.399792054019</v>
      </c>
      <c r="BF64" s="408">
        <f t="shared" si="20"/>
        <v>0</v>
      </c>
      <c r="BG64" s="408">
        <f t="shared" si="20"/>
        <v>0</v>
      </c>
      <c r="BH64" s="408">
        <f t="shared" si="20"/>
        <v>0</v>
      </c>
      <c r="BI64" s="408">
        <f t="shared" si="20"/>
        <v>0</v>
      </c>
      <c r="BJ64" s="408">
        <f t="shared" si="20"/>
        <v>0</v>
      </c>
      <c r="BK64" s="408">
        <f t="shared" si="20"/>
        <v>0</v>
      </c>
      <c r="BL64" s="408">
        <f>$C$64*BL63+BL63</f>
        <v>0</v>
      </c>
      <c r="BM64" s="408">
        <f>$C$64*BM63+BM63</f>
        <v>0</v>
      </c>
      <c r="BN64" s="410">
        <f t="shared" si="20"/>
        <v>-7301.1354471402428</v>
      </c>
      <c r="BO64" s="169"/>
      <c r="BP64" s="169"/>
      <c r="BQ64" s="5"/>
    </row>
    <row r="65" spans="1:69" outlineLevel="1">
      <c r="A65" s="347" t="s">
        <v>92</v>
      </c>
      <c r="B65" s="348"/>
      <c r="C65" s="318">
        <f>+Assumes!D27</f>
        <v>0.2</v>
      </c>
      <c r="D65" s="408">
        <f>SUM(F65:L65)</f>
        <v>0</v>
      </c>
      <c r="E65" s="408">
        <f t="shared" si="4"/>
        <v>11462.016827016812</v>
      </c>
      <c r="F65" s="515">
        <f t="shared" ref="F65:AK65" si="21">$C$65*F63+F63</f>
        <v>0</v>
      </c>
      <c r="G65" s="515">
        <f t="shared" si="21"/>
        <v>0</v>
      </c>
      <c r="H65" s="515">
        <f t="shared" si="21"/>
        <v>0</v>
      </c>
      <c r="I65" s="515">
        <f t="shared" si="21"/>
        <v>0</v>
      </c>
      <c r="J65" s="515">
        <f t="shared" si="21"/>
        <v>0</v>
      </c>
      <c r="K65" s="515">
        <f t="shared" si="21"/>
        <v>0</v>
      </c>
      <c r="L65" s="515">
        <f t="shared" si="21"/>
        <v>0</v>
      </c>
      <c r="M65" s="515">
        <f t="shared" si="21"/>
        <v>0</v>
      </c>
      <c r="N65" s="515">
        <f t="shared" si="21"/>
        <v>0</v>
      </c>
      <c r="O65" s="515">
        <f t="shared" si="21"/>
        <v>0</v>
      </c>
      <c r="P65" s="515">
        <f t="shared" si="21"/>
        <v>0</v>
      </c>
      <c r="Q65" s="515">
        <f t="shared" si="21"/>
        <v>2487.9401153302429</v>
      </c>
      <c r="R65" s="515">
        <f t="shared" si="21"/>
        <v>0</v>
      </c>
      <c r="S65" s="515">
        <f t="shared" si="21"/>
        <v>0</v>
      </c>
      <c r="T65" s="515">
        <f t="shared" si="21"/>
        <v>0</v>
      </c>
      <c r="U65" s="515">
        <f t="shared" si="21"/>
        <v>0</v>
      </c>
      <c r="V65" s="515">
        <f t="shared" si="21"/>
        <v>0</v>
      </c>
      <c r="W65" s="515">
        <f t="shared" si="21"/>
        <v>0</v>
      </c>
      <c r="X65" s="515">
        <f t="shared" si="21"/>
        <v>0</v>
      </c>
      <c r="Y65" s="515">
        <f t="shared" si="21"/>
        <v>0</v>
      </c>
      <c r="Z65" s="515">
        <f t="shared" si="21"/>
        <v>0</v>
      </c>
      <c r="AA65" s="515">
        <f t="shared" si="21"/>
        <v>2487.9401153302429</v>
      </c>
      <c r="AB65" s="515">
        <f t="shared" si="21"/>
        <v>0</v>
      </c>
      <c r="AC65" s="515">
        <f t="shared" si="21"/>
        <v>0</v>
      </c>
      <c r="AD65" s="515">
        <f t="shared" si="21"/>
        <v>0</v>
      </c>
      <c r="AE65" s="515">
        <f t="shared" si="21"/>
        <v>0</v>
      </c>
      <c r="AF65" s="515">
        <f t="shared" si="21"/>
        <v>14518.159572750787</v>
      </c>
      <c r="AG65" s="515">
        <f t="shared" si="21"/>
        <v>0</v>
      </c>
      <c r="AH65" s="515">
        <f t="shared" si="21"/>
        <v>0</v>
      </c>
      <c r="AI65" s="515">
        <f t="shared" si="21"/>
        <v>0</v>
      </c>
      <c r="AJ65" s="515">
        <f t="shared" si="21"/>
        <v>0</v>
      </c>
      <c r="AK65" s="515">
        <f t="shared" si="21"/>
        <v>2487.9401153302429</v>
      </c>
      <c r="AL65" s="515">
        <f t="shared" ref="AL65:BN65" si="22">$C$65*AL63+AL63</f>
        <v>0</v>
      </c>
      <c r="AM65" s="515">
        <f t="shared" si="22"/>
        <v>0</v>
      </c>
      <c r="AN65" s="515">
        <f t="shared" si="22"/>
        <v>0</v>
      </c>
      <c r="AO65" s="515">
        <f t="shared" si="22"/>
        <v>0</v>
      </c>
      <c r="AP65" s="515">
        <f t="shared" si="22"/>
        <v>0</v>
      </c>
      <c r="AQ65" s="515">
        <f t="shared" si="22"/>
        <v>0</v>
      </c>
      <c r="AR65" s="515">
        <f t="shared" si="22"/>
        <v>0</v>
      </c>
      <c r="AS65" s="515">
        <f t="shared" si="22"/>
        <v>0</v>
      </c>
      <c r="AT65" s="515">
        <f t="shared" si="22"/>
        <v>0</v>
      </c>
      <c r="AU65" s="515">
        <f t="shared" si="22"/>
        <v>2487.9401153302429</v>
      </c>
      <c r="AV65" s="515">
        <f t="shared" si="22"/>
        <v>0</v>
      </c>
      <c r="AW65" s="515">
        <f t="shared" si="22"/>
        <v>0</v>
      </c>
      <c r="AX65" s="515">
        <f t="shared" si="22"/>
        <v>0</v>
      </c>
      <c r="AY65" s="515">
        <f t="shared" si="22"/>
        <v>0</v>
      </c>
      <c r="AZ65" s="515">
        <f t="shared" si="22"/>
        <v>0</v>
      </c>
      <c r="BA65" s="515">
        <f t="shared" si="22"/>
        <v>0</v>
      </c>
      <c r="BB65" s="515">
        <f t="shared" si="22"/>
        <v>0</v>
      </c>
      <c r="BC65" s="515">
        <f t="shared" si="22"/>
        <v>0</v>
      </c>
      <c r="BD65" s="515">
        <f t="shared" si="22"/>
        <v>0</v>
      </c>
      <c r="BE65" s="515">
        <f t="shared" si="22"/>
        <v>17006.099688081027</v>
      </c>
      <c r="BF65" s="515">
        <f t="shared" si="22"/>
        <v>0</v>
      </c>
      <c r="BG65" s="515">
        <f t="shared" si="22"/>
        <v>0</v>
      </c>
      <c r="BH65" s="515">
        <f t="shared" si="22"/>
        <v>0</v>
      </c>
      <c r="BI65" s="515">
        <f t="shared" si="22"/>
        <v>0</v>
      </c>
      <c r="BJ65" s="515">
        <f t="shared" si="22"/>
        <v>0</v>
      </c>
      <c r="BK65" s="515">
        <f t="shared" si="22"/>
        <v>0</v>
      </c>
      <c r="BL65" s="515">
        <f>$C$65*BL63+BL63</f>
        <v>0</v>
      </c>
      <c r="BM65" s="515">
        <f>$C$65*BM63+BM63</f>
        <v>0</v>
      </c>
      <c r="BN65" s="448">
        <f t="shared" si="22"/>
        <v>-10951.703170710365</v>
      </c>
      <c r="BO65" s="146"/>
      <c r="BP65" s="146"/>
      <c r="BQ65" s="155"/>
    </row>
    <row r="66" spans="1:69" outlineLevel="1">
      <c r="A66" s="728" t="s">
        <v>770</v>
      </c>
      <c r="B66" s="165" t="s">
        <v>21</v>
      </c>
      <c r="C66" s="166"/>
      <c r="D66" s="308">
        <f t="shared" ref="D66:D71" si="23">SUM(F66:L66)</f>
        <v>0</v>
      </c>
      <c r="E66" s="308">
        <f t="shared" si="4"/>
        <v>0</v>
      </c>
      <c r="F66" s="127">
        <f t="shared" ref="F66:F71" si="24">+F25+F32+F42+F49+F56</f>
        <v>0</v>
      </c>
      <c r="G66" s="127">
        <f t="shared" ref="G66:BN70" si="25">+G25+G32+G42+G49+G56</f>
        <v>0</v>
      </c>
      <c r="H66" s="127">
        <f t="shared" si="25"/>
        <v>0</v>
      </c>
      <c r="I66" s="127">
        <f t="shared" si="25"/>
        <v>0</v>
      </c>
      <c r="J66" s="127">
        <f t="shared" si="25"/>
        <v>0</v>
      </c>
      <c r="K66" s="127">
        <f t="shared" si="25"/>
        <v>0</v>
      </c>
      <c r="L66" s="127">
        <f t="shared" si="25"/>
        <v>0</v>
      </c>
      <c r="M66" s="127">
        <f t="shared" si="25"/>
        <v>0</v>
      </c>
      <c r="N66" s="127">
        <f t="shared" si="25"/>
        <v>0</v>
      </c>
      <c r="O66" s="127">
        <f t="shared" si="25"/>
        <v>0</v>
      </c>
      <c r="P66" s="127">
        <f t="shared" si="25"/>
        <v>0</v>
      </c>
      <c r="Q66" s="127">
        <f t="shared" si="25"/>
        <v>0</v>
      </c>
      <c r="R66" s="127">
        <f t="shared" si="25"/>
        <v>0</v>
      </c>
      <c r="S66" s="127">
        <f t="shared" si="25"/>
        <v>0</v>
      </c>
      <c r="T66" s="127">
        <f t="shared" si="25"/>
        <v>0</v>
      </c>
      <c r="U66" s="127">
        <f t="shared" si="25"/>
        <v>0</v>
      </c>
      <c r="V66" s="127">
        <f t="shared" si="25"/>
        <v>0</v>
      </c>
      <c r="W66" s="127">
        <f t="shared" si="25"/>
        <v>0</v>
      </c>
      <c r="X66" s="127">
        <f t="shared" si="25"/>
        <v>0</v>
      </c>
      <c r="Y66" s="127">
        <f t="shared" si="25"/>
        <v>0</v>
      </c>
      <c r="Z66" s="127">
        <f t="shared" si="25"/>
        <v>0</v>
      </c>
      <c r="AA66" s="127">
        <f t="shared" si="25"/>
        <v>0</v>
      </c>
      <c r="AB66" s="127">
        <f t="shared" si="25"/>
        <v>0</v>
      </c>
      <c r="AC66" s="127">
        <f t="shared" si="25"/>
        <v>0</v>
      </c>
      <c r="AD66" s="127">
        <f t="shared" si="25"/>
        <v>0</v>
      </c>
      <c r="AE66" s="127">
        <f t="shared" si="25"/>
        <v>0</v>
      </c>
      <c r="AF66" s="127">
        <f t="shared" si="25"/>
        <v>0</v>
      </c>
      <c r="AG66" s="127">
        <f t="shared" si="25"/>
        <v>0</v>
      </c>
      <c r="AH66" s="127">
        <f t="shared" si="25"/>
        <v>0</v>
      </c>
      <c r="AI66" s="127">
        <f t="shared" si="25"/>
        <v>0</v>
      </c>
      <c r="AJ66" s="127">
        <f t="shared" si="25"/>
        <v>0</v>
      </c>
      <c r="AK66" s="127">
        <f t="shared" si="25"/>
        <v>0</v>
      </c>
      <c r="AL66" s="127">
        <f t="shared" si="25"/>
        <v>0</v>
      </c>
      <c r="AM66" s="127">
        <f t="shared" si="25"/>
        <v>0</v>
      </c>
      <c r="AN66" s="127">
        <f t="shared" si="25"/>
        <v>0</v>
      </c>
      <c r="AO66" s="127">
        <f t="shared" si="25"/>
        <v>0</v>
      </c>
      <c r="AP66" s="127">
        <f t="shared" si="25"/>
        <v>0</v>
      </c>
      <c r="AQ66" s="127">
        <f t="shared" si="25"/>
        <v>0</v>
      </c>
      <c r="AR66" s="127">
        <f t="shared" si="25"/>
        <v>0</v>
      </c>
      <c r="AS66" s="127">
        <f t="shared" si="25"/>
        <v>0</v>
      </c>
      <c r="AT66" s="127">
        <f t="shared" si="25"/>
        <v>0</v>
      </c>
      <c r="AU66" s="127">
        <f t="shared" si="25"/>
        <v>0</v>
      </c>
      <c r="AV66" s="127">
        <f t="shared" si="25"/>
        <v>0</v>
      </c>
      <c r="AW66" s="127">
        <f t="shared" si="25"/>
        <v>0</v>
      </c>
      <c r="AX66" s="127">
        <f t="shared" si="25"/>
        <v>0</v>
      </c>
      <c r="AY66" s="127">
        <f t="shared" si="25"/>
        <v>0</v>
      </c>
      <c r="AZ66" s="127">
        <f t="shared" si="25"/>
        <v>0</v>
      </c>
      <c r="BA66" s="127">
        <f t="shared" si="25"/>
        <v>0</v>
      </c>
      <c r="BB66" s="127">
        <f t="shared" si="25"/>
        <v>0</v>
      </c>
      <c r="BC66" s="127">
        <f t="shared" si="25"/>
        <v>0</v>
      </c>
      <c r="BD66" s="127">
        <f t="shared" si="25"/>
        <v>0</v>
      </c>
      <c r="BE66" s="127">
        <f t="shared" si="25"/>
        <v>0</v>
      </c>
      <c r="BF66" s="127">
        <f t="shared" si="25"/>
        <v>0</v>
      </c>
      <c r="BG66" s="127">
        <f t="shared" si="25"/>
        <v>0</v>
      </c>
      <c r="BH66" s="127">
        <f t="shared" si="25"/>
        <v>0</v>
      </c>
      <c r="BI66" s="127">
        <f t="shared" si="25"/>
        <v>0</v>
      </c>
      <c r="BJ66" s="127">
        <f t="shared" si="25"/>
        <v>0</v>
      </c>
      <c r="BK66" s="127">
        <f t="shared" si="25"/>
        <v>0</v>
      </c>
      <c r="BL66" s="127">
        <f t="shared" ref="BL66:BM69" si="26">+BL25+BL32+BL42+BL49+BL56</f>
        <v>0</v>
      </c>
      <c r="BM66" s="127">
        <f t="shared" si="26"/>
        <v>0</v>
      </c>
      <c r="BN66" s="127">
        <f t="shared" si="25"/>
        <v>0</v>
      </c>
      <c r="BO66" s="325"/>
      <c r="BP66" s="325"/>
      <c r="BQ66" s="129"/>
    </row>
    <row r="67" spans="1:69" outlineLevel="1">
      <c r="A67" s="733"/>
      <c r="B67" s="315" t="s">
        <v>22</v>
      </c>
      <c r="C67" s="317"/>
      <c r="D67" s="308">
        <f t="shared" si="23"/>
        <v>2073.283429441869</v>
      </c>
      <c r="E67" s="308">
        <f t="shared" si="4"/>
        <v>5786.3500618470343</v>
      </c>
      <c r="F67" s="127">
        <f t="shared" si="24"/>
        <v>1036.6417147209345</v>
      </c>
      <c r="G67" s="127">
        <f t="shared" ref="G67:U67" si="27">+G26+G33+G43+G50+G57</f>
        <v>1036.6417147209345</v>
      </c>
      <c r="H67" s="127">
        <f t="shared" si="27"/>
        <v>0</v>
      </c>
      <c r="I67" s="127">
        <f t="shared" si="27"/>
        <v>0</v>
      </c>
      <c r="J67" s="127">
        <f t="shared" si="27"/>
        <v>0</v>
      </c>
      <c r="K67" s="127">
        <f t="shared" si="27"/>
        <v>0</v>
      </c>
      <c r="L67" s="127">
        <f t="shared" si="27"/>
        <v>0</v>
      </c>
      <c r="M67" s="127">
        <f t="shared" si="27"/>
        <v>0</v>
      </c>
      <c r="N67" s="127">
        <f t="shared" si="27"/>
        <v>0</v>
      </c>
      <c r="O67" s="127">
        <f t="shared" si="27"/>
        <v>0</v>
      </c>
      <c r="P67" s="127">
        <f t="shared" si="27"/>
        <v>0</v>
      </c>
      <c r="Q67" s="127">
        <f t="shared" si="27"/>
        <v>2073.283429441869</v>
      </c>
      <c r="R67" s="127">
        <f t="shared" si="27"/>
        <v>0</v>
      </c>
      <c r="S67" s="127">
        <f t="shared" si="27"/>
        <v>0</v>
      </c>
      <c r="T67" s="127">
        <f t="shared" si="27"/>
        <v>0</v>
      </c>
      <c r="U67" s="127">
        <f t="shared" si="27"/>
        <v>0</v>
      </c>
      <c r="V67" s="127">
        <f t="shared" si="25"/>
        <v>0</v>
      </c>
      <c r="W67" s="127">
        <f t="shared" si="25"/>
        <v>0</v>
      </c>
      <c r="X67" s="127">
        <f t="shared" si="25"/>
        <v>0</v>
      </c>
      <c r="Y67" s="127">
        <f t="shared" si="25"/>
        <v>0</v>
      </c>
      <c r="Z67" s="127">
        <f t="shared" si="25"/>
        <v>0</v>
      </c>
      <c r="AA67" s="127">
        <f t="shared" si="25"/>
        <v>2073.283429441869</v>
      </c>
      <c r="AB67" s="127">
        <f t="shared" si="25"/>
        <v>0</v>
      </c>
      <c r="AC67" s="127">
        <f t="shared" si="25"/>
        <v>0</v>
      </c>
      <c r="AD67" s="127">
        <f t="shared" si="25"/>
        <v>0</v>
      </c>
      <c r="AE67" s="127">
        <f t="shared" si="25"/>
        <v>0</v>
      </c>
      <c r="AF67" s="127">
        <f t="shared" si="25"/>
        <v>0</v>
      </c>
      <c r="AG67" s="127">
        <f t="shared" si="25"/>
        <v>0</v>
      </c>
      <c r="AH67" s="127">
        <f t="shared" si="25"/>
        <v>0</v>
      </c>
      <c r="AI67" s="127">
        <f t="shared" si="25"/>
        <v>0</v>
      </c>
      <c r="AJ67" s="127">
        <f t="shared" si="25"/>
        <v>0</v>
      </c>
      <c r="AK67" s="127">
        <f t="shared" si="25"/>
        <v>2073.283429441869</v>
      </c>
      <c r="AL67" s="127">
        <f t="shared" si="25"/>
        <v>0</v>
      </c>
      <c r="AM67" s="127">
        <f t="shared" si="25"/>
        <v>0</v>
      </c>
      <c r="AN67" s="127">
        <f t="shared" si="25"/>
        <v>0</v>
      </c>
      <c r="AO67" s="127">
        <f t="shared" si="25"/>
        <v>0</v>
      </c>
      <c r="AP67" s="127">
        <f t="shared" si="25"/>
        <v>0</v>
      </c>
      <c r="AQ67" s="127">
        <f t="shared" si="25"/>
        <v>0</v>
      </c>
      <c r="AR67" s="127">
        <f t="shared" si="25"/>
        <v>0</v>
      </c>
      <c r="AS67" s="127">
        <f t="shared" si="25"/>
        <v>0</v>
      </c>
      <c r="AT67" s="127">
        <f t="shared" si="25"/>
        <v>0</v>
      </c>
      <c r="AU67" s="127">
        <f t="shared" si="25"/>
        <v>2073.283429441869</v>
      </c>
      <c r="AV67" s="127">
        <f t="shared" si="25"/>
        <v>0</v>
      </c>
      <c r="AW67" s="127">
        <f t="shared" si="25"/>
        <v>0</v>
      </c>
      <c r="AX67" s="127">
        <f t="shared" si="25"/>
        <v>0</v>
      </c>
      <c r="AY67" s="127">
        <f t="shared" si="25"/>
        <v>0</v>
      </c>
      <c r="AZ67" s="127">
        <f t="shared" si="25"/>
        <v>0</v>
      </c>
      <c r="BA67" s="127">
        <f t="shared" si="25"/>
        <v>0</v>
      </c>
      <c r="BB67" s="127">
        <f t="shared" si="25"/>
        <v>0</v>
      </c>
      <c r="BC67" s="127">
        <f t="shared" si="25"/>
        <v>0</v>
      </c>
      <c r="BD67" s="127">
        <f t="shared" si="25"/>
        <v>0</v>
      </c>
      <c r="BE67" s="127">
        <f t="shared" si="25"/>
        <v>2073.283429441869</v>
      </c>
      <c r="BF67" s="127">
        <f t="shared" si="25"/>
        <v>0</v>
      </c>
      <c r="BG67" s="127">
        <f t="shared" si="25"/>
        <v>0</v>
      </c>
      <c r="BH67" s="127">
        <f t="shared" si="25"/>
        <v>0</v>
      </c>
      <c r="BI67" s="127">
        <f t="shared" si="25"/>
        <v>0</v>
      </c>
      <c r="BJ67" s="127">
        <f t="shared" si="25"/>
        <v>0</v>
      </c>
      <c r="BK67" s="127">
        <f t="shared" si="25"/>
        <v>0</v>
      </c>
      <c r="BL67" s="127">
        <f t="shared" si="26"/>
        <v>0</v>
      </c>
      <c r="BM67" s="127">
        <f t="shared" si="26"/>
        <v>0</v>
      </c>
      <c r="BN67" s="127">
        <f t="shared" si="25"/>
        <v>-429.16966989446684</v>
      </c>
      <c r="BO67" s="325"/>
      <c r="BP67" s="325"/>
      <c r="BQ67" s="129"/>
    </row>
    <row r="68" spans="1:69" outlineLevel="1">
      <c r="A68" s="733"/>
      <c r="B68" s="315" t="s">
        <v>23</v>
      </c>
      <c r="C68" s="317"/>
      <c r="D68" s="308">
        <f t="shared" si="23"/>
        <v>8642.668090039333</v>
      </c>
      <c r="E68" s="308">
        <f t="shared" si="4"/>
        <v>12321.78528698947</v>
      </c>
      <c r="F68" s="127">
        <f t="shared" si="24"/>
        <v>4321.3340450196665</v>
      </c>
      <c r="G68" s="127">
        <f t="shared" si="25"/>
        <v>4321.3340450196665</v>
      </c>
      <c r="H68" s="127">
        <f t="shared" si="25"/>
        <v>0</v>
      </c>
      <c r="I68" s="127">
        <f t="shared" si="25"/>
        <v>0</v>
      </c>
      <c r="J68" s="127">
        <f t="shared" si="25"/>
        <v>0</v>
      </c>
      <c r="K68" s="127">
        <f t="shared" si="25"/>
        <v>0</v>
      </c>
      <c r="L68" s="127">
        <f t="shared" si="25"/>
        <v>0</v>
      </c>
      <c r="M68" s="127">
        <f t="shared" si="25"/>
        <v>0</v>
      </c>
      <c r="N68" s="127">
        <f t="shared" si="25"/>
        <v>0</v>
      </c>
      <c r="O68" s="127">
        <f t="shared" si="25"/>
        <v>0</v>
      </c>
      <c r="P68" s="127">
        <f t="shared" si="25"/>
        <v>0</v>
      </c>
      <c r="Q68" s="127">
        <f t="shared" si="25"/>
        <v>0</v>
      </c>
      <c r="R68" s="127">
        <f t="shared" si="25"/>
        <v>0</v>
      </c>
      <c r="S68" s="127">
        <f t="shared" si="25"/>
        <v>0</v>
      </c>
      <c r="T68" s="127">
        <f t="shared" si="25"/>
        <v>0</v>
      </c>
      <c r="U68" s="127">
        <f t="shared" si="25"/>
        <v>0</v>
      </c>
      <c r="V68" s="127">
        <f t="shared" si="25"/>
        <v>0</v>
      </c>
      <c r="W68" s="127">
        <f t="shared" si="25"/>
        <v>0</v>
      </c>
      <c r="X68" s="127">
        <f t="shared" si="25"/>
        <v>0</v>
      </c>
      <c r="Y68" s="127">
        <f t="shared" si="25"/>
        <v>0</v>
      </c>
      <c r="Z68" s="127">
        <f t="shared" si="25"/>
        <v>0</v>
      </c>
      <c r="AA68" s="127">
        <f t="shared" si="25"/>
        <v>0</v>
      </c>
      <c r="AB68" s="127">
        <f t="shared" si="25"/>
        <v>0</v>
      </c>
      <c r="AC68" s="127">
        <f t="shared" si="25"/>
        <v>0</v>
      </c>
      <c r="AD68" s="127">
        <f t="shared" si="25"/>
        <v>0</v>
      </c>
      <c r="AE68" s="127">
        <f t="shared" si="25"/>
        <v>0</v>
      </c>
      <c r="AF68" s="127">
        <f t="shared" si="25"/>
        <v>8642.668090039333</v>
      </c>
      <c r="AG68" s="127">
        <f t="shared" si="25"/>
        <v>0</v>
      </c>
      <c r="AH68" s="127">
        <f t="shared" si="25"/>
        <v>0</v>
      </c>
      <c r="AI68" s="127">
        <f t="shared" si="25"/>
        <v>0</v>
      </c>
      <c r="AJ68" s="127">
        <f t="shared" si="25"/>
        <v>0</v>
      </c>
      <c r="AK68" s="127">
        <f t="shared" si="25"/>
        <v>0</v>
      </c>
      <c r="AL68" s="127">
        <f t="shared" si="25"/>
        <v>0</v>
      </c>
      <c r="AM68" s="127">
        <f t="shared" si="25"/>
        <v>0</v>
      </c>
      <c r="AN68" s="127">
        <f t="shared" si="25"/>
        <v>0</v>
      </c>
      <c r="AO68" s="127">
        <f t="shared" si="25"/>
        <v>0</v>
      </c>
      <c r="AP68" s="127">
        <f t="shared" si="25"/>
        <v>0</v>
      </c>
      <c r="AQ68" s="127">
        <f t="shared" si="25"/>
        <v>0</v>
      </c>
      <c r="AR68" s="127">
        <f t="shared" si="25"/>
        <v>0</v>
      </c>
      <c r="AS68" s="127">
        <f t="shared" si="25"/>
        <v>0</v>
      </c>
      <c r="AT68" s="127">
        <f t="shared" si="25"/>
        <v>0</v>
      </c>
      <c r="AU68" s="127">
        <f t="shared" si="25"/>
        <v>0</v>
      </c>
      <c r="AV68" s="127">
        <f t="shared" si="25"/>
        <v>0</v>
      </c>
      <c r="AW68" s="127">
        <f t="shared" si="25"/>
        <v>0</v>
      </c>
      <c r="AX68" s="127">
        <f t="shared" si="25"/>
        <v>0</v>
      </c>
      <c r="AY68" s="127">
        <f t="shared" si="25"/>
        <v>0</v>
      </c>
      <c r="AZ68" s="127">
        <f t="shared" si="25"/>
        <v>0</v>
      </c>
      <c r="BA68" s="127">
        <f t="shared" si="25"/>
        <v>0</v>
      </c>
      <c r="BB68" s="127">
        <f t="shared" si="25"/>
        <v>0</v>
      </c>
      <c r="BC68" s="127">
        <f t="shared" si="25"/>
        <v>0</v>
      </c>
      <c r="BD68" s="127">
        <f t="shared" si="25"/>
        <v>0</v>
      </c>
      <c r="BE68" s="127">
        <f t="shared" si="25"/>
        <v>8642.668090039333</v>
      </c>
      <c r="BF68" s="127">
        <f t="shared" si="25"/>
        <v>0</v>
      </c>
      <c r="BG68" s="127">
        <f t="shared" si="25"/>
        <v>0</v>
      </c>
      <c r="BH68" s="127">
        <f t="shared" si="25"/>
        <v>0</v>
      </c>
      <c r="BI68" s="127">
        <f t="shared" si="25"/>
        <v>0</v>
      </c>
      <c r="BJ68" s="127">
        <f t="shared" si="25"/>
        <v>0</v>
      </c>
      <c r="BK68" s="127">
        <f t="shared" si="25"/>
        <v>0</v>
      </c>
      <c r="BL68" s="127">
        <f t="shared" si="26"/>
        <v>0</v>
      </c>
      <c r="BM68" s="127">
        <f t="shared" si="26"/>
        <v>0</v>
      </c>
      <c r="BN68" s="127">
        <f t="shared" si="25"/>
        <v>-6082.7098017696826</v>
      </c>
      <c r="BO68" s="325"/>
      <c r="BP68" s="325"/>
      <c r="BQ68" s="129"/>
    </row>
    <row r="69" spans="1:69" outlineLevel="1">
      <c r="A69" s="733"/>
      <c r="B69" s="315" t="s">
        <v>24</v>
      </c>
      <c r="C69" s="317"/>
      <c r="D69" s="308">
        <f t="shared" si="23"/>
        <v>3455.7982205863232</v>
      </c>
      <c r="E69" s="308">
        <f t="shared" si="4"/>
        <v>4926.9048892783703</v>
      </c>
      <c r="F69" s="127">
        <f t="shared" si="24"/>
        <v>1727.8991102931616</v>
      </c>
      <c r="G69" s="127">
        <f t="shared" si="25"/>
        <v>1727.8991102931616</v>
      </c>
      <c r="H69" s="127">
        <f t="shared" si="25"/>
        <v>0</v>
      </c>
      <c r="I69" s="127">
        <f t="shared" si="25"/>
        <v>0</v>
      </c>
      <c r="J69" s="127">
        <f t="shared" si="25"/>
        <v>0</v>
      </c>
      <c r="K69" s="127">
        <f t="shared" si="25"/>
        <v>0</v>
      </c>
      <c r="L69" s="127">
        <f t="shared" si="25"/>
        <v>0</v>
      </c>
      <c r="M69" s="127">
        <f t="shared" si="25"/>
        <v>0</v>
      </c>
      <c r="N69" s="127">
        <f t="shared" si="25"/>
        <v>0</v>
      </c>
      <c r="O69" s="127">
        <f t="shared" si="25"/>
        <v>0</v>
      </c>
      <c r="P69" s="127">
        <f t="shared" si="25"/>
        <v>0</v>
      </c>
      <c r="Q69" s="127">
        <f t="shared" si="25"/>
        <v>0</v>
      </c>
      <c r="R69" s="127">
        <f t="shared" si="25"/>
        <v>0</v>
      </c>
      <c r="S69" s="127">
        <f t="shared" si="25"/>
        <v>0</v>
      </c>
      <c r="T69" s="127">
        <f t="shared" si="25"/>
        <v>0</v>
      </c>
      <c r="U69" s="127">
        <f t="shared" si="25"/>
        <v>0</v>
      </c>
      <c r="V69" s="127">
        <f t="shared" si="25"/>
        <v>0</v>
      </c>
      <c r="W69" s="127">
        <f t="shared" si="25"/>
        <v>0</v>
      </c>
      <c r="X69" s="127">
        <f t="shared" si="25"/>
        <v>0</v>
      </c>
      <c r="Y69" s="127">
        <f t="shared" si="25"/>
        <v>0</v>
      </c>
      <c r="Z69" s="127">
        <f t="shared" si="25"/>
        <v>0</v>
      </c>
      <c r="AA69" s="127">
        <f t="shared" si="25"/>
        <v>0</v>
      </c>
      <c r="AB69" s="127">
        <f t="shared" si="25"/>
        <v>0</v>
      </c>
      <c r="AC69" s="127">
        <f t="shared" si="25"/>
        <v>0</v>
      </c>
      <c r="AD69" s="127">
        <f t="shared" si="25"/>
        <v>0</v>
      </c>
      <c r="AE69" s="127">
        <f t="shared" si="25"/>
        <v>0</v>
      </c>
      <c r="AF69" s="127">
        <f t="shared" si="25"/>
        <v>3455.7982205863232</v>
      </c>
      <c r="AG69" s="127">
        <f t="shared" si="25"/>
        <v>0</v>
      </c>
      <c r="AH69" s="127">
        <f t="shared" si="25"/>
        <v>0</v>
      </c>
      <c r="AI69" s="127">
        <f t="shared" si="25"/>
        <v>0</v>
      </c>
      <c r="AJ69" s="127">
        <f t="shared" si="25"/>
        <v>0</v>
      </c>
      <c r="AK69" s="127">
        <f t="shared" si="25"/>
        <v>0</v>
      </c>
      <c r="AL69" s="127">
        <f t="shared" si="25"/>
        <v>0</v>
      </c>
      <c r="AM69" s="127">
        <f t="shared" si="25"/>
        <v>0</v>
      </c>
      <c r="AN69" s="127">
        <f t="shared" si="25"/>
        <v>0</v>
      </c>
      <c r="AO69" s="127">
        <f t="shared" si="25"/>
        <v>0</v>
      </c>
      <c r="AP69" s="127">
        <f t="shared" si="25"/>
        <v>0</v>
      </c>
      <c r="AQ69" s="127">
        <f t="shared" si="25"/>
        <v>0</v>
      </c>
      <c r="AR69" s="127">
        <f t="shared" si="25"/>
        <v>0</v>
      </c>
      <c r="AS69" s="127">
        <f t="shared" si="25"/>
        <v>0</v>
      </c>
      <c r="AT69" s="127">
        <f t="shared" si="25"/>
        <v>0</v>
      </c>
      <c r="AU69" s="127">
        <f t="shared" si="25"/>
        <v>0</v>
      </c>
      <c r="AV69" s="127">
        <f t="shared" si="25"/>
        <v>0</v>
      </c>
      <c r="AW69" s="127">
        <f t="shared" si="25"/>
        <v>0</v>
      </c>
      <c r="AX69" s="127">
        <f t="shared" si="25"/>
        <v>0</v>
      </c>
      <c r="AY69" s="127">
        <f t="shared" si="25"/>
        <v>0</v>
      </c>
      <c r="AZ69" s="127">
        <f t="shared" si="25"/>
        <v>0</v>
      </c>
      <c r="BA69" s="127">
        <f t="shared" si="25"/>
        <v>0</v>
      </c>
      <c r="BB69" s="127">
        <f t="shared" si="25"/>
        <v>0</v>
      </c>
      <c r="BC69" s="127">
        <f t="shared" si="25"/>
        <v>0</v>
      </c>
      <c r="BD69" s="127">
        <f t="shared" si="25"/>
        <v>0</v>
      </c>
      <c r="BE69" s="127">
        <f t="shared" si="25"/>
        <v>3455.7982205863232</v>
      </c>
      <c r="BF69" s="127">
        <f t="shared" si="25"/>
        <v>0</v>
      </c>
      <c r="BG69" s="127">
        <f t="shared" si="25"/>
        <v>0</v>
      </c>
      <c r="BH69" s="127">
        <f t="shared" si="25"/>
        <v>0</v>
      </c>
      <c r="BI69" s="127">
        <f t="shared" si="25"/>
        <v>0</v>
      </c>
      <c r="BJ69" s="127">
        <f t="shared" si="25"/>
        <v>0</v>
      </c>
      <c r="BK69" s="127">
        <f t="shared" si="25"/>
        <v>0</v>
      </c>
      <c r="BL69" s="127">
        <f t="shared" si="26"/>
        <v>0</v>
      </c>
      <c r="BM69" s="127">
        <f t="shared" si="26"/>
        <v>0</v>
      </c>
      <c r="BN69" s="127">
        <f t="shared" si="25"/>
        <v>-2432.1907876486544</v>
      </c>
      <c r="BO69" s="325"/>
      <c r="BP69" s="325"/>
      <c r="BQ69" s="129"/>
    </row>
    <row r="70" spans="1:69" outlineLevel="1">
      <c r="A70" s="733"/>
      <c r="B70" s="315" t="s">
        <v>25</v>
      </c>
      <c r="C70" s="317"/>
      <c r="D70" s="308">
        <f t="shared" si="23"/>
        <v>5285.47969891305</v>
      </c>
      <c r="E70" s="308">
        <f t="shared" si="4"/>
        <v>4998.034139751875</v>
      </c>
      <c r="F70" s="127">
        <f t="shared" si="24"/>
        <v>2642.739849456525</v>
      </c>
      <c r="G70" s="127">
        <f t="shared" si="25"/>
        <v>2642.739849456525</v>
      </c>
      <c r="H70" s="127">
        <f t="shared" si="25"/>
        <v>0</v>
      </c>
      <c r="I70" s="127">
        <f t="shared" si="25"/>
        <v>0</v>
      </c>
      <c r="J70" s="127">
        <f t="shared" si="25"/>
        <v>0</v>
      </c>
      <c r="K70" s="127">
        <f t="shared" si="25"/>
        <v>0</v>
      </c>
      <c r="L70" s="127">
        <f t="shared" si="25"/>
        <v>0</v>
      </c>
      <c r="M70" s="127">
        <f t="shared" si="25"/>
        <v>0</v>
      </c>
      <c r="N70" s="127">
        <f t="shared" si="25"/>
        <v>0</v>
      </c>
      <c r="O70" s="127">
        <f t="shared" si="25"/>
        <v>0</v>
      </c>
      <c r="P70" s="127">
        <f t="shared" si="25"/>
        <v>0</v>
      </c>
      <c r="Q70" s="127">
        <f t="shared" si="25"/>
        <v>0</v>
      </c>
      <c r="R70" s="127">
        <f t="shared" si="25"/>
        <v>0</v>
      </c>
      <c r="S70" s="127">
        <f t="shared" si="25"/>
        <v>0</v>
      </c>
      <c r="T70" s="127">
        <f t="shared" si="25"/>
        <v>0</v>
      </c>
      <c r="U70" s="127">
        <f t="shared" si="25"/>
        <v>0</v>
      </c>
      <c r="V70" s="127">
        <f t="shared" si="25"/>
        <v>0</v>
      </c>
      <c r="W70" s="127">
        <f t="shared" si="25"/>
        <v>0</v>
      </c>
      <c r="X70" s="127">
        <f t="shared" si="25"/>
        <v>0</v>
      </c>
      <c r="Y70" s="127">
        <f t="shared" si="25"/>
        <v>0</v>
      </c>
      <c r="Z70" s="127">
        <f t="shared" si="25"/>
        <v>0</v>
      </c>
      <c r="AA70" s="127">
        <f t="shared" si="25"/>
        <v>0</v>
      </c>
      <c r="AB70" s="127">
        <f t="shared" si="25"/>
        <v>0</v>
      </c>
      <c r="AC70" s="127">
        <f t="shared" si="25"/>
        <v>0</v>
      </c>
      <c r="AD70" s="127">
        <f t="shared" si="25"/>
        <v>0</v>
      </c>
      <c r="AE70" s="127">
        <f t="shared" si="25"/>
        <v>0</v>
      </c>
      <c r="AF70" s="127">
        <f t="shared" si="25"/>
        <v>0</v>
      </c>
      <c r="AG70" s="127">
        <f t="shared" ref="G70:BN71" si="28">+AG29+AG36+AG46+AG53+AG60</f>
        <v>0</v>
      </c>
      <c r="AH70" s="127">
        <f t="shared" si="28"/>
        <v>0</v>
      </c>
      <c r="AI70" s="127">
        <f t="shared" si="28"/>
        <v>0</v>
      </c>
      <c r="AJ70" s="127">
        <f t="shared" si="28"/>
        <v>0</v>
      </c>
      <c r="AK70" s="127">
        <f t="shared" si="28"/>
        <v>0</v>
      </c>
      <c r="AL70" s="127">
        <f t="shared" si="28"/>
        <v>0</v>
      </c>
      <c r="AM70" s="127">
        <f t="shared" si="28"/>
        <v>0</v>
      </c>
      <c r="AN70" s="127">
        <f t="shared" si="28"/>
        <v>0</v>
      </c>
      <c r="AO70" s="127">
        <f t="shared" si="28"/>
        <v>0</v>
      </c>
      <c r="AP70" s="127">
        <f t="shared" si="28"/>
        <v>0</v>
      </c>
      <c r="AQ70" s="127">
        <f t="shared" si="28"/>
        <v>0</v>
      </c>
      <c r="AR70" s="127">
        <f t="shared" si="28"/>
        <v>0</v>
      </c>
      <c r="AS70" s="127">
        <f t="shared" si="28"/>
        <v>0</v>
      </c>
      <c r="AT70" s="127">
        <f t="shared" si="28"/>
        <v>0</v>
      </c>
      <c r="AU70" s="127">
        <f t="shared" si="28"/>
        <v>0</v>
      </c>
      <c r="AV70" s="127">
        <f t="shared" si="28"/>
        <v>0</v>
      </c>
      <c r="AW70" s="127">
        <f t="shared" si="28"/>
        <v>0</v>
      </c>
      <c r="AX70" s="127">
        <f t="shared" si="28"/>
        <v>0</v>
      </c>
      <c r="AY70" s="127">
        <f t="shared" si="28"/>
        <v>0</v>
      </c>
      <c r="AZ70" s="127">
        <f t="shared" si="28"/>
        <v>0</v>
      </c>
      <c r="BA70" s="127">
        <f t="shared" si="28"/>
        <v>0</v>
      </c>
      <c r="BB70" s="127">
        <f t="shared" si="28"/>
        <v>0</v>
      </c>
      <c r="BC70" s="127">
        <f t="shared" si="28"/>
        <v>0</v>
      </c>
      <c r="BD70" s="127">
        <f t="shared" si="28"/>
        <v>0</v>
      </c>
      <c r="BE70" s="127">
        <f t="shared" si="28"/>
        <v>0</v>
      </c>
      <c r="BF70" s="127">
        <f t="shared" si="28"/>
        <v>0</v>
      </c>
      <c r="BG70" s="127">
        <f t="shared" si="28"/>
        <v>0</v>
      </c>
      <c r="BH70" s="127">
        <f t="shared" si="28"/>
        <v>0</v>
      </c>
      <c r="BI70" s="127">
        <f t="shared" si="28"/>
        <v>0</v>
      </c>
      <c r="BJ70" s="127">
        <f t="shared" si="28"/>
        <v>0</v>
      </c>
      <c r="BK70" s="127">
        <f t="shared" si="28"/>
        <v>0</v>
      </c>
      <c r="BL70" s="127">
        <f>+BL29+BL36+BL46+BL53+BL60</f>
        <v>0</v>
      </c>
      <c r="BM70" s="127">
        <f>+BM29+BM36+BM46+BM53+BM60</f>
        <v>0</v>
      </c>
      <c r="BN70" s="127">
        <f t="shared" si="28"/>
        <v>-182.34904961250021</v>
      </c>
      <c r="BO70" s="325"/>
      <c r="BP70" s="325"/>
      <c r="BQ70" s="129"/>
    </row>
    <row r="71" spans="1:69" outlineLevel="1">
      <c r="A71" s="734"/>
      <c r="B71" s="315" t="s">
        <v>26</v>
      </c>
      <c r="C71" s="317"/>
      <c r="D71" s="308">
        <f t="shared" si="23"/>
        <v>287.60550000000001</v>
      </c>
      <c r="E71" s="308">
        <f t="shared" si="4"/>
        <v>273.18126093957858</v>
      </c>
      <c r="F71" s="127">
        <f t="shared" si="24"/>
        <v>143.80275</v>
      </c>
      <c r="G71" s="127">
        <f t="shared" si="28"/>
        <v>143.80275</v>
      </c>
      <c r="H71" s="127">
        <f t="shared" si="28"/>
        <v>0</v>
      </c>
      <c r="I71" s="127">
        <f t="shared" si="28"/>
        <v>0</v>
      </c>
      <c r="J71" s="127">
        <f t="shared" si="28"/>
        <v>0</v>
      </c>
      <c r="K71" s="127">
        <f t="shared" si="28"/>
        <v>0</v>
      </c>
      <c r="L71" s="127">
        <f t="shared" si="28"/>
        <v>0</v>
      </c>
      <c r="M71" s="127">
        <f t="shared" si="28"/>
        <v>0</v>
      </c>
      <c r="N71" s="127">
        <f t="shared" si="28"/>
        <v>0</v>
      </c>
      <c r="O71" s="127">
        <f t="shared" si="28"/>
        <v>0</v>
      </c>
      <c r="P71" s="127">
        <f t="shared" si="28"/>
        <v>0</v>
      </c>
      <c r="Q71" s="127">
        <f t="shared" si="28"/>
        <v>0</v>
      </c>
      <c r="R71" s="127">
        <f t="shared" si="28"/>
        <v>0</v>
      </c>
      <c r="S71" s="127">
        <f t="shared" si="28"/>
        <v>0</v>
      </c>
      <c r="T71" s="127">
        <f t="shared" si="28"/>
        <v>0</v>
      </c>
      <c r="U71" s="127">
        <f t="shared" si="28"/>
        <v>0</v>
      </c>
      <c r="V71" s="127">
        <f t="shared" si="28"/>
        <v>0</v>
      </c>
      <c r="W71" s="127">
        <f t="shared" si="28"/>
        <v>0</v>
      </c>
      <c r="X71" s="127">
        <f t="shared" si="28"/>
        <v>0</v>
      </c>
      <c r="Y71" s="127">
        <f t="shared" si="28"/>
        <v>0</v>
      </c>
      <c r="Z71" s="127">
        <f t="shared" si="28"/>
        <v>0</v>
      </c>
      <c r="AA71" s="127">
        <f t="shared" si="28"/>
        <v>0</v>
      </c>
      <c r="AB71" s="127">
        <f t="shared" si="28"/>
        <v>0</v>
      </c>
      <c r="AC71" s="127">
        <f t="shared" si="28"/>
        <v>0</v>
      </c>
      <c r="AD71" s="127">
        <f t="shared" si="28"/>
        <v>0</v>
      </c>
      <c r="AE71" s="127">
        <f t="shared" si="28"/>
        <v>0</v>
      </c>
      <c r="AF71" s="127">
        <f t="shared" si="28"/>
        <v>0</v>
      </c>
      <c r="AG71" s="127">
        <f t="shared" si="28"/>
        <v>0</v>
      </c>
      <c r="AH71" s="127">
        <f t="shared" si="28"/>
        <v>0</v>
      </c>
      <c r="AI71" s="127">
        <f t="shared" si="28"/>
        <v>0</v>
      </c>
      <c r="AJ71" s="127">
        <f t="shared" si="28"/>
        <v>0</v>
      </c>
      <c r="AK71" s="127">
        <f t="shared" si="28"/>
        <v>0</v>
      </c>
      <c r="AL71" s="127">
        <f t="shared" si="28"/>
        <v>0</v>
      </c>
      <c r="AM71" s="127">
        <f t="shared" si="28"/>
        <v>0</v>
      </c>
      <c r="AN71" s="127">
        <f t="shared" si="28"/>
        <v>0</v>
      </c>
      <c r="AO71" s="127">
        <f t="shared" si="28"/>
        <v>0</v>
      </c>
      <c r="AP71" s="127">
        <f t="shared" si="28"/>
        <v>0</v>
      </c>
      <c r="AQ71" s="127">
        <f t="shared" si="28"/>
        <v>0</v>
      </c>
      <c r="AR71" s="127">
        <f t="shared" si="28"/>
        <v>0</v>
      </c>
      <c r="AS71" s="127">
        <f t="shared" si="28"/>
        <v>0</v>
      </c>
      <c r="AT71" s="127">
        <f t="shared" si="28"/>
        <v>0</v>
      </c>
      <c r="AU71" s="127">
        <f t="shared" si="28"/>
        <v>0</v>
      </c>
      <c r="AV71" s="127">
        <f t="shared" si="28"/>
        <v>0</v>
      </c>
      <c r="AW71" s="127">
        <f t="shared" si="28"/>
        <v>0</v>
      </c>
      <c r="AX71" s="127">
        <f t="shared" si="28"/>
        <v>0</v>
      </c>
      <c r="AY71" s="127">
        <f t="shared" si="28"/>
        <v>0</v>
      </c>
      <c r="AZ71" s="127">
        <f t="shared" si="28"/>
        <v>0</v>
      </c>
      <c r="BA71" s="127">
        <f t="shared" si="28"/>
        <v>0</v>
      </c>
      <c r="BB71" s="127">
        <f t="shared" si="28"/>
        <v>0</v>
      </c>
      <c r="BC71" s="127">
        <f t="shared" si="28"/>
        <v>0</v>
      </c>
      <c r="BD71" s="127">
        <f t="shared" si="28"/>
        <v>0</v>
      </c>
      <c r="BE71" s="127">
        <f t="shared" si="28"/>
        <v>0</v>
      </c>
      <c r="BF71" s="127">
        <f t="shared" si="28"/>
        <v>0</v>
      </c>
      <c r="BG71" s="127">
        <f t="shared" si="28"/>
        <v>0</v>
      </c>
      <c r="BH71" s="127">
        <f t="shared" si="28"/>
        <v>0</v>
      </c>
      <c r="BI71" s="127">
        <f t="shared" si="28"/>
        <v>0</v>
      </c>
      <c r="BJ71" s="127">
        <f t="shared" si="28"/>
        <v>0</v>
      </c>
      <c r="BK71" s="127">
        <f t="shared" si="28"/>
        <v>0</v>
      </c>
      <c r="BL71" s="127">
        <f>+BL30+BL37+BL47+BL54+BL61</f>
        <v>0</v>
      </c>
      <c r="BM71" s="127">
        <f>+BM30+BM37+BM47+BM54+BM61</f>
        <v>0</v>
      </c>
      <c r="BN71" s="127">
        <f t="shared" si="28"/>
        <v>0</v>
      </c>
      <c r="BO71" s="325"/>
      <c r="BP71" s="325"/>
      <c r="BQ71" s="129"/>
    </row>
    <row r="72" spans="1:69" ht="13.5" thickBot="1">
      <c r="A72" s="319" t="s">
        <v>751</v>
      </c>
      <c r="B72" s="306" t="s">
        <v>769</v>
      </c>
      <c r="C72" s="143"/>
      <c r="D72" s="369">
        <f t="shared" ref="D72:AI72" si="29">D39+D63</f>
        <v>19744.834938980577</v>
      </c>
      <c r="E72" s="369">
        <f t="shared" si="29"/>
        <v>28306.255638806328</v>
      </c>
      <c r="F72" s="331">
        <f t="shared" si="29"/>
        <v>9872.4174694902886</v>
      </c>
      <c r="G72" s="331">
        <f t="shared" si="29"/>
        <v>9872.4174694902886</v>
      </c>
      <c r="H72" s="331">
        <f t="shared" si="29"/>
        <v>0</v>
      </c>
      <c r="I72" s="331">
        <f t="shared" si="29"/>
        <v>0</v>
      </c>
      <c r="J72" s="331">
        <f t="shared" si="29"/>
        <v>0</v>
      </c>
      <c r="K72" s="331">
        <f t="shared" si="29"/>
        <v>0</v>
      </c>
      <c r="L72" s="331">
        <f t="shared" si="29"/>
        <v>0</v>
      </c>
      <c r="M72" s="331">
        <f t="shared" si="29"/>
        <v>0</v>
      </c>
      <c r="N72" s="331">
        <f t="shared" si="29"/>
        <v>0</v>
      </c>
      <c r="O72" s="331">
        <f t="shared" si="29"/>
        <v>0</v>
      </c>
      <c r="P72" s="331">
        <f t="shared" si="29"/>
        <v>0</v>
      </c>
      <c r="Q72" s="331">
        <f t="shared" si="29"/>
        <v>2073.283429441869</v>
      </c>
      <c r="R72" s="331">
        <f t="shared" si="29"/>
        <v>0</v>
      </c>
      <c r="S72" s="331">
        <f t="shared" si="29"/>
        <v>0</v>
      </c>
      <c r="T72" s="331">
        <f t="shared" si="29"/>
        <v>0</v>
      </c>
      <c r="U72" s="331">
        <f t="shared" si="29"/>
        <v>0</v>
      </c>
      <c r="V72" s="331">
        <f t="shared" si="29"/>
        <v>0</v>
      </c>
      <c r="W72" s="331">
        <f t="shared" si="29"/>
        <v>0</v>
      </c>
      <c r="X72" s="331">
        <f t="shared" si="29"/>
        <v>0</v>
      </c>
      <c r="Y72" s="331">
        <f t="shared" si="29"/>
        <v>0</v>
      </c>
      <c r="Z72" s="331">
        <f t="shared" si="29"/>
        <v>0</v>
      </c>
      <c r="AA72" s="331">
        <f t="shared" si="29"/>
        <v>2073.283429441869</v>
      </c>
      <c r="AB72" s="331">
        <f t="shared" si="29"/>
        <v>0</v>
      </c>
      <c r="AC72" s="331">
        <f t="shared" si="29"/>
        <v>0</v>
      </c>
      <c r="AD72" s="331">
        <f t="shared" si="29"/>
        <v>0</v>
      </c>
      <c r="AE72" s="331">
        <f t="shared" si="29"/>
        <v>0</v>
      </c>
      <c r="AF72" s="331">
        <f t="shared" si="29"/>
        <v>12098.466310625656</v>
      </c>
      <c r="AG72" s="331">
        <f t="shared" si="29"/>
        <v>0</v>
      </c>
      <c r="AH72" s="331">
        <f t="shared" si="29"/>
        <v>0</v>
      </c>
      <c r="AI72" s="331">
        <f t="shared" si="29"/>
        <v>0</v>
      </c>
      <c r="AJ72" s="331">
        <f t="shared" ref="AJ72:BN72" si="30">AJ39+AJ63</f>
        <v>0</v>
      </c>
      <c r="AK72" s="331">
        <f t="shared" si="30"/>
        <v>2073.283429441869</v>
      </c>
      <c r="AL72" s="331">
        <f t="shared" si="30"/>
        <v>0</v>
      </c>
      <c r="AM72" s="331">
        <f t="shared" si="30"/>
        <v>0</v>
      </c>
      <c r="AN72" s="331">
        <f t="shared" si="30"/>
        <v>0</v>
      </c>
      <c r="AO72" s="331">
        <f t="shared" si="30"/>
        <v>0</v>
      </c>
      <c r="AP72" s="331">
        <f t="shared" si="30"/>
        <v>0</v>
      </c>
      <c r="AQ72" s="331">
        <f t="shared" si="30"/>
        <v>0</v>
      </c>
      <c r="AR72" s="331">
        <f t="shared" si="30"/>
        <v>0</v>
      </c>
      <c r="AS72" s="331">
        <f t="shared" si="30"/>
        <v>0</v>
      </c>
      <c r="AT72" s="331">
        <f t="shared" si="30"/>
        <v>0</v>
      </c>
      <c r="AU72" s="331">
        <f t="shared" si="30"/>
        <v>2073.283429441869</v>
      </c>
      <c r="AV72" s="331">
        <f t="shared" si="30"/>
        <v>0</v>
      </c>
      <c r="AW72" s="331">
        <f t="shared" si="30"/>
        <v>0</v>
      </c>
      <c r="AX72" s="331">
        <f t="shared" si="30"/>
        <v>0</v>
      </c>
      <c r="AY72" s="331">
        <f t="shared" si="30"/>
        <v>0</v>
      </c>
      <c r="AZ72" s="331">
        <f t="shared" si="30"/>
        <v>0</v>
      </c>
      <c r="BA72" s="331">
        <f t="shared" si="30"/>
        <v>0</v>
      </c>
      <c r="BB72" s="331">
        <f t="shared" si="30"/>
        <v>0</v>
      </c>
      <c r="BC72" s="331">
        <f t="shared" si="30"/>
        <v>0</v>
      </c>
      <c r="BD72" s="331">
        <f t="shared" si="30"/>
        <v>0</v>
      </c>
      <c r="BE72" s="331">
        <f t="shared" si="30"/>
        <v>14171.749740067524</v>
      </c>
      <c r="BF72" s="331">
        <f t="shared" si="30"/>
        <v>0</v>
      </c>
      <c r="BG72" s="331">
        <f t="shared" si="30"/>
        <v>0</v>
      </c>
      <c r="BH72" s="331">
        <f t="shared" si="30"/>
        <v>0</v>
      </c>
      <c r="BI72" s="331">
        <f t="shared" si="30"/>
        <v>0</v>
      </c>
      <c r="BJ72" s="331">
        <f t="shared" si="30"/>
        <v>0</v>
      </c>
      <c r="BK72" s="331">
        <f t="shared" si="30"/>
        <v>0</v>
      </c>
      <c r="BL72" s="331">
        <f t="shared" ref="BL72:BM74" si="31">BL39+BL63</f>
        <v>0</v>
      </c>
      <c r="BM72" s="331">
        <f t="shared" si="31"/>
        <v>0</v>
      </c>
      <c r="BN72" s="331">
        <f t="shared" si="30"/>
        <v>-9126.419308925304</v>
      </c>
      <c r="BO72" s="325"/>
      <c r="BP72" s="325"/>
      <c r="BQ72" s="5"/>
    </row>
    <row r="73" spans="1:69" ht="13.5" outlineLevel="1" thickTop="1">
      <c r="A73" s="345" t="s">
        <v>90</v>
      </c>
      <c r="B73" s="346"/>
      <c r="C73" s="303">
        <f>+Assumes!E27</f>
        <v>-0.2</v>
      </c>
      <c r="D73" s="329">
        <f t="shared" ref="D73:AI73" si="32">D40+D64</f>
        <v>15795.867951184462</v>
      </c>
      <c r="E73" s="329">
        <f t="shared" si="32"/>
        <v>22645.004511045063</v>
      </c>
      <c r="F73" s="329">
        <f t="shared" si="32"/>
        <v>7897.933975592231</v>
      </c>
      <c r="G73" s="329">
        <f t="shared" si="32"/>
        <v>7897.933975592231</v>
      </c>
      <c r="H73" s="329">
        <f t="shared" si="32"/>
        <v>0</v>
      </c>
      <c r="I73" s="329">
        <f t="shared" si="32"/>
        <v>0</v>
      </c>
      <c r="J73" s="329">
        <f t="shared" si="32"/>
        <v>0</v>
      </c>
      <c r="K73" s="329">
        <f t="shared" si="32"/>
        <v>0</v>
      </c>
      <c r="L73" s="329">
        <f t="shared" si="32"/>
        <v>0</v>
      </c>
      <c r="M73" s="329">
        <f t="shared" si="32"/>
        <v>0</v>
      </c>
      <c r="N73" s="329">
        <f t="shared" si="32"/>
        <v>0</v>
      </c>
      <c r="O73" s="329">
        <f t="shared" si="32"/>
        <v>0</v>
      </c>
      <c r="P73" s="329">
        <f t="shared" si="32"/>
        <v>0</v>
      </c>
      <c r="Q73" s="329">
        <f t="shared" si="32"/>
        <v>1658.6267435534951</v>
      </c>
      <c r="R73" s="329">
        <f t="shared" si="32"/>
        <v>0</v>
      </c>
      <c r="S73" s="329">
        <f t="shared" si="32"/>
        <v>0</v>
      </c>
      <c r="T73" s="329">
        <f t="shared" si="32"/>
        <v>0</v>
      </c>
      <c r="U73" s="329">
        <f t="shared" si="32"/>
        <v>0</v>
      </c>
      <c r="V73" s="329">
        <f t="shared" si="32"/>
        <v>0</v>
      </c>
      <c r="W73" s="329">
        <f t="shared" si="32"/>
        <v>0</v>
      </c>
      <c r="X73" s="329">
        <f t="shared" si="32"/>
        <v>0</v>
      </c>
      <c r="Y73" s="329">
        <f t="shared" si="32"/>
        <v>0</v>
      </c>
      <c r="Z73" s="329">
        <f t="shared" si="32"/>
        <v>0</v>
      </c>
      <c r="AA73" s="329">
        <f t="shared" si="32"/>
        <v>1658.6267435534951</v>
      </c>
      <c r="AB73" s="329">
        <f t="shared" si="32"/>
        <v>0</v>
      </c>
      <c r="AC73" s="329">
        <f t="shared" si="32"/>
        <v>0</v>
      </c>
      <c r="AD73" s="329">
        <f t="shared" si="32"/>
        <v>0</v>
      </c>
      <c r="AE73" s="329">
        <f t="shared" si="32"/>
        <v>0</v>
      </c>
      <c r="AF73" s="329">
        <f t="shared" si="32"/>
        <v>9678.773048500525</v>
      </c>
      <c r="AG73" s="329">
        <f t="shared" si="32"/>
        <v>0</v>
      </c>
      <c r="AH73" s="329">
        <f t="shared" si="32"/>
        <v>0</v>
      </c>
      <c r="AI73" s="329">
        <f t="shared" si="32"/>
        <v>0</v>
      </c>
      <c r="AJ73" s="329">
        <f t="shared" ref="AJ73:BK73" si="33">AJ40+AJ64</f>
        <v>0</v>
      </c>
      <c r="AK73" s="329">
        <f t="shared" si="33"/>
        <v>1658.6267435534951</v>
      </c>
      <c r="AL73" s="329">
        <f t="shared" si="33"/>
        <v>0</v>
      </c>
      <c r="AM73" s="329">
        <f t="shared" si="33"/>
        <v>0</v>
      </c>
      <c r="AN73" s="329">
        <f t="shared" si="33"/>
        <v>0</v>
      </c>
      <c r="AO73" s="329">
        <f t="shared" si="33"/>
        <v>0</v>
      </c>
      <c r="AP73" s="329">
        <f t="shared" si="33"/>
        <v>0</v>
      </c>
      <c r="AQ73" s="329">
        <f t="shared" si="33"/>
        <v>0</v>
      </c>
      <c r="AR73" s="329">
        <f t="shared" si="33"/>
        <v>0</v>
      </c>
      <c r="AS73" s="329">
        <f t="shared" si="33"/>
        <v>0</v>
      </c>
      <c r="AT73" s="329">
        <f t="shared" si="33"/>
        <v>0</v>
      </c>
      <c r="AU73" s="329">
        <f t="shared" si="33"/>
        <v>1658.6267435534951</v>
      </c>
      <c r="AV73" s="329">
        <f t="shared" si="33"/>
        <v>0</v>
      </c>
      <c r="AW73" s="329">
        <f t="shared" si="33"/>
        <v>0</v>
      </c>
      <c r="AX73" s="329">
        <f t="shared" si="33"/>
        <v>0</v>
      </c>
      <c r="AY73" s="329">
        <f t="shared" si="33"/>
        <v>0</v>
      </c>
      <c r="AZ73" s="329">
        <f t="shared" si="33"/>
        <v>0</v>
      </c>
      <c r="BA73" s="329">
        <f t="shared" si="33"/>
        <v>0</v>
      </c>
      <c r="BB73" s="329">
        <f t="shared" si="33"/>
        <v>0</v>
      </c>
      <c r="BC73" s="329">
        <f t="shared" si="33"/>
        <v>0</v>
      </c>
      <c r="BD73" s="329">
        <f t="shared" si="33"/>
        <v>0</v>
      </c>
      <c r="BE73" s="329">
        <f t="shared" si="33"/>
        <v>11337.399792054019</v>
      </c>
      <c r="BF73" s="329">
        <f t="shared" si="33"/>
        <v>0</v>
      </c>
      <c r="BG73" s="329">
        <f t="shared" si="33"/>
        <v>0</v>
      </c>
      <c r="BH73" s="329">
        <f t="shared" si="33"/>
        <v>0</v>
      </c>
      <c r="BI73" s="329">
        <f t="shared" si="33"/>
        <v>0</v>
      </c>
      <c r="BJ73" s="329">
        <f t="shared" si="33"/>
        <v>0</v>
      </c>
      <c r="BK73" s="329">
        <f t="shared" si="33"/>
        <v>0</v>
      </c>
      <c r="BL73" s="329">
        <f t="shared" si="31"/>
        <v>0</v>
      </c>
      <c r="BM73" s="329">
        <f t="shared" si="31"/>
        <v>0</v>
      </c>
      <c r="BN73" s="349">
        <f>BN40+BN64</f>
        <v>-7301.1354471402428</v>
      </c>
      <c r="BO73" s="156"/>
      <c r="BP73" s="156"/>
      <c r="BQ73" s="4"/>
    </row>
    <row r="74" spans="1:69" outlineLevel="1">
      <c r="A74" s="347" t="s">
        <v>92</v>
      </c>
      <c r="B74" s="348"/>
      <c r="C74" s="303">
        <f>+Assumes!D27</f>
        <v>0.2</v>
      </c>
      <c r="D74" s="330">
        <f t="shared" ref="D74:AI74" si="34">D41+D65</f>
        <v>23693.801926776694</v>
      </c>
      <c r="E74" s="330">
        <f t="shared" si="34"/>
        <v>33967.506766567596</v>
      </c>
      <c r="F74" s="330">
        <f t="shared" si="34"/>
        <v>11846.900963388347</v>
      </c>
      <c r="G74" s="330">
        <f t="shared" si="34"/>
        <v>11846.900963388347</v>
      </c>
      <c r="H74" s="330">
        <f t="shared" si="34"/>
        <v>0</v>
      </c>
      <c r="I74" s="330">
        <f t="shared" si="34"/>
        <v>0</v>
      </c>
      <c r="J74" s="330">
        <f t="shared" si="34"/>
        <v>0</v>
      </c>
      <c r="K74" s="330">
        <f t="shared" si="34"/>
        <v>0</v>
      </c>
      <c r="L74" s="330">
        <f t="shared" si="34"/>
        <v>0</v>
      </c>
      <c r="M74" s="330">
        <f t="shared" si="34"/>
        <v>0</v>
      </c>
      <c r="N74" s="330">
        <f t="shared" si="34"/>
        <v>0</v>
      </c>
      <c r="O74" s="330">
        <f t="shared" si="34"/>
        <v>0</v>
      </c>
      <c r="P74" s="330">
        <f t="shared" si="34"/>
        <v>0</v>
      </c>
      <c r="Q74" s="330">
        <f t="shared" si="34"/>
        <v>2487.9401153302429</v>
      </c>
      <c r="R74" s="330">
        <f t="shared" si="34"/>
        <v>0</v>
      </c>
      <c r="S74" s="330">
        <f t="shared" si="34"/>
        <v>0</v>
      </c>
      <c r="T74" s="330">
        <f t="shared" si="34"/>
        <v>0</v>
      </c>
      <c r="U74" s="330">
        <f t="shared" si="34"/>
        <v>0</v>
      </c>
      <c r="V74" s="330">
        <f t="shared" si="34"/>
        <v>0</v>
      </c>
      <c r="W74" s="330">
        <f t="shared" si="34"/>
        <v>0</v>
      </c>
      <c r="X74" s="330">
        <f t="shared" si="34"/>
        <v>0</v>
      </c>
      <c r="Y74" s="330">
        <f t="shared" si="34"/>
        <v>0</v>
      </c>
      <c r="Z74" s="330">
        <f t="shared" si="34"/>
        <v>0</v>
      </c>
      <c r="AA74" s="330">
        <f t="shared" si="34"/>
        <v>2487.9401153302429</v>
      </c>
      <c r="AB74" s="330">
        <f t="shared" si="34"/>
        <v>0</v>
      </c>
      <c r="AC74" s="330">
        <f t="shared" si="34"/>
        <v>0</v>
      </c>
      <c r="AD74" s="330">
        <f t="shared" si="34"/>
        <v>0</v>
      </c>
      <c r="AE74" s="330">
        <f t="shared" si="34"/>
        <v>0</v>
      </c>
      <c r="AF74" s="330">
        <f t="shared" si="34"/>
        <v>14518.159572750787</v>
      </c>
      <c r="AG74" s="330">
        <f t="shared" si="34"/>
        <v>0</v>
      </c>
      <c r="AH74" s="330">
        <f t="shared" si="34"/>
        <v>0</v>
      </c>
      <c r="AI74" s="330">
        <f t="shared" si="34"/>
        <v>0</v>
      </c>
      <c r="AJ74" s="330">
        <f t="shared" ref="AJ74:BK74" si="35">AJ41+AJ65</f>
        <v>0</v>
      </c>
      <c r="AK74" s="330">
        <f t="shared" si="35"/>
        <v>2487.9401153302429</v>
      </c>
      <c r="AL74" s="330">
        <f t="shared" si="35"/>
        <v>0</v>
      </c>
      <c r="AM74" s="330">
        <f t="shared" si="35"/>
        <v>0</v>
      </c>
      <c r="AN74" s="330">
        <f t="shared" si="35"/>
        <v>0</v>
      </c>
      <c r="AO74" s="330">
        <f t="shared" si="35"/>
        <v>0</v>
      </c>
      <c r="AP74" s="330">
        <f t="shared" si="35"/>
        <v>0</v>
      </c>
      <c r="AQ74" s="330">
        <f t="shared" si="35"/>
        <v>0</v>
      </c>
      <c r="AR74" s="330">
        <f t="shared" si="35"/>
        <v>0</v>
      </c>
      <c r="AS74" s="330">
        <f t="shared" si="35"/>
        <v>0</v>
      </c>
      <c r="AT74" s="330">
        <f t="shared" si="35"/>
        <v>0</v>
      </c>
      <c r="AU74" s="330">
        <f t="shared" si="35"/>
        <v>2487.9401153302429</v>
      </c>
      <c r="AV74" s="330">
        <f t="shared" si="35"/>
        <v>0</v>
      </c>
      <c r="AW74" s="330">
        <f t="shared" si="35"/>
        <v>0</v>
      </c>
      <c r="AX74" s="330">
        <f t="shared" si="35"/>
        <v>0</v>
      </c>
      <c r="AY74" s="330">
        <f t="shared" si="35"/>
        <v>0</v>
      </c>
      <c r="AZ74" s="330">
        <f t="shared" si="35"/>
        <v>0</v>
      </c>
      <c r="BA74" s="330">
        <f t="shared" si="35"/>
        <v>0</v>
      </c>
      <c r="BB74" s="330">
        <f t="shared" si="35"/>
        <v>0</v>
      </c>
      <c r="BC74" s="330">
        <f t="shared" si="35"/>
        <v>0</v>
      </c>
      <c r="BD74" s="330">
        <f t="shared" si="35"/>
        <v>0</v>
      </c>
      <c r="BE74" s="330">
        <f t="shared" si="35"/>
        <v>17006.099688081027</v>
      </c>
      <c r="BF74" s="330">
        <f t="shared" si="35"/>
        <v>0</v>
      </c>
      <c r="BG74" s="330">
        <f t="shared" si="35"/>
        <v>0</v>
      </c>
      <c r="BH74" s="330">
        <f t="shared" si="35"/>
        <v>0</v>
      </c>
      <c r="BI74" s="330">
        <f t="shared" si="35"/>
        <v>0</v>
      </c>
      <c r="BJ74" s="330">
        <f t="shared" si="35"/>
        <v>0</v>
      </c>
      <c r="BK74" s="330">
        <f t="shared" si="35"/>
        <v>0</v>
      </c>
      <c r="BL74" s="330">
        <f t="shared" si="31"/>
        <v>0</v>
      </c>
      <c r="BM74" s="330">
        <f t="shared" si="31"/>
        <v>0</v>
      </c>
      <c r="BN74" s="352">
        <f>BN41+BN65</f>
        <v>-10951.703170710365</v>
      </c>
      <c r="BO74" s="157"/>
      <c r="BP74" s="157"/>
      <c r="BQ74" s="155"/>
    </row>
    <row r="75" spans="1:69">
      <c r="A75" s="385" t="s">
        <v>757</v>
      </c>
      <c r="B75" s="386"/>
      <c r="C75" s="387"/>
      <c r="D75" s="387"/>
      <c r="E75" s="387"/>
      <c r="F75" s="387"/>
      <c r="G75" s="387"/>
      <c r="H75" s="387"/>
      <c r="I75" s="387"/>
      <c r="J75" s="387"/>
      <c r="K75" s="387"/>
      <c r="L75" s="387"/>
      <c r="M75" s="387"/>
      <c r="N75" s="387"/>
      <c r="O75" s="387"/>
      <c r="P75" s="387"/>
      <c r="Q75" s="387"/>
      <c r="R75" s="387"/>
      <c r="S75" s="387"/>
      <c r="T75" s="387"/>
      <c r="U75" s="387"/>
      <c r="V75" s="387"/>
      <c r="W75" s="387"/>
      <c r="X75" s="387"/>
      <c r="Y75" s="387"/>
      <c r="Z75" s="387"/>
      <c r="AA75" s="387"/>
      <c r="AB75" s="387"/>
      <c r="AC75" s="387"/>
      <c r="AD75" s="387"/>
      <c r="AE75" s="387"/>
      <c r="AF75" s="387"/>
      <c r="AG75" s="387"/>
      <c r="AH75" s="387"/>
      <c r="AI75" s="387"/>
      <c r="AJ75" s="387"/>
      <c r="AK75" s="387"/>
      <c r="AL75" s="387"/>
      <c r="AM75" s="387"/>
      <c r="AN75" s="387"/>
      <c r="AO75" s="387"/>
      <c r="AP75" s="387"/>
      <c r="AQ75" s="387"/>
      <c r="AR75" s="387"/>
      <c r="AS75" s="387"/>
      <c r="AT75" s="387"/>
      <c r="AU75" s="387"/>
      <c r="AV75" s="387"/>
      <c r="AW75" s="387"/>
      <c r="AX75" s="387"/>
      <c r="AY75" s="387"/>
      <c r="AZ75" s="387"/>
      <c r="BA75" s="387"/>
      <c r="BB75" s="387"/>
      <c r="BC75" s="387"/>
      <c r="BD75" s="387"/>
      <c r="BE75" s="387"/>
      <c r="BF75" s="387"/>
      <c r="BG75" s="387"/>
      <c r="BH75" s="387"/>
      <c r="BI75" s="387"/>
      <c r="BJ75" s="387"/>
      <c r="BK75" s="387"/>
      <c r="BL75" s="387"/>
      <c r="BM75" s="387"/>
      <c r="BN75" s="387"/>
      <c r="BO75" s="387"/>
      <c r="BP75" s="387"/>
      <c r="BQ75" s="388"/>
    </row>
    <row r="76" spans="1:69" outlineLevel="1">
      <c r="A76" s="728" t="s">
        <v>758</v>
      </c>
      <c r="B76" s="165" t="s">
        <v>28</v>
      </c>
      <c r="C76" s="166"/>
      <c r="D76" s="310">
        <f t="shared" ref="D76:D95" si="36">SUM(F76:L76)</f>
        <v>505.44767874999997</v>
      </c>
      <c r="E76" s="310">
        <f t="shared" ref="E76:E95" si="37">NPV($C$7,F76:BN76)</f>
        <v>1801.1797081578086</v>
      </c>
      <c r="F76" s="370">
        <f>OPEX!EB11</f>
        <v>72.206811250000001</v>
      </c>
      <c r="G76" s="370">
        <f t="shared" ref="G76:W76" si="38">F76</f>
        <v>72.206811250000001</v>
      </c>
      <c r="H76" s="370">
        <f t="shared" si="38"/>
        <v>72.206811250000001</v>
      </c>
      <c r="I76" s="370">
        <f t="shared" si="38"/>
        <v>72.206811250000001</v>
      </c>
      <c r="J76" s="370">
        <f t="shared" si="38"/>
        <v>72.206811250000001</v>
      </c>
      <c r="K76" s="370">
        <f t="shared" si="38"/>
        <v>72.206811250000001</v>
      </c>
      <c r="L76" s="370">
        <f t="shared" si="38"/>
        <v>72.206811250000001</v>
      </c>
      <c r="M76" s="370">
        <f t="shared" si="38"/>
        <v>72.206811250000001</v>
      </c>
      <c r="N76" s="370">
        <f t="shared" si="38"/>
        <v>72.206811250000001</v>
      </c>
      <c r="O76" s="370">
        <f t="shared" si="38"/>
        <v>72.206811250000001</v>
      </c>
      <c r="P76" s="370">
        <f t="shared" si="38"/>
        <v>72.206811250000001</v>
      </c>
      <c r="Q76" s="370">
        <f t="shared" si="38"/>
        <v>72.206811250000001</v>
      </c>
      <c r="R76" s="370">
        <f t="shared" si="38"/>
        <v>72.206811250000001</v>
      </c>
      <c r="S76" s="370">
        <f t="shared" si="38"/>
        <v>72.206811250000001</v>
      </c>
      <c r="T76" s="370">
        <f t="shared" si="38"/>
        <v>72.206811250000001</v>
      </c>
      <c r="U76" s="370">
        <f t="shared" si="38"/>
        <v>72.206811250000001</v>
      </c>
      <c r="V76" s="370">
        <f t="shared" si="38"/>
        <v>72.206811250000001</v>
      </c>
      <c r="W76" s="370">
        <f t="shared" si="38"/>
        <v>72.206811250000001</v>
      </c>
      <c r="X76" s="370">
        <f t="shared" ref="X76:AM80" si="39">W76</f>
        <v>72.206811250000001</v>
      </c>
      <c r="Y76" s="370">
        <f t="shared" si="39"/>
        <v>72.206811250000001</v>
      </c>
      <c r="Z76" s="370">
        <f t="shared" si="39"/>
        <v>72.206811250000001</v>
      </c>
      <c r="AA76" s="370">
        <f t="shared" si="39"/>
        <v>72.206811250000001</v>
      </c>
      <c r="AB76" s="370">
        <f t="shared" si="39"/>
        <v>72.206811250000001</v>
      </c>
      <c r="AC76" s="370">
        <f t="shared" si="39"/>
        <v>72.206811250000001</v>
      </c>
      <c r="AD76" s="370">
        <f t="shared" si="39"/>
        <v>72.206811250000001</v>
      </c>
      <c r="AE76" s="370">
        <f t="shared" si="39"/>
        <v>72.206811250000001</v>
      </c>
      <c r="AF76" s="370">
        <f t="shared" si="39"/>
        <v>72.206811250000001</v>
      </c>
      <c r="AG76" s="370">
        <f t="shared" si="39"/>
        <v>72.206811250000001</v>
      </c>
      <c r="AH76" s="370">
        <f t="shared" si="39"/>
        <v>72.206811250000001</v>
      </c>
      <c r="AI76" s="370">
        <f t="shared" si="39"/>
        <v>72.206811250000001</v>
      </c>
      <c r="AJ76" s="370">
        <f t="shared" si="39"/>
        <v>72.206811250000001</v>
      </c>
      <c r="AK76" s="370">
        <f t="shared" si="39"/>
        <v>72.206811250000001</v>
      </c>
      <c r="AL76" s="370">
        <f t="shared" si="39"/>
        <v>72.206811250000001</v>
      </c>
      <c r="AM76" s="370">
        <f t="shared" si="39"/>
        <v>72.206811250000001</v>
      </c>
      <c r="AN76" s="370">
        <f t="shared" ref="AN76:BC80" si="40">AM76</f>
        <v>72.206811250000001</v>
      </c>
      <c r="AO76" s="370">
        <f t="shared" si="40"/>
        <v>72.206811250000001</v>
      </c>
      <c r="AP76" s="370">
        <f t="shared" si="40"/>
        <v>72.206811250000001</v>
      </c>
      <c r="AQ76" s="370">
        <f t="shared" si="40"/>
        <v>72.206811250000001</v>
      </c>
      <c r="AR76" s="370">
        <f t="shared" si="40"/>
        <v>72.206811250000001</v>
      </c>
      <c r="AS76" s="370">
        <f t="shared" si="40"/>
        <v>72.206811250000001</v>
      </c>
      <c r="AT76" s="370">
        <f t="shared" si="40"/>
        <v>72.206811250000001</v>
      </c>
      <c r="AU76" s="370">
        <f t="shared" si="40"/>
        <v>72.206811250000001</v>
      </c>
      <c r="AV76" s="370">
        <f t="shared" si="40"/>
        <v>72.206811250000001</v>
      </c>
      <c r="AW76" s="370">
        <f t="shared" si="40"/>
        <v>72.206811250000001</v>
      </c>
      <c r="AX76" s="370">
        <f t="shared" si="40"/>
        <v>72.206811250000001</v>
      </c>
      <c r="AY76" s="370">
        <f t="shared" si="40"/>
        <v>72.206811250000001</v>
      </c>
      <c r="AZ76" s="370">
        <f t="shared" si="40"/>
        <v>72.206811250000001</v>
      </c>
      <c r="BA76" s="370">
        <f t="shared" si="40"/>
        <v>72.206811250000001</v>
      </c>
      <c r="BB76" s="370">
        <f t="shared" si="40"/>
        <v>72.206811250000001</v>
      </c>
      <c r="BC76" s="370">
        <f t="shared" si="40"/>
        <v>72.206811250000001</v>
      </c>
      <c r="BD76" s="370">
        <f t="shared" ref="BD76:BK80" si="41">BC76</f>
        <v>72.206811250000001</v>
      </c>
      <c r="BE76" s="370">
        <f t="shared" si="41"/>
        <v>72.206811250000001</v>
      </c>
      <c r="BF76" s="370">
        <f t="shared" si="41"/>
        <v>72.206811250000001</v>
      </c>
      <c r="BG76" s="370">
        <f t="shared" si="41"/>
        <v>72.206811250000001</v>
      </c>
      <c r="BH76" s="370">
        <f t="shared" si="41"/>
        <v>72.206811250000001</v>
      </c>
      <c r="BI76" s="370">
        <f t="shared" si="41"/>
        <v>72.206811250000001</v>
      </c>
      <c r="BJ76" s="370">
        <f t="shared" si="41"/>
        <v>72.206811250000001</v>
      </c>
      <c r="BK76" s="370">
        <f t="shared" si="41"/>
        <v>72.206811250000001</v>
      </c>
      <c r="BL76" s="370">
        <f t="shared" ref="BL76:BM80" si="42">BK76</f>
        <v>72.206811250000001</v>
      </c>
      <c r="BM76" s="370">
        <f t="shared" si="42"/>
        <v>72.206811250000001</v>
      </c>
      <c r="BN76" s="370">
        <v>0</v>
      </c>
      <c r="BO76" s="158"/>
      <c r="BP76" s="158"/>
      <c r="BQ76" s="4"/>
    </row>
    <row r="77" spans="1:69" outlineLevel="1">
      <c r="A77" s="729"/>
      <c r="B77" s="315" t="s">
        <v>29</v>
      </c>
      <c r="C77" s="317"/>
      <c r="D77" s="308">
        <f t="shared" si="36"/>
        <v>274.70530500000001</v>
      </c>
      <c r="E77" s="308">
        <f t="shared" si="37"/>
        <v>978.92154201391043</v>
      </c>
      <c r="F77" s="371">
        <f>OPEX!EC11</f>
        <v>39.243614999999998</v>
      </c>
      <c r="G77" s="371">
        <f t="shared" ref="G77:V80" si="43">F77</f>
        <v>39.243614999999998</v>
      </c>
      <c r="H77" s="371">
        <f t="shared" si="43"/>
        <v>39.243614999999998</v>
      </c>
      <c r="I77" s="371">
        <f t="shared" si="43"/>
        <v>39.243614999999998</v>
      </c>
      <c r="J77" s="371">
        <f t="shared" si="43"/>
        <v>39.243614999999998</v>
      </c>
      <c r="K77" s="371">
        <f t="shared" si="43"/>
        <v>39.243614999999998</v>
      </c>
      <c r="L77" s="371">
        <f t="shared" si="43"/>
        <v>39.243614999999998</v>
      </c>
      <c r="M77" s="371">
        <f t="shared" si="43"/>
        <v>39.243614999999998</v>
      </c>
      <c r="N77" s="371">
        <f t="shared" si="43"/>
        <v>39.243614999999998</v>
      </c>
      <c r="O77" s="371">
        <f t="shared" si="43"/>
        <v>39.243614999999998</v>
      </c>
      <c r="P77" s="371">
        <f t="shared" si="43"/>
        <v>39.243614999999998</v>
      </c>
      <c r="Q77" s="371">
        <f t="shared" si="43"/>
        <v>39.243614999999998</v>
      </c>
      <c r="R77" s="371">
        <f t="shared" si="43"/>
        <v>39.243614999999998</v>
      </c>
      <c r="S77" s="371">
        <f t="shared" si="43"/>
        <v>39.243614999999998</v>
      </c>
      <c r="T77" s="371">
        <f t="shared" si="43"/>
        <v>39.243614999999998</v>
      </c>
      <c r="U77" s="371">
        <f t="shared" si="43"/>
        <v>39.243614999999998</v>
      </c>
      <c r="V77" s="371">
        <f t="shared" si="43"/>
        <v>39.243614999999998</v>
      </c>
      <c r="W77" s="371">
        <f>V77</f>
        <v>39.243614999999998</v>
      </c>
      <c r="X77" s="371">
        <f t="shared" si="39"/>
        <v>39.243614999999998</v>
      </c>
      <c r="Y77" s="371">
        <f t="shared" si="39"/>
        <v>39.243614999999998</v>
      </c>
      <c r="Z77" s="371">
        <f t="shared" si="39"/>
        <v>39.243614999999998</v>
      </c>
      <c r="AA77" s="371">
        <f t="shared" si="39"/>
        <v>39.243614999999998</v>
      </c>
      <c r="AB77" s="371">
        <f t="shared" si="39"/>
        <v>39.243614999999998</v>
      </c>
      <c r="AC77" s="371">
        <f t="shared" si="39"/>
        <v>39.243614999999998</v>
      </c>
      <c r="AD77" s="371">
        <f t="shared" si="39"/>
        <v>39.243614999999998</v>
      </c>
      <c r="AE77" s="371">
        <f t="shared" si="39"/>
        <v>39.243614999999998</v>
      </c>
      <c r="AF77" s="371">
        <f t="shared" si="39"/>
        <v>39.243614999999998</v>
      </c>
      <c r="AG77" s="371">
        <f t="shared" si="39"/>
        <v>39.243614999999998</v>
      </c>
      <c r="AH77" s="371">
        <f t="shared" si="39"/>
        <v>39.243614999999998</v>
      </c>
      <c r="AI77" s="371">
        <f t="shared" si="39"/>
        <v>39.243614999999998</v>
      </c>
      <c r="AJ77" s="371">
        <f t="shared" si="39"/>
        <v>39.243614999999998</v>
      </c>
      <c r="AK77" s="371">
        <f t="shared" si="39"/>
        <v>39.243614999999998</v>
      </c>
      <c r="AL77" s="371">
        <f t="shared" si="39"/>
        <v>39.243614999999998</v>
      </c>
      <c r="AM77" s="371">
        <f t="shared" si="39"/>
        <v>39.243614999999998</v>
      </c>
      <c r="AN77" s="371">
        <f t="shared" si="40"/>
        <v>39.243614999999998</v>
      </c>
      <c r="AO77" s="371">
        <f t="shared" si="40"/>
        <v>39.243614999999998</v>
      </c>
      <c r="AP77" s="371">
        <f t="shared" si="40"/>
        <v>39.243614999999998</v>
      </c>
      <c r="AQ77" s="371">
        <f t="shared" si="40"/>
        <v>39.243614999999998</v>
      </c>
      <c r="AR77" s="371">
        <f t="shared" si="40"/>
        <v>39.243614999999998</v>
      </c>
      <c r="AS77" s="371">
        <f t="shared" si="40"/>
        <v>39.243614999999998</v>
      </c>
      <c r="AT77" s="371">
        <f t="shared" si="40"/>
        <v>39.243614999999998</v>
      </c>
      <c r="AU77" s="371">
        <f t="shared" si="40"/>
        <v>39.243614999999998</v>
      </c>
      <c r="AV77" s="371">
        <f t="shared" si="40"/>
        <v>39.243614999999998</v>
      </c>
      <c r="AW77" s="371">
        <f t="shared" si="40"/>
        <v>39.243614999999998</v>
      </c>
      <c r="AX77" s="371">
        <f t="shared" si="40"/>
        <v>39.243614999999998</v>
      </c>
      <c r="AY77" s="371">
        <f t="shared" si="40"/>
        <v>39.243614999999998</v>
      </c>
      <c r="AZ77" s="371">
        <f t="shared" si="40"/>
        <v>39.243614999999998</v>
      </c>
      <c r="BA77" s="371">
        <f t="shared" si="40"/>
        <v>39.243614999999998</v>
      </c>
      <c r="BB77" s="371">
        <f t="shared" si="40"/>
        <v>39.243614999999998</v>
      </c>
      <c r="BC77" s="371">
        <f t="shared" si="40"/>
        <v>39.243614999999998</v>
      </c>
      <c r="BD77" s="371">
        <f t="shared" si="41"/>
        <v>39.243614999999998</v>
      </c>
      <c r="BE77" s="371">
        <f t="shared" si="41"/>
        <v>39.243614999999998</v>
      </c>
      <c r="BF77" s="371">
        <f t="shared" si="41"/>
        <v>39.243614999999998</v>
      </c>
      <c r="BG77" s="371">
        <f t="shared" si="41"/>
        <v>39.243614999999998</v>
      </c>
      <c r="BH77" s="371">
        <f t="shared" si="41"/>
        <v>39.243614999999998</v>
      </c>
      <c r="BI77" s="371">
        <f t="shared" si="41"/>
        <v>39.243614999999998</v>
      </c>
      <c r="BJ77" s="371">
        <f t="shared" si="41"/>
        <v>39.243614999999998</v>
      </c>
      <c r="BK77" s="371">
        <f t="shared" si="41"/>
        <v>39.243614999999998</v>
      </c>
      <c r="BL77" s="371">
        <f t="shared" si="42"/>
        <v>39.243614999999998</v>
      </c>
      <c r="BM77" s="371">
        <f t="shared" si="42"/>
        <v>39.243614999999998</v>
      </c>
      <c r="BN77" s="371">
        <v>0</v>
      </c>
      <c r="BO77" s="159"/>
      <c r="BP77" s="159"/>
      <c r="BQ77" s="5"/>
    </row>
    <row r="78" spans="1:69" outlineLevel="1">
      <c r="A78" s="729"/>
      <c r="B78" s="315" t="s">
        <v>30</v>
      </c>
      <c r="C78" s="317"/>
      <c r="D78" s="308">
        <f t="shared" si="36"/>
        <v>279.4097687499999</v>
      </c>
      <c r="E78" s="308">
        <f t="shared" si="37"/>
        <v>995.68605593000859</v>
      </c>
      <c r="F78" s="371">
        <f>OPEX!ED11</f>
        <v>39.915681249999992</v>
      </c>
      <c r="G78" s="371">
        <f t="shared" si="43"/>
        <v>39.915681249999992</v>
      </c>
      <c r="H78" s="371">
        <f t="shared" si="43"/>
        <v>39.915681249999992</v>
      </c>
      <c r="I78" s="371">
        <f t="shared" si="43"/>
        <v>39.915681249999992</v>
      </c>
      <c r="J78" s="371">
        <f t="shared" si="43"/>
        <v>39.915681249999992</v>
      </c>
      <c r="K78" s="371">
        <f t="shared" si="43"/>
        <v>39.915681249999992</v>
      </c>
      <c r="L78" s="371">
        <f t="shared" si="43"/>
        <v>39.915681249999992</v>
      </c>
      <c r="M78" s="371">
        <f t="shared" si="43"/>
        <v>39.915681249999992</v>
      </c>
      <c r="N78" s="371">
        <f t="shared" si="43"/>
        <v>39.915681249999992</v>
      </c>
      <c r="O78" s="371">
        <f t="shared" si="43"/>
        <v>39.915681249999992</v>
      </c>
      <c r="P78" s="371">
        <f t="shared" si="43"/>
        <v>39.915681249999992</v>
      </c>
      <c r="Q78" s="371">
        <f t="shared" si="43"/>
        <v>39.915681249999992</v>
      </c>
      <c r="R78" s="371">
        <f t="shared" si="43"/>
        <v>39.915681249999992</v>
      </c>
      <c r="S78" s="371">
        <f t="shared" si="43"/>
        <v>39.915681249999992</v>
      </c>
      <c r="T78" s="371">
        <f t="shared" si="43"/>
        <v>39.915681249999992</v>
      </c>
      <c r="U78" s="371">
        <f t="shared" si="43"/>
        <v>39.915681249999992</v>
      </c>
      <c r="V78" s="371">
        <f t="shared" si="43"/>
        <v>39.915681249999992</v>
      </c>
      <c r="W78" s="371">
        <f>V78</f>
        <v>39.915681249999992</v>
      </c>
      <c r="X78" s="371">
        <f t="shared" si="39"/>
        <v>39.915681249999992</v>
      </c>
      <c r="Y78" s="371">
        <f t="shared" si="39"/>
        <v>39.915681249999992</v>
      </c>
      <c r="Z78" s="371">
        <f t="shared" si="39"/>
        <v>39.915681249999992</v>
      </c>
      <c r="AA78" s="371">
        <f t="shared" si="39"/>
        <v>39.915681249999992</v>
      </c>
      <c r="AB78" s="371">
        <f t="shared" si="39"/>
        <v>39.915681249999992</v>
      </c>
      <c r="AC78" s="371">
        <f t="shared" si="39"/>
        <v>39.915681249999992</v>
      </c>
      <c r="AD78" s="371">
        <f t="shared" si="39"/>
        <v>39.915681249999992</v>
      </c>
      <c r="AE78" s="371">
        <f t="shared" si="39"/>
        <v>39.915681249999992</v>
      </c>
      <c r="AF78" s="371">
        <f t="shared" si="39"/>
        <v>39.915681249999992</v>
      </c>
      <c r="AG78" s="371">
        <f t="shared" si="39"/>
        <v>39.915681249999992</v>
      </c>
      <c r="AH78" s="371">
        <f t="shared" si="39"/>
        <v>39.915681249999992</v>
      </c>
      <c r="AI78" s="371">
        <f t="shared" si="39"/>
        <v>39.915681249999992</v>
      </c>
      <c r="AJ78" s="371">
        <f t="shared" si="39"/>
        <v>39.915681249999992</v>
      </c>
      <c r="AK78" s="371">
        <f t="shared" si="39"/>
        <v>39.915681249999992</v>
      </c>
      <c r="AL78" s="371">
        <f t="shared" si="39"/>
        <v>39.915681249999992</v>
      </c>
      <c r="AM78" s="371">
        <f t="shared" si="39"/>
        <v>39.915681249999992</v>
      </c>
      <c r="AN78" s="371">
        <f t="shared" si="40"/>
        <v>39.915681249999992</v>
      </c>
      <c r="AO78" s="371">
        <f t="shared" si="40"/>
        <v>39.915681249999992</v>
      </c>
      <c r="AP78" s="371">
        <f t="shared" si="40"/>
        <v>39.915681249999992</v>
      </c>
      <c r="AQ78" s="371">
        <f t="shared" si="40"/>
        <v>39.915681249999992</v>
      </c>
      <c r="AR78" s="371">
        <f t="shared" si="40"/>
        <v>39.915681249999992</v>
      </c>
      <c r="AS78" s="371">
        <f t="shared" si="40"/>
        <v>39.915681249999992</v>
      </c>
      <c r="AT78" s="371">
        <f t="shared" si="40"/>
        <v>39.915681249999992</v>
      </c>
      <c r="AU78" s="371">
        <f t="shared" si="40"/>
        <v>39.915681249999992</v>
      </c>
      <c r="AV78" s="371">
        <f t="shared" si="40"/>
        <v>39.915681249999992</v>
      </c>
      <c r="AW78" s="371">
        <f t="shared" si="40"/>
        <v>39.915681249999992</v>
      </c>
      <c r="AX78" s="371">
        <f t="shared" si="40"/>
        <v>39.915681249999992</v>
      </c>
      <c r="AY78" s="371">
        <f t="shared" si="40"/>
        <v>39.915681249999992</v>
      </c>
      <c r="AZ78" s="371">
        <f t="shared" si="40"/>
        <v>39.915681249999992</v>
      </c>
      <c r="BA78" s="371">
        <f t="shared" si="40"/>
        <v>39.915681249999992</v>
      </c>
      <c r="BB78" s="371">
        <f t="shared" si="40"/>
        <v>39.915681249999992</v>
      </c>
      <c r="BC78" s="371">
        <f t="shared" si="40"/>
        <v>39.915681249999992</v>
      </c>
      <c r="BD78" s="371">
        <f t="shared" si="41"/>
        <v>39.915681249999992</v>
      </c>
      <c r="BE78" s="371">
        <f t="shared" si="41"/>
        <v>39.915681249999992</v>
      </c>
      <c r="BF78" s="371">
        <f t="shared" si="41"/>
        <v>39.915681249999992</v>
      </c>
      <c r="BG78" s="371">
        <f t="shared" si="41"/>
        <v>39.915681249999992</v>
      </c>
      <c r="BH78" s="371">
        <f t="shared" si="41"/>
        <v>39.915681249999992</v>
      </c>
      <c r="BI78" s="371">
        <f t="shared" si="41"/>
        <v>39.915681249999992</v>
      </c>
      <c r="BJ78" s="371">
        <f t="shared" si="41"/>
        <v>39.915681249999992</v>
      </c>
      <c r="BK78" s="371">
        <f t="shared" si="41"/>
        <v>39.915681249999992</v>
      </c>
      <c r="BL78" s="371">
        <f t="shared" si="42"/>
        <v>39.915681249999992</v>
      </c>
      <c r="BM78" s="371">
        <f t="shared" si="42"/>
        <v>39.915681249999992</v>
      </c>
      <c r="BN78" s="371">
        <v>0</v>
      </c>
      <c r="BO78" s="147"/>
      <c r="BP78" s="147"/>
      <c r="BQ78" s="5"/>
    </row>
    <row r="79" spans="1:69" outlineLevel="1">
      <c r="A79" s="729"/>
      <c r="B79" s="315" t="s">
        <v>31</v>
      </c>
      <c r="C79" s="317"/>
      <c r="D79" s="308">
        <f t="shared" si="36"/>
        <v>0</v>
      </c>
      <c r="E79" s="308">
        <f t="shared" si="37"/>
        <v>0</v>
      </c>
      <c r="F79" s="371">
        <f>OPEX!EE11</f>
        <v>0</v>
      </c>
      <c r="G79" s="371">
        <f t="shared" si="43"/>
        <v>0</v>
      </c>
      <c r="H79" s="371">
        <f t="shared" si="43"/>
        <v>0</v>
      </c>
      <c r="I79" s="371">
        <f t="shared" si="43"/>
        <v>0</v>
      </c>
      <c r="J79" s="371">
        <f t="shared" si="43"/>
        <v>0</v>
      </c>
      <c r="K79" s="371">
        <f t="shared" si="43"/>
        <v>0</v>
      </c>
      <c r="L79" s="371">
        <f t="shared" si="43"/>
        <v>0</v>
      </c>
      <c r="M79" s="371">
        <f t="shared" si="43"/>
        <v>0</v>
      </c>
      <c r="N79" s="371">
        <f t="shared" si="43"/>
        <v>0</v>
      </c>
      <c r="O79" s="371">
        <f t="shared" si="43"/>
        <v>0</v>
      </c>
      <c r="P79" s="371">
        <f t="shared" si="43"/>
        <v>0</v>
      </c>
      <c r="Q79" s="371">
        <f t="shared" si="43"/>
        <v>0</v>
      </c>
      <c r="R79" s="371">
        <f t="shared" si="43"/>
        <v>0</v>
      </c>
      <c r="S79" s="371">
        <f t="shared" si="43"/>
        <v>0</v>
      </c>
      <c r="T79" s="371">
        <f t="shared" si="43"/>
        <v>0</v>
      </c>
      <c r="U79" s="371">
        <f t="shared" si="43"/>
        <v>0</v>
      </c>
      <c r="V79" s="371">
        <f t="shared" si="43"/>
        <v>0</v>
      </c>
      <c r="W79" s="371">
        <f>V79</f>
        <v>0</v>
      </c>
      <c r="X79" s="371">
        <f t="shared" si="39"/>
        <v>0</v>
      </c>
      <c r="Y79" s="371">
        <f t="shared" si="39"/>
        <v>0</v>
      </c>
      <c r="Z79" s="371">
        <f t="shared" si="39"/>
        <v>0</v>
      </c>
      <c r="AA79" s="371">
        <f t="shared" si="39"/>
        <v>0</v>
      </c>
      <c r="AB79" s="371">
        <f t="shared" si="39"/>
        <v>0</v>
      </c>
      <c r="AC79" s="371">
        <f t="shared" si="39"/>
        <v>0</v>
      </c>
      <c r="AD79" s="371">
        <f t="shared" si="39"/>
        <v>0</v>
      </c>
      <c r="AE79" s="371">
        <f t="shared" si="39"/>
        <v>0</v>
      </c>
      <c r="AF79" s="371">
        <f t="shared" si="39"/>
        <v>0</v>
      </c>
      <c r="AG79" s="371">
        <f t="shared" si="39"/>
        <v>0</v>
      </c>
      <c r="AH79" s="371">
        <f t="shared" si="39"/>
        <v>0</v>
      </c>
      <c r="AI79" s="371">
        <f t="shared" si="39"/>
        <v>0</v>
      </c>
      <c r="AJ79" s="371">
        <f t="shared" si="39"/>
        <v>0</v>
      </c>
      <c r="AK79" s="371">
        <f t="shared" si="39"/>
        <v>0</v>
      </c>
      <c r="AL79" s="371">
        <f t="shared" si="39"/>
        <v>0</v>
      </c>
      <c r="AM79" s="371">
        <f t="shared" si="39"/>
        <v>0</v>
      </c>
      <c r="AN79" s="371">
        <f t="shared" si="40"/>
        <v>0</v>
      </c>
      <c r="AO79" s="371">
        <f t="shared" si="40"/>
        <v>0</v>
      </c>
      <c r="AP79" s="371">
        <f t="shared" si="40"/>
        <v>0</v>
      </c>
      <c r="AQ79" s="371">
        <f t="shared" si="40"/>
        <v>0</v>
      </c>
      <c r="AR79" s="371">
        <f t="shared" si="40"/>
        <v>0</v>
      </c>
      <c r="AS79" s="371">
        <f t="shared" si="40"/>
        <v>0</v>
      </c>
      <c r="AT79" s="371">
        <f t="shared" si="40"/>
        <v>0</v>
      </c>
      <c r="AU79" s="371">
        <f t="shared" si="40"/>
        <v>0</v>
      </c>
      <c r="AV79" s="371">
        <f t="shared" si="40"/>
        <v>0</v>
      </c>
      <c r="AW79" s="371">
        <f t="shared" si="40"/>
        <v>0</v>
      </c>
      <c r="AX79" s="371">
        <f t="shared" si="40"/>
        <v>0</v>
      </c>
      <c r="AY79" s="371">
        <f t="shared" si="40"/>
        <v>0</v>
      </c>
      <c r="AZ79" s="371">
        <f t="shared" si="40"/>
        <v>0</v>
      </c>
      <c r="BA79" s="371">
        <f t="shared" si="40"/>
        <v>0</v>
      </c>
      <c r="BB79" s="371">
        <f t="shared" si="40"/>
        <v>0</v>
      </c>
      <c r="BC79" s="371">
        <f t="shared" si="40"/>
        <v>0</v>
      </c>
      <c r="BD79" s="371">
        <f t="shared" si="41"/>
        <v>0</v>
      </c>
      <c r="BE79" s="371">
        <f t="shared" si="41"/>
        <v>0</v>
      </c>
      <c r="BF79" s="371">
        <f t="shared" si="41"/>
        <v>0</v>
      </c>
      <c r="BG79" s="371">
        <f t="shared" si="41"/>
        <v>0</v>
      </c>
      <c r="BH79" s="371">
        <f t="shared" si="41"/>
        <v>0</v>
      </c>
      <c r="BI79" s="371">
        <f t="shared" si="41"/>
        <v>0</v>
      </c>
      <c r="BJ79" s="371">
        <f t="shared" si="41"/>
        <v>0</v>
      </c>
      <c r="BK79" s="371">
        <f t="shared" si="41"/>
        <v>0</v>
      </c>
      <c r="BL79" s="371">
        <f t="shared" si="42"/>
        <v>0</v>
      </c>
      <c r="BM79" s="371">
        <f t="shared" si="42"/>
        <v>0</v>
      </c>
      <c r="BN79" s="371">
        <v>0</v>
      </c>
      <c r="BO79" s="159"/>
      <c r="BP79" s="159"/>
      <c r="BQ79" s="5"/>
    </row>
    <row r="80" spans="1:69" outlineLevel="1">
      <c r="A80" s="729"/>
      <c r="B80" s="149" t="s">
        <v>32</v>
      </c>
      <c r="C80" s="167"/>
      <c r="D80" s="334">
        <f t="shared" si="36"/>
        <v>171.76282374999991</v>
      </c>
      <c r="E80" s="334">
        <f t="shared" si="37"/>
        <v>612.08256712047648</v>
      </c>
      <c r="F80" s="379">
        <f>OPEX!EF11</f>
        <v>24.537546249999984</v>
      </c>
      <c r="G80" s="379">
        <f t="shared" si="43"/>
        <v>24.537546249999984</v>
      </c>
      <c r="H80" s="379">
        <f t="shared" si="43"/>
        <v>24.537546249999984</v>
      </c>
      <c r="I80" s="379">
        <f t="shared" si="43"/>
        <v>24.537546249999984</v>
      </c>
      <c r="J80" s="379">
        <f t="shared" si="43"/>
        <v>24.537546249999984</v>
      </c>
      <c r="K80" s="379">
        <f t="shared" si="43"/>
        <v>24.537546249999984</v>
      </c>
      <c r="L80" s="379">
        <f t="shared" si="43"/>
        <v>24.537546249999984</v>
      </c>
      <c r="M80" s="379">
        <f t="shared" si="43"/>
        <v>24.537546249999984</v>
      </c>
      <c r="N80" s="379">
        <f t="shared" si="43"/>
        <v>24.537546249999984</v>
      </c>
      <c r="O80" s="379">
        <f t="shared" si="43"/>
        <v>24.537546249999984</v>
      </c>
      <c r="P80" s="379">
        <f t="shared" si="43"/>
        <v>24.537546249999984</v>
      </c>
      <c r="Q80" s="379">
        <f t="shared" si="43"/>
        <v>24.537546249999984</v>
      </c>
      <c r="R80" s="379">
        <f t="shared" si="43"/>
        <v>24.537546249999984</v>
      </c>
      <c r="S80" s="379">
        <f t="shared" si="43"/>
        <v>24.537546249999984</v>
      </c>
      <c r="T80" s="379">
        <f t="shared" si="43"/>
        <v>24.537546249999984</v>
      </c>
      <c r="U80" s="379">
        <f t="shared" si="43"/>
        <v>24.537546249999984</v>
      </c>
      <c r="V80" s="379">
        <f t="shared" si="43"/>
        <v>24.537546249999984</v>
      </c>
      <c r="W80" s="379">
        <f>V80</f>
        <v>24.537546249999984</v>
      </c>
      <c r="X80" s="379">
        <f t="shared" si="39"/>
        <v>24.537546249999984</v>
      </c>
      <c r="Y80" s="379">
        <f t="shared" si="39"/>
        <v>24.537546249999984</v>
      </c>
      <c r="Z80" s="379">
        <f t="shared" si="39"/>
        <v>24.537546249999984</v>
      </c>
      <c r="AA80" s="379">
        <f t="shared" si="39"/>
        <v>24.537546249999984</v>
      </c>
      <c r="AB80" s="379">
        <f t="shared" si="39"/>
        <v>24.537546249999984</v>
      </c>
      <c r="AC80" s="379">
        <f t="shared" si="39"/>
        <v>24.537546249999984</v>
      </c>
      <c r="AD80" s="379">
        <f t="shared" si="39"/>
        <v>24.537546249999984</v>
      </c>
      <c r="AE80" s="379">
        <f t="shared" si="39"/>
        <v>24.537546249999984</v>
      </c>
      <c r="AF80" s="379">
        <f t="shared" si="39"/>
        <v>24.537546249999984</v>
      </c>
      <c r="AG80" s="379">
        <f t="shared" si="39"/>
        <v>24.537546249999984</v>
      </c>
      <c r="AH80" s="379">
        <f t="shared" si="39"/>
        <v>24.537546249999984</v>
      </c>
      <c r="AI80" s="379">
        <f t="shared" si="39"/>
        <v>24.537546249999984</v>
      </c>
      <c r="AJ80" s="379">
        <f t="shared" si="39"/>
        <v>24.537546249999984</v>
      </c>
      <c r="AK80" s="379">
        <f t="shared" si="39"/>
        <v>24.537546249999984</v>
      </c>
      <c r="AL80" s="379">
        <f t="shared" si="39"/>
        <v>24.537546249999984</v>
      </c>
      <c r="AM80" s="379">
        <f t="shared" si="39"/>
        <v>24.537546249999984</v>
      </c>
      <c r="AN80" s="379">
        <f t="shared" si="40"/>
        <v>24.537546249999984</v>
      </c>
      <c r="AO80" s="379">
        <f t="shared" si="40"/>
        <v>24.537546249999984</v>
      </c>
      <c r="AP80" s="379">
        <f t="shared" si="40"/>
        <v>24.537546249999984</v>
      </c>
      <c r="AQ80" s="379">
        <f t="shared" si="40"/>
        <v>24.537546249999984</v>
      </c>
      <c r="AR80" s="379">
        <f t="shared" si="40"/>
        <v>24.537546249999984</v>
      </c>
      <c r="AS80" s="379">
        <f t="shared" si="40"/>
        <v>24.537546249999984</v>
      </c>
      <c r="AT80" s="379">
        <f t="shared" si="40"/>
        <v>24.537546249999984</v>
      </c>
      <c r="AU80" s="379">
        <f t="shared" si="40"/>
        <v>24.537546249999984</v>
      </c>
      <c r="AV80" s="379">
        <f t="shared" si="40"/>
        <v>24.537546249999984</v>
      </c>
      <c r="AW80" s="379">
        <f t="shared" si="40"/>
        <v>24.537546249999984</v>
      </c>
      <c r="AX80" s="379">
        <f t="shared" si="40"/>
        <v>24.537546249999984</v>
      </c>
      <c r="AY80" s="379">
        <f t="shared" si="40"/>
        <v>24.537546249999984</v>
      </c>
      <c r="AZ80" s="379">
        <f t="shared" si="40"/>
        <v>24.537546249999984</v>
      </c>
      <c r="BA80" s="379">
        <f t="shared" si="40"/>
        <v>24.537546249999984</v>
      </c>
      <c r="BB80" s="379">
        <f t="shared" si="40"/>
        <v>24.537546249999984</v>
      </c>
      <c r="BC80" s="379">
        <f t="shared" si="40"/>
        <v>24.537546249999984</v>
      </c>
      <c r="BD80" s="379">
        <f t="shared" si="41"/>
        <v>24.537546249999984</v>
      </c>
      <c r="BE80" s="379">
        <f t="shared" si="41"/>
        <v>24.537546249999984</v>
      </c>
      <c r="BF80" s="379">
        <f t="shared" si="41"/>
        <v>24.537546249999984</v>
      </c>
      <c r="BG80" s="379">
        <f t="shared" si="41"/>
        <v>24.537546249999984</v>
      </c>
      <c r="BH80" s="379">
        <f t="shared" si="41"/>
        <v>24.537546249999984</v>
      </c>
      <c r="BI80" s="379">
        <f t="shared" si="41"/>
        <v>24.537546249999984</v>
      </c>
      <c r="BJ80" s="379">
        <f t="shared" si="41"/>
        <v>24.537546249999984</v>
      </c>
      <c r="BK80" s="379">
        <f t="shared" si="41"/>
        <v>24.537546249999984</v>
      </c>
      <c r="BL80" s="379">
        <f t="shared" si="42"/>
        <v>24.537546249999984</v>
      </c>
      <c r="BM80" s="379">
        <f t="shared" si="42"/>
        <v>24.537546249999984</v>
      </c>
      <c r="BN80" s="379">
        <v>0</v>
      </c>
      <c r="BO80" s="159"/>
      <c r="BP80" s="159"/>
      <c r="BQ80" s="5"/>
    </row>
    <row r="81" spans="1:69">
      <c r="A81" s="729"/>
      <c r="B81" s="320" t="s">
        <v>748</v>
      </c>
      <c r="C81" s="139"/>
      <c r="D81" s="342">
        <f t="shared" si="36"/>
        <v>1231.3255762499998</v>
      </c>
      <c r="E81" s="342">
        <f t="shared" si="37"/>
        <v>4387.8698732222056</v>
      </c>
      <c r="F81" s="614">
        <f>SUM(F76:F80)</f>
        <v>175.90365374999999</v>
      </c>
      <c r="G81" s="614">
        <f>SUM(G76:G80)</f>
        <v>175.90365374999999</v>
      </c>
      <c r="H81" s="614">
        <f t="shared" ref="H81:BN81" si="44">SUM(H76:H80)</f>
        <v>175.90365374999999</v>
      </c>
      <c r="I81" s="614">
        <f>SUM(I76:I80)</f>
        <v>175.90365374999999</v>
      </c>
      <c r="J81" s="614">
        <f>SUM(J76:J80)</f>
        <v>175.90365374999999</v>
      </c>
      <c r="K81" s="614">
        <f t="shared" si="44"/>
        <v>175.90365374999999</v>
      </c>
      <c r="L81" s="614">
        <f t="shared" si="44"/>
        <v>175.90365374999999</v>
      </c>
      <c r="M81" s="614">
        <f t="shared" si="44"/>
        <v>175.90365374999999</v>
      </c>
      <c r="N81" s="614">
        <f t="shared" si="44"/>
        <v>175.90365374999999</v>
      </c>
      <c r="O81" s="614">
        <f t="shared" si="44"/>
        <v>175.90365374999999</v>
      </c>
      <c r="P81" s="614">
        <f t="shared" si="44"/>
        <v>175.90365374999999</v>
      </c>
      <c r="Q81" s="614">
        <f t="shared" si="44"/>
        <v>175.90365374999999</v>
      </c>
      <c r="R81" s="614">
        <f t="shared" si="44"/>
        <v>175.90365374999999</v>
      </c>
      <c r="S81" s="614">
        <f t="shared" si="44"/>
        <v>175.90365374999999</v>
      </c>
      <c r="T81" s="614">
        <f t="shared" si="44"/>
        <v>175.90365374999999</v>
      </c>
      <c r="U81" s="614">
        <f t="shared" si="44"/>
        <v>175.90365374999999</v>
      </c>
      <c r="V81" s="614">
        <f t="shared" si="44"/>
        <v>175.90365374999999</v>
      </c>
      <c r="W81" s="614">
        <f t="shared" si="44"/>
        <v>175.90365374999999</v>
      </c>
      <c r="X81" s="614">
        <f t="shared" si="44"/>
        <v>175.90365374999999</v>
      </c>
      <c r="Y81" s="614">
        <f t="shared" si="44"/>
        <v>175.90365374999999</v>
      </c>
      <c r="Z81" s="614">
        <f t="shared" si="44"/>
        <v>175.90365374999999</v>
      </c>
      <c r="AA81" s="614">
        <f t="shared" si="44"/>
        <v>175.90365374999999</v>
      </c>
      <c r="AB81" s="614">
        <f t="shared" si="44"/>
        <v>175.90365374999999</v>
      </c>
      <c r="AC81" s="614">
        <f t="shared" si="44"/>
        <v>175.90365374999999</v>
      </c>
      <c r="AD81" s="614">
        <f t="shared" si="44"/>
        <v>175.90365374999999</v>
      </c>
      <c r="AE81" s="614">
        <f t="shared" si="44"/>
        <v>175.90365374999999</v>
      </c>
      <c r="AF81" s="614">
        <f t="shared" si="44"/>
        <v>175.90365374999999</v>
      </c>
      <c r="AG81" s="614">
        <f t="shared" si="44"/>
        <v>175.90365374999999</v>
      </c>
      <c r="AH81" s="614">
        <f t="shared" si="44"/>
        <v>175.90365374999999</v>
      </c>
      <c r="AI81" s="614">
        <f t="shared" si="44"/>
        <v>175.90365374999999</v>
      </c>
      <c r="AJ81" s="614">
        <f t="shared" si="44"/>
        <v>175.90365374999999</v>
      </c>
      <c r="AK81" s="614">
        <f t="shared" si="44"/>
        <v>175.90365374999999</v>
      </c>
      <c r="AL81" s="614">
        <f t="shared" si="44"/>
        <v>175.90365374999999</v>
      </c>
      <c r="AM81" s="614">
        <f t="shared" si="44"/>
        <v>175.90365374999999</v>
      </c>
      <c r="AN81" s="614">
        <f t="shared" si="44"/>
        <v>175.90365374999999</v>
      </c>
      <c r="AO81" s="614">
        <f t="shared" si="44"/>
        <v>175.90365374999999</v>
      </c>
      <c r="AP81" s="614">
        <f t="shared" si="44"/>
        <v>175.90365374999999</v>
      </c>
      <c r="AQ81" s="614">
        <f t="shared" si="44"/>
        <v>175.90365374999999</v>
      </c>
      <c r="AR81" s="614">
        <f t="shared" si="44"/>
        <v>175.90365374999999</v>
      </c>
      <c r="AS81" s="614">
        <f>SUM(AS76:AS80)</f>
        <v>175.90365374999999</v>
      </c>
      <c r="AT81" s="614">
        <f t="shared" si="44"/>
        <v>175.90365374999999</v>
      </c>
      <c r="AU81" s="614">
        <f t="shared" si="44"/>
        <v>175.90365374999999</v>
      </c>
      <c r="AV81" s="614">
        <f t="shared" si="44"/>
        <v>175.90365374999999</v>
      </c>
      <c r="AW81" s="614">
        <f t="shared" si="44"/>
        <v>175.90365374999999</v>
      </c>
      <c r="AX81" s="614">
        <f t="shared" si="44"/>
        <v>175.90365374999999</v>
      </c>
      <c r="AY81" s="614">
        <f t="shared" si="44"/>
        <v>175.90365374999999</v>
      </c>
      <c r="AZ81" s="614">
        <f t="shared" si="44"/>
        <v>175.90365374999999</v>
      </c>
      <c r="BA81" s="614">
        <f t="shared" si="44"/>
        <v>175.90365374999999</v>
      </c>
      <c r="BB81" s="614">
        <f t="shared" si="44"/>
        <v>175.90365374999999</v>
      </c>
      <c r="BC81" s="614">
        <f t="shared" si="44"/>
        <v>175.90365374999999</v>
      </c>
      <c r="BD81" s="614">
        <f t="shared" si="44"/>
        <v>175.90365374999999</v>
      </c>
      <c r="BE81" s="614">
        <f t="shared" si="44"/>
        <v>175.90365374999999</v>
      </c>
      <c r="BF81" s="614">
        <f t="shared" si="44"/>
        <v>175.90365374999999</v>
      </c>
      <c r="BG81" s="614">
        <f t="shared" si="44"/>
        <v>175.90365374999999</v>
      </c>
      <c r="BH81" s="614">
        <f t="shared" si="44"/>
        <v>175.90365374999999</v>
      </c>
      <c r="BI81" s="614">
        <f t="shared" si="44"/>
        <v>175.90365374999999</v>
      </c>
      <c r="BJ81" s="614">
        <f t="shared" si="44"/>
        <v>175.90365374999999</v>
      </c>
      <c r="BK81" s="614">
        <f t="shared" si="44"/>
        <v>175.90365374999999</v>
      </c>
      <c r="BL81" s="614">
        <f>SUM(BL76:BL80)</f>
        <v>175.90365374999999</v>
      </c>
      <c r="BM81" s="614">
        <f>SUM(BM76:BM80)</f>
        <v>175.90365374999999</v>
      </c>
      <c r="BN81" s="614">
        <f t="shared" si="44"/>
        <v>0</v>
      </c>
      <c r="BO81" s="148"/>
      <c r="BP81" s="148"/>
      <c r="BQ81" s="155"/>
    </row>
    <row r="82" spans="1:69" outlineLevel="1">
      <c r="A82" s="728" t="s">
        <v>759</v>
      </c>
      <c r="B82" s="315" t="s">
        <v>28</v>
      </c>
      <c r="C82" s="317"/>
      <c r="D82" s="310">
        <f t="shared" si="36"/>
        <v>-36.103405625000001</v>
      </c>
      <c r="E82" s="310">
        <f t="shared" si="37"/>
        <v>-166.40088421924423</v>
      </c>
      <c r="F82" s="370">
        <f>IF(F$22&gt;=Options!$K$24,Options!$J24*F76,0)</f>
        <v>0</v>
      </c>
      <c r="G82" s="370">
        <f>IF(G$22&gt;=Options!$K$24,Options!$J24*G76,0)</f>
        <v>0</v>
      </c>
      <c r="H82" s="370">
        <f>IF(H$22&gt;=Options!$K$24,Options!$J24*H76,0)</f>
        <v>-7.2206811250000005</v>
      </c>
      <c r="I82" s="370">
        <f>IF(I$22&gt;=Options!$K$24,Options!$J24*I76,0)</f>
        <v>-7.2206811250000005</v>
      </c>
      <c r="J82" s="370">
        <f>IF(J$22&gt;=Options!$K$24,Options!$J24*J76,0)</f>
        <v>-7.2206811250000005</v>
      </c>
      <c r="K82" s="370">
        <f>IF(K$22&gt;=Options!$K$24,Options!$J24*K76,0)</f>
        <v>-7.2206811250000005</v>
      </c>
      <c r="L82" s="370">
        <f>IF(L$22&gt;=Options!$K$24,Options!$J24*L76,0)</f>
        <v>-7.2206811250000005</v>
      </c>
      <c r="M82" s="370">
        <f>IF(M$22&gt;=Options!$K$24,Options!$J24*M76,0)</f>
        <v>-7.2206811250000005</v>
      </c>
      <c r="N82" s="370">
        <f>IF(N$22&gt;=Options!$K$24,Options!$J24*N76,0)</f>
        <v>-7.2206811250000005</v>
      </c>
      <c r="O82" s="370">
        <f>IF(O$22&gt;=Options!$K$24,Options!$J24*O76,0)</f>
        <v>-7.2206811250000005</v>
      </c>
      <c r="P82" s="370">
        <f>IF(P$22&gt;=Options!$K$24,Options!$J24*P76,0)</f>
        <v>-7.2206811250000005</v>
      </c>
      <c r="Q82" s="370">
        <f>IF(Q$22&gt;=Options!$K$24,Options!$J24*Q76,0)</f>
        <v>-7.2206811250000005</v>
      </c>
      <c r="R82" s="370">
        <f>IF(R$22&gt;=Options!$K$24,Options!$J24*R76,0)</f>
        <v>-7.2206811250000005</v>
      </c>
      <c r="S82" s="370">
        <f>IF(S$22&gt;=Options!$K$24,Options!$J24*S76,0)</f>
        <v>-7.2206811250000005</v>
      </c>
      <c r="T82" s="370">
        <f>IF(T$22&gt;=Options!$K$24,Options!$J24*T76,0)</f>
        <v>-7.2206811250000005</v>
      </c>
      <c r="U82" s="370">
        <f>IF(U$22&gt;=Options!$K$24,Options!$J24*U76,0)</f>
        <v>-7.2206811250000005</v>
      </c>
      <c r="V82" s="370">
        <f>IF(V$22&gt;=Options!$K$24,Options!$J24*V76,0)</f>
        <v>-7.2206811250000005</v>
      </c>
      <c r="W82" s="370">
        <f>IF(W$22&gt;=Options!$K$24,Options!$J24*W76,0)</f>
        <v>-7.2206811250000005</v>
      </c>
      <c r="X82" s="370">
        <f>IF(X$22&gt;=Options!$K$24,Options!$J24*X76,0)</f>
        <v>-7.2206811250000005</v>
      </c>
      <c r="Y82" s="370">
        <f>IF(Y$22&gt;=Options!$K$24,Options!$J24*Y76,0)</f>
        <v>-7.2206811250000005</v>
      </c>
      <c r="Z82" s="370">
        <f>IF(Z$22&gt;=Options!$K$24,Options!$J24*Z76,0)</f>
        <v>-7.2206811250000005</v>
      </c>
      <c r="AA82" s="370">
        <f>IF(AA$22&gt;=Options!$K$24,Options!$J24*AA76,0)</f>
        <v>-7.2206811250000005</v>
      </c>
      <c r="AB82" s="370">
        <f>IF(AB$22&gt;=Options!$K$24,Options!$J24*AB76,0)</f>
        <v>-7.2206811250000005</v>
      </c>
      <c r="AC82" s="370">
        <f>IF(AC$22&gt;=Options!$K$24,Options!$J24*AC76,0)</f>
        <v>-7.2206811250000005</v>
      </c>
      <c r="AD82" s="370">
        <f>IF(AD$22&gt;=Options!$K$24,Options!$J24*AD76,0)</f>
        <v>-7.2206811250000005</v>
      </c>
      <c r="AE82" s="370">
        <f>IF(AE$22&gt;=Options!$K$24,Options!$J24*AE76,0)</f>
        <v>-7.2206811250000005</v>
      </c>
      <c r="AF82" s="370">
        <f>IF(AF$22&gt;=Options!$K$24,Options!$J24*AF76,0)</f>
        <v>-7.2206811250000005</v>
      </c>
      <c r="AG82" s="370">
        <f>IF(AG$22&gt;=Options!$K$24,Options!$J24*AG76,0)</f>
        <v>-7.2206811250000005</v>
      </c>
      <c r="AH82" s="370">
        <f>IF(AH$22&gt;=Options!$K$24,Options!$J24*AH76,0)</f>
        <v>-7.2206811250000005</v>
      </c>
      <c r="AI82" s="370">
        <f>IF(AI$22&gt;=Options!$K$24,Options!$J24*AI76,0)</f>
        <v>-7.2206811250000005</v>
      </c>
      <c r="AJ82" s="370">
        <f>IF(AJ$22&gt;=Options!$K$24,Options!$J24*AJ76,0)</f>
        <v>-7.2206811250000005</v>
      </c>
      <c r="AK82" s="370">
        <f>IF(AK$22&gt;=Options!$K$24,Options!$J24*AK76,0)</f>
        <v>-7.2206811250000005</v>
      </c>
      <c r="AL82" s="370">
        <f>IF(AL$22&gt;=Options!$K$24,Options!$J24*AL76,0)</f>
        <v>-7.2206811250000005</v>
      </c>
      <c r="AM82" s="370">
        <f>IF(AM$22&gt;=Options!$K$24,Options!$J24*AM76,0)</f>
        <v>-7.2206811250000005</v>
      </c>
      <c r="AN82" s="370">
        <f>IF(AN$22&gt;=Options!$K$24,Options!$J24*AN76,0)</f>
        <v>-7.2206811250000005</v>
      </c>
      <c r="AO82" s="370">
        <f>IF(AO$22&gt;=Options!$K$24,Options!$J24*AO76,0)</f>
        <v>-7.2206811250000005</v>
      </c>
      <c r="AP82" s="370">
        <f>IF(AP$22&gt;=Options!$K$24,Options!$J24*AP76,0)</f>
        <v>-7.2206811250000005</v>
      </c>
      <c r="AQ82" s="370">
        <f>IF(AQ$22&gt;=Options!$K$24,Options!$J24*AQ76,0)</f>
        <v>-7.2206811250000005</v>
      </c>
      <c r="AR82" s="370">
        <f>IF(AR$22&gt;=Options!$K$24,Options!$J24*AR76,0)</f>
        <v>-7.2206811250000005</v>
      </c>
      <c r="AS82" s="370">
        <f>IF(AS$22&gt;=Options!$K$24,Options!$J24*AS76,0)</f>
        <v>-7.2206811250000005</v>
      </c>
      <c r="AT82" s="370">
        <f>IF(AT$22&gt;=Options!$K$24,Options!$J24*AT76,0)</f>
        <v>-7.2206811250000005</v>
      </c>
      <c r="AU82" s="370">
        <f>IF(AU$22&gt;=Options!$K$24,Options!$J24*AU76,0)</f>
        <v>-7.2206811250000005</v>
      </c>
      <c r="AV82" s="370">
        <f>IF(AV$22&gt;=Options!$K$24,Options!$J24*AV76,0)</f>
        <v>-7.2206811250000005</v>
      </c>
      <c r="AW82" s="370">
        <f>IF(AW$22&gt;=Options!$K$24,Options!$J24*AW76,0)</f>
        <v>-7.2206811250000005</v>
      </c>
      <c r="AX82" s="370">
        <f>IF(AX$22&gt;=Options!$K$24,Options!$J24*AX76,0)</f>
        <v>-7.2206811250000005</v>
      </c>
      <c r="AY82" s="370">
        <f>IF(AY$22&gt;=Options!$K$24,Options!$J24*AY76,0)</f>
        <v>-7.2206811250000005</v>
      </c>
      <c r="AZ82" s="370">
        <f>IF(AZ$22&gt;=Options!$K$24,Options!$J24*AZ76,0)</f>
        <v>-7.2206811250000005</v>
      </c>
      <c r="BA82" s="370">
        <f>IF(BA$22&gt;=Options!$K$24,Options!$J24*BA76,0)</f>
        <v>-7.2206811250000005</v>
      </c>
      <c r="BB82" s="370">
        <f>IF(BB$22&gt;=Options!$K$24,Options!$J24*BB76,0)</f>
        <v>-7.2206811250000005</v>
      </c>
      <c r="BC82" s="370">
        <f>IF(BC$22&gt;=Options!$K$24,Options!$J24*BC76,0)</f>
        <v>-7.2206811250000005</v>
      </c>
      <c r="BD82" s="370">
        <f>IF(BD$22&gt;=Options!$K$24,Options!$J24*BD76,0)</f>
        <v>-7.2206811250000005</v>
      </c>
      <c r="BE82" s="370">
        <f>IF(BE$22&gt;=Options!$K$24,Options!$J24*BE76,0)</f>
        <v>-7.2206811250000005</v>
      </c>
      <c r="BF82" s="370">
        <f>IF(BF$22&gt;=Options!$K$24,Options!$J24*BF76,0)</f>
        <v>-7.2206811250000005</v>
      </c>
      <c r="BG82" s="370">
        <f>IF(BG$22&gt;=Options!$K$24,Options!$J24*BG76,0)</f>
        <v>-7.2206811250000005</v>
      </c>
      <c r="BH82" s="370">
        <f>IF(BH$22&gt;=Options!$K$24,Options!$J24*BH76,0)</f>
        <v>-7.2206811250000005</v>
      </c>
      <c r="BI82" s="370">
        <f>IF(BI$22&gt;=Options!$K$24,Options!$J24*BI76,0)</f>
        <v>-7.2206811250000005</v>
      </c>
      <c r="BJ82" s="370">
        <f>IF(BJ$22&gt;=Options!$K$24,Options!$J24*BJ76,0)</f>
        <v>-7.2206811250000005</v>
      </c>
      <c r="BK82" s="370">
        <f>IF(BK$22&gt;=Options!$K$24,Options!$J24*BK76,0)</f>
        <v>-7.2206811250000005</v>
      </c>
      <c r="BL82" s="370">
        <f>IF(BL$22&gt;=Options!$K$24,Options!$J24*BL76,0)</f>
        <v>-7.2206811250000005</v>
      </c>
      <c r="BM82" s="370">
        <f>IF(BM$22&gt;=Options!$K$24,Options!$J24*BM76,0)</f>
        <v>-7.2206811250000005</v>
      </c>
      <c r="BN82" s="370">
        <v>0</v>
      </c>
      <c r="BO82" s="158"/>
      <c r="BP82" s="158"/>
      <c r="BQ82" s="17"/>
    </row>
    <row r="83" spans="1:69" outlineLevel="1">
      <c r="A83" s="729"/>
      <c r="B83" s="315" t="s">
        <v>29</v>
      </c>
      <c r="C83" s="317"/>
      <c r="D83" s="308">
        <f t="shared" si="36"/>
        <v>1.09882122</v>
      </c>
      <c r="E83" s="308">
        <f t="shared" si="37"/>
        <v>20.408632406103031</v>
      </c>
      <c r="F83" s="371">
        <f>IF(F$22&gt;=Options!$K25,(Options!$J25*F77)+E83,(Options!$J25*F77))</f>
        <v>3.9243615000000003E-2</v>
      </c>
      <c r="G83" s="371">
        <f>IF(G$22&gt;=Options!$K25,(Options!$J25*G77)+F83,(Options!$J25*G77))</f>
        <v>7.8487230000000005E-2</v>
      </c>
      <c r="H83" s="371">
        <f>IF(H$22&gt;=Options!$K25,(Options!$J25*H77)+G83,(Options!$J25*H77))</f>
        <v>0.117730845</v>
      </c>
      <c r="I83" s="371">
        <f>IF(I$22&gt;=Options!$K25,(Options!$J25*I77)+H83,(Options!$J25*I77))</f>
        <v>0.15697446000000001</v>
      </c>
      <c r="J83" s="371">
        <f>IF(J$22&gt;=Options!$K25,(Options!$J25*J77)+I83,(Options!$J25*J77))</f>
        <v>0.19621807500000002</v>
      </c>
      <c r="K83" s="371">
        <f>IF(K$22&gt;=Options!$K25,(Options!$J25*K77)+J83,(Options!$J25*K77))</f>
        <v>0.23546169000000003</v>
      </c>
      <c r="L83" s="371">
        <f>IF(L$22&gt;=Options!$K25,(Options!$J25*L77)+K83,(Options!$J25*L77))</f>
        <v>0.27470530500000001</v>
      </c>
      <c r="M83" s="371">
        <f>IF(M$22&gt;=Options!$K25,(Options!$J25*M77)+L83,(Options!$J25*M77))</f>
        <v>0.31394892000000002</v>
      </c>
      <c r="N83" s="371">
        <f>IF(N$22&gt;=Options!$K25,(Options!$J25*N77)+M83,(Options!$J25*N77))</f>
        <v>0.35319253500000003</v>
      </c>
      <c r="O83" s="371">
        <f>IF(O$22&gt;=Options!$K25,(Options!$J25*O77)+N83,(Options!$J25*O77))</f>
        <v>0.39243615000000004</v>
      </c>
      <c r="P83" s="371">
        <f>IF(P$22&gt;=Options!$K25,(Options!$J25*P77)+O83,(Options!$J25*P77))</f>
        <v>0.43167976500000005</v>
      </c>
      <c r="Q83" s="371">
        <f>IF(Q$22&gt;=Options!$K25,(Options!$J25*Q77)+P83,(Options!$J25*Q77))</f>
        <v>0.47092338000000006</v>
      </c>
      <c r="R83" s="371">
        <f>IF(R$22&gt;=Options!$K25,(Options!$J25*R77)+Q83,(Options!$J25*R77))</f>
        <v>0.51016699500000007</v>
      </c>
      <c r="S83" s="371">
        <f>IF(S$22&gt;=Options!$K25,(Options!$J25*S77)+R83,(Options!$J25*S77))</f>
        <v>0.54941061000000002</v>
      </c>
      <c r="T83" s="371">
        <f>IF(T$22&gt;=Options!$K25,(Options!$J25*T77)+S83,(Options!$J25*T77))</f>
        <v>0.58865422499999998</v>
      </c>
      <c r="U83" s="371">
        <f>IF(U$22&gt;=Options!$K25,(Options!$J25*U77)+T83,(Options!$J25*U77))</f>
        <v>0.62789783999999993</v>
      </c>
      <c r="V83" s="371">
        <f>IF(V$22&gt;=Options!$K25,(Options!$J25*V77)+U83,(Options!$J25*V77))</f>
        <v>0.66714145499999988</v>
      </c>
      <c r="W83" s="371">
        <f>IF(W$22&gt;=Options!$K25,(Options!$J25*W77)+V83,(Options!$J25*W77))</f>
        <v>0.70638506999999984</v>
      </c>
      <c r="X83" s="371">
        <f>IF(X$22&gt;=Options!$K25,(Options!$J25*X77)+W83,(Options!$J25*X77))</f>
        <v>0.74562868499999979</v>
      </c>
      <c r="Y83" s="371">
        <f>IF(Y$22&gt;=Options!$K25,(Options!$J25*Y77)+X83,(Options!$J25*Y77))</f>
        <v>0.78487229999999975</v>
      </c>
      <c r="Z83" s="371">
        <f>IF(Z$22&gt;=Options!$K25,(Options!$J25*Z77)+Y83,(Options!$J25*Z77))</f>
        <v>0.8241159149999997</v>
      </c>
      <c r="AA83" s="371">
        <f>IF(AA$22&gt;=Options!$K25,(Options!$J25*AA77)+Z83,(Options!$J25*AA77))</f>
        <v>0.86335952999999965</v>
      </c>
      <c r="AB83" s="371">
        <f>IF(AB$22&gt;=Options!$K25,(Options!$J25*AB77)+AA83,(Options!$J25*AB77))</f>
        <v>0.90260314499999961</v>
      </c>
      <c r="AC83" s="371">
        <f>IF(AC$22&gt;=Options!$K25,(Options!$J25*AC77)+AB83,(Options!$J25*AC77))</f>
        <v>0.94184675999999956</v>
      </c>
      <c r="AD83" s="371">
        <f>IF(AD$22&gt;=Options!$K25,(Options!$J25*AD77)+AC83,(Options!$J25*AD77))</f>
        <v>0.98109037499999951</v>
      </c>
      <c r="AE83" s="371">
        <f>IF(AE$22&gt;=Options!$K25,(Options!$J25*AE77)+AD83,(Options!$J25*AE77))</f>
        <v>1.0203339899999995</v>
      </c>
      <c r="AF83" s="371">
        <f>IF(AF$22&gt;=Options!$K25,(Options!$J25*AF77)+AE83,(Options!$J25*AF77))</f>
        <v>1.0595776049999994</v>
      </c>
      <c r="AG83" s="371">
        <f>IF(AG$22&gt;=Options!$K25,(Options!$J25*AG77)+AF83,(Options!$J25*AG77))</f>
        <v>1.0988212199999994</v>
      </c>
      <c r="AH83" s="371">
        <f>IF(AH$22&gt;=Options!$K25,(Options!$J25*AH77)+AG83,(Options!$J25*AH77))</f>
        <v>1.1380648349999993</v>
      </c>
      <c r="AI83" s="371">
        <f>IF(AI$22&gt;=Options!$K25,(Options!$J25*AI77)+AH83,(Options!$J25*AI77))</f>
        <v>1.1773084499999993</v>
      </c>
      <c r="AJ83" s="371">
        <f>IF(AJ$22&gt;=Options!$K25,(Options!$J25*AJ77)+AI83,(Options!$J25*AJ77))</f>
        <v>1.2165520649999992</v>
      </c>
      <c r="AK83" s="371">
        <f>IF(AK$22&gt;=Options!$K25,(Options!$J25*AK77)+AJ83,(Options!$J25*AK77))</f>
        <v>1.2557956799999992</v>
      </c>
      <c r="AL83" s="371">
        <f>IF(AL$22&gt;=Options!$K25,(Options!$J25*AL77)+AK83,(Options!$J25*AL77))</f>
        <v>1.2950392949999991</v>
      </c>
      <c r="AM83" s="371">
        <f>IF(AM$22&gt;=Options!$K25,(Options!$J25*AM77)+AL83,(Options!$J25*AM77))</f>
        <v>1.3342829099999991</v>
      </c>
      <c r="AN83" s="371">
        <f>IF(AN$22&gt;=Options!$K25,(Options!$J25*AN77)+AM83,(Options!$J25*AN77))</f>
        <v>1.3735265249999991</v>
      </c>
      <c r="AO83" s="371">
        <f>IF(AO$22&gt;=Options!$K25,(Options!$J25*AO77)+AN83,(Options!$J25*AO77))</f>
        <v>1.412770139999999</v>
      </c>
      <c r="AP83" s="371">
        <f>IF(AP$22&gt;=Options!$K25,(Options!$J25*AP77)+AO83,(Options!$J25*AP77))</f>
        <v>1.452013754999999</v>
      </c>
      <c r="AQ83" s="371">
        <f>IF(AQ$22&gt;=Options!$K25,(Options!$J25*AQ77)+AP83,(Options!$J25*AQ77))</f>
        <v>1.4912573699999989</v>
      </c>
      <c r="AR83" s="371">
        <f>IF(AR$22&gt;=Options!$K25,(Options!$J25*AR77)+AQ83,(Options!$J25*AR77))</f>
        <v>1.5305009849999989</v>
      </c>
      <c r="AS83" s="371">
        <f>IF(AS$22&gt;=Options!$K25,(Options!$J25*AS77)+AR83,(Options!$J25*AS77))</f>
        <v>1.5697445999999988</v>
      </c>
      <c r="AT83" s="371">
        <f>IF(AT$22&gt;=Options!$K25,(Options!$J25*AT77)+AS83,(Options!$J25*AT77))</f>
        <v>1.6089882149999988</v>
      </c>
      <c r="AU83" s="371">
        <f>IF(AU$22&gt;=Options!$K25,(Options!$J25*AU77)+AT83,(Options!$J25*AU77))</f>
        <v>1.6482318299999987</v>
      </c>
      <c r="AV83" s="371">
        <f>IF(AV$22&gt;=Options!$K25,(Options!$J25*AV77)+AU83,(Options!$J25*AV77))</f>
        <v>1.6874754449999987</v>
      </c>
      <c r="AW83" s="371">
        <f>IF(AW$22&gt;=Options!$K25,(Options!$J25*AW77)+AV83,(Options!$J25*AW77))</f>
        <v>1.7267190599999986</v>
      </c>
      <c r="AX83" s="371">
        <f>IF(AX$22&gt;=Options!$K25,(Options!$J25*AX77)+AW83,(Options!$J25*AX77))</f>
        <v>1.7659626749999986</v>
      </c>
      <c r="AY83" s="371">
        <f>IF(AY$22&gt;=Options!$K25,(Options!$J25*AY77)+AX83,(Options!$J25*AY77))</f>
        <v>1.8052062899999985</v>
      </c>
      <c r="AZ83" s="371">
        <f>IF(AZ$22&gt;=Options!$K25,(Options!$J25*AZ77)+AY83,(Options!$J25*AZ77))</f>
        <v>1.8444499049999985</v>
      </c>
      <c r="BA83" s="371">
        <f>IF(BA$22&gt;=Options!$K25,(Options!$J25*BA77)+AZ83,(Options!$J25*BA77))</f>
        <v>1.8836935199999985</v>
      </c>
      <c r="BB83" s="371">
        <f>IF(BB$22&gt;=Options!$K25,(Options!$J25*BB77)+BA83,(Options!$J25*BB77))</f>
        <v>1.9229371349999984</v>
      </c>
      <c r="BC83" s="371">
        <f>IF(BC$22&gt;=Options!$K25,(Options!$J25*BC77)+BB83,(Options!$J25*BC77))</f>
        <v>1.9621807499999984</v>
      </c>
      <c r="BD83" s="371">
        <f>IF(BD$22&gt;=Options!$K25,(Options!$J25*BD77)+BC83,(Options!$J25*BD77))</f>
        <v>2.0014243649999983</v>
      </c>
      <c r="BE83" s="371">
        <f>IF(BE$22&gt;=Options!$K25,(Options!$J25*BE77)+BD83,(Options!$J25*BE77))</f>
        <v>2.0406679799999985</v>
      </c>
      <c r="BF83" s="371">
        <f>IF(BF$22&gt;=Options!$K25,(Options!$J25*BF77)+BE83,(Options!$J25*BF77))</f>
        <v>2.0799115949999987</v>
      </c>
      <c r="BG83" s="371">
        <f>IF(BG$22&gt;=Options!$K25,(Options!$J25*BG77)+BF83,(Options!$J25*BG77))</f>
        <v>2.1191552099999988</v>
      </c>
      <c r="BH83" s="371">
        <f>IF(BH$22&gt;=Options!$K25,(Options!$J25*BH77)+BG83,(Options!$J25*BH77))</f>
        <v>2.158398824999999</v>
      </c>
      <c r="BI83" s="371">
        <f>IF(BI$22&gt;=Options!$K25,(Options!$J25*BI77)+BH83,(Options!$J25*BI77))</f>
        <v>2.1976424399999992</v>
      </c>
      <c r="BJ83" s="371">
        <f>IF(BJ$22&gt;=Options!$K25,(Options!$J25*BJ77)+BI83,(Options!$J25*BJ77))</f>
        <v>2.2368860549999994</v>
      </c>
      <c r="BK83" s="371">
        <f>IF(BK$22&gt;=Options!$K25,(Options!$J25*BK77)+BJ83,(Options!$J25*BK77))</f>
        <v>2.2761296699999995</v>
      </c>
      <c r="BL83" s="371">
        <f>IF(BL$22&gt;=Options!$K25,(Options!$J25*BL77)+BK83,(Options!$J25*BL77))</f>
        <v>2.3153732849999997</v>
      </c>
      <c r="BM83" s="371">
        <f>IF(BM$22&gt;=Options!$K25,(Options!$J25*BM77)+BL83,(Options!$J25*BM77))</f>
        <v>2.3546168999999999</v>
      </c>
      <c r="BN83" s="371">
        <v>0</v>
      </c>
      <c r="BO83" s="159"/>
      <c r="BP83" s="159"/>
      <c r="BQ83" s="25"/>
    </row>
    <row r="84" spans="1:69" outlineLevel="1">
      <c r="A84" s="729"/>
      <c r="B84" s="315" t="s">
        <v>30</v>
      </c>
      <c r="C84" s="317"/>
      <c r="D84" s="308">
        <f t="shared" si="36"/>
        <v>1.1176390749999998</v>
      </c>
      <c r="E84" s="308">
        <f t="shared" si="37"/>
        <v>20.758140295444989</v>
      </c>
      <c r="F84" s="371">
        <f>IF(F$22&gt;=Options!$K26,(Options!$J26*F78)+E84,(Options!$J26*F78))</f>
        <v>3.9915681249999994E-2</v>
      </c>
      <c r="G84" s="371">
        <f>IF(G$22&gt;=Options!$K26,(Options!$J26*G78)+F84,(Options!$J26*G78))</f>
        <v>7.9831362499999989E-2</v>
      </c>
      <c r="H84" s="371">
        <f>IF(H$22&gt;=Options!$K26,(Options!$J26*H78)+G84,(Options!$J26*H78))</f>
        <v>0.11974704374999998</v>
      </c>
      <c r="I84" s="371">
        <f>IF(I$22&gt;=Options!$K26,(Options!$J26*I78)+H84,(Options!$J26*I78))</f>
        <v>0.15966272499999998</v>
      </c>
      <c r="J84" s="371">
        <f>IF(J$22&gt;=Options!$K26,(Options!$J26*J78)+I84,(Options!$J26*J78))</f>
        <v>0.19957840624999998</v>
      </c>
      <c r="K84" s="371">
        <f>IF(K$22&gt;=Options!$K26,(Options!$J26*K78)+J84,(Options!$J26*K78))</f>
        <v>0.23949408749999998</v>
      </c>
      <c r="L84" s="371">
        <f>IF(L$22&gt;=Options!$K26,(Options!$J26*L78)+K84,(Options!$J26*L78))</f>
        <v>0.27940976874999995</v>
      </c>
      <c r="M84" s="371">
        <f>IF(M$22&gt;=Options!$K26,(Options!$J26*M78)+L84,(Options!$J26*M78))</f>
        <v>0.31932544999999996</v>
      </c>
      <c r="N84" s="371">
        <f>IF(N$22&gt;=Options!$K26,(Options!$J26*N78)+M84,(Options!$J26*N78))</f>
        <v>0.35924113124999996</v>
      </c>
      <c r="O84" s="371">
        <f>IF(O$22&gt;=Options!$K26,(Options!$J26*O78)+N84,(Options!$J26*O78))</f>
        <v>0.39915681249999996</v>
      </c>
      <c r="P84" s="371">
        <f>IF(P$22&gt;=Options!$K26,(Options!$J26*P78)+O84,(Options!$J26*P78))</f>
        <v>0.43907249374999996</v>
      </c>
      <c r="Q84" s="371">
        <f>IF(Q$22&gt;=Options!$K26,(Options!$J26*Q78)+P84,(Options!$J26*Q78))</f>
        <v>0.47898817499999996</v>
      </c>
      <c r="R84" s="371">
        <f>IF(R$22&gt;=Options!$K26,(Options!$J26*R78)+Q84,(Options!$J26*R78))</f>
        <v>0.51890385624999991</v>
      </c>
      <c r="S84" s="371">
        <f>IF(S$22&gt;=Options!$K26,(Options!$J26*S78)+R84,(Options!$J26*S78))</f>
        <v>0.55881953749999991</v>
      </c>
      <c r="T84" s="371">
        <f>IF(T$22&gt;=Options!$K26,(Options!$J26*T78)+S84,(Options!$J26*T78))</f>
        <v>0.59873521874999991</v>
      </c>
      <c r="U84" s="371">
        <f>IF(U$22&gt;=Options!$K26,(Options!$J26*U78)+T84,(Options!$J26*U78))</f>
        <v>0.63865089999999991</v>
      </c>
      <c r="V84" s="371">
        <f>IF(V$22&gt;=Options!$K26,(Options!$J26*V78)+U84,(Options!$J26*V78))</f>
        <v>0.67856658124999991</v>
      </c>
      <c r="W84" s="371">
        <f>IF(W$22&gt;=Options!$K26,(Options!$J26*W78)+V84,(Options!$J26*W78))</f>
        <v>0.71848226249999991</v>
      </c>
      <c r="X84" s="371">
        <f>IF(X$22&gt;=Options!$K26,(Options!$J26*X78)+W84,(Options!$J26*X78))</f>
        <v>0.75839794374999991</v>
      </c>
      <c r="Y84" s="371">
        <f>IF(Y$22&gt;=Options!$K26,(Options!$J26*Y78)+X84,(Options!$J26*Y78))</f>
        <v>0.79831362499999992</v>
      </c>
      <c r="Z84" s="371">
        <f>IF(Z$22&gt;=Options!$K26,(Options!$J26*Z78)+Y84,(Options!$J26*Z78))</f>
        <v>0.83822930624999992</v>
      </c>
      <c r="AA84" s="371">
        <f>IF(AA$22&gt;=Options!$K26,(Options!$J26*AA78)+Z84,(Options!$J26*AA78))</f>
        <v>0.87814498749999992</v>
      </c>
      <c r="AB84" s="371">
        <f>IF(AB$22&gt;=Options!$K26,(Options!$J26*AB78)+AA84,(Options!$J26*AB78))</f>
        <v>0.91806066874999992</v>
      </c>
      <c r="AC84" s="371">
        <f>IF(AC$22&gt;=Options!$K26,(Options!$J26*AC78)+AB84,(Options!$J26*AC78))</f>
        <v>0.95797634999999992</v>
      </c>
      <c r="AD84" s="371">
        <f>IF(AD$22&gt;=Options!$K26,(Options!$J26*AD78)+AC84,(Options!$J26*AD78))</f>
        <v>0.99789203124999992</v>
      </c>
      <c r="AE84" s="371">
        <f>IF(AE$22&gt;=Options!$K26,(Options!$J26*AE78)+AD84,(Options!$J26*AE78))</f>
        <v>1.0378077124999998</v>
      </c>
      <c r="AF84" s="371">
        <f>IF(AF$22&gt;=Options!$K26,(Options!$J26*AF78)+AE84,(Options!$J26*AF78))</f>
        <v>1.0777233937499997</v>
      </c>
      <c r="AG84" s="371">
        <f>IF(AG$22&gt;=Options!$K26,(Options!$J26*AG78)+AF84,(Options!$J26*AG78))</f>
        <v>1.1176390749999996</v>
      </c>
      <c r="AH84" s="371">
        <f>IF(AH$22&gt;=Options!$K26,(Options!$J26*AH78)+AG84,(Options!$J26*AH78))</f>
        <v>1.1575547562499995</v>
      </c>
      <c r="AI84" s="371">
        <f>IF(AI$22&gt;=Options!$K26,(Options!$J26*AI78)+AH84,(Options!$J26*AI78))</f>
        <v>1.1974704374999994</v>
      </c>
      <c r="AJ84" s="371">
        <f>IF(AJ$22&gt;=Options!$K26,(Options!$J26*AJ78)+AI84,(Options!$J26*AJ78))</f>
        <v>1.2373861187499993</v>
      </c>
      <c r="AK84" s="371">
        <f>IF(AK$22&gt;=Options!$K26,(Options!$J26*AK78)+AJ84,(Options!$J26*AK78))</f>
        <v>1.2773017999999992</v>
      </c>
      <c r="AL84" s="371">
        <f>IF(AL$22&gt;=Options!$K26,(Options!$J26*AL78)+AK84,(Options!$J26*AL78))</f>
        <v>1.317217481249999</v>
      </c>
      <c r="AM84" s="371">
        <f>IF(AM$22&gt;=Options!$K26,(Options!$J26*AM78)+AL84,(Options!$J26*AM78))</f>
        <v>1.3571331624999989</v>
      </c>
      <c r="AN84" s="371">
        <f>IF(AN$22&gt;=Options!$K26,(Options!$J26*AN78)+AM84,(Options!$J26*AN78))</f>
        <v>1.3970488437499988</v>
      </c>
      <c r="AO84" s="371">
        <f>IF(AO$22&gt;=Options!$K26,(Options!$J26*AO78)+AN84,(Options!$J26*AO78))</f>
        <v>1.4369645249999987</v>
      </c>
      <c r="AP84" s="371">
        <f>IF(AP$22&gt;=Options!$K26,(Options!$J26*AP78)+AO84,(Options!$J26*AP78))</f>
        <v>1.4768802062499986</v>
      </c>
      <c r="AQ84" s="371">
        <f>IF(AQ$22&gt;=Options!$K26,(Options!$J26*AQ78)+AP84,(Options!$J26*AQ78))</f>
        <v>1.5167958874999985</v>
      </c>
      <c r="AR84" s="371">
        <f>IF(AR$22&gt;=Options!$K26,(Options!$J26*AR78)+AQ84,(Options!$J26*AR78))</f>
        <v>1.5567115687499984</v>
      </c>
      <c r="AS84" s="371">
        <f>IF(AS$22&gt;=Options!$K26,(Options!$J26*AS78)+AR84,(Options!$J26*AS78))</f>
        <v>1.5966272499999983</v>
      </c>
      <c r="AT84" s="371">
        <f>IF(AT$22&gt;=Options!$K26,(Options!$J26*AT78)+AS84,(Options!$J26*AT78))</f>
        <v>1.6365429312499982</v>
      </c>
      <c r="AU84" s="371">
        <f>IF(AU$22&gt;=Options!$K26,(Options!$J26*AU78)+AT84,(Options!$J26*AU78))</f>
        <v>1.6764586124999981</v>
      </c>
      <c r="AV84" s="371">
        <f>IF(AV$22&gt;=Options!$K26,(Options!$J26*AV78)+AU84,(Options!$J26*AV78))</f>
        <v>1.7163742937499979</v>
      </c>
      <c r="AW84" s="371">
        <f>IF(AW$22&gt;=Options!$K26,(Options!$J26*AW78)+AV84,(Options!$J26*AW78))</f>
        <v>1.7562899749999978</v>
      </c>
      <c r="AX84" s="371">
        <f>IF(AX$22&gt;=Options!$K26,(Options!$J26*AX78)+AW84,(Options!$J26*AX78))</f>
        <v>1.7962056562499977</v>
      </c>
      <c r="AY84" s="371">
        <f>IF(AY$22&gt;=Options!$K26,(Options!$J26*AY78)+AX84,(Options!$J26*AY78))</f>
        <v>1.8361213374999976</v>
      </c>
      <c r="AZ84" s="371">
        <f>IF(AZ$22&gt;=Options!$K26,(Options!$J26*AZ78)+AY84,(Options!$J26*AZ78))</f>
        <v>1.8760370187499975</v>
      </c>
      <c r="BA84" s="371">
        <f>IF(BA$22&gt;=Options!$K26,(Options!$J26*BA78)+AZ84,(Options!$J26*BA78))</f>
        <v>1.9159526999999974</v>
      </c>
      <c r="BB84" s="371">
        <f>IF(BB$22&gt;=Options!$K26,(Options!$J26*BB78)+BA84,(Options!$J26*BB78))</f>
        <v>1.9558683812499973</v>
      </c>
      <c r="BC84" s="371">
        <f>IF(BC$22&gt;=Options!$K26,(Options!$J26*BC78)+BB84,(Options!$J26*BC78))</f>
        <v>1.9957840624999972</v>
      </c>
      <c r="BD84" s="371">
        <f>IF(BD$22&gt;=Options!$K26,(Options!$J26*BD78)+BC84,(Options!$J26*BD78))</f>
        <v>2.0356997437499973</v>
      </c>
      <c r="BE84" s="371">
        <f>IF(BE$22&gt;=Options!$K26,(Options!$J26*BE78)+BD84,(Options!$J26*BE78))</f>
        <v>2.0756154249999974</v>
      </c>
      <c r="BF84" s="371">
        <f>IF(BF$22&gt;=Options!$K26,(Options!$J26*BF78)+BE84,(Options!$J26*BF78))</f>
        <v>2.1155311062499975</v>
      </c>
      <c r="BG84" s="371">
        <f>IF(BG$22&gt;=Options!$K26,(Options!$J26*BG78)+BF84,(Options!$J26*BG78))</f>
        <v>2.1554467874999976</v>
      </c>
      <c r="BH84" s="371">
        <f>IF(BH$22&gt;=Options!$K26,(Options!$J26*BH78)+BG84,(Options!$J26*BH78))</f>
        <v>2.1953624687499977</v>
      </c>
      <c r="BI84" s="371">
        <f>IF(BI$22&gt;=Options!$K26,(Options!$J26*BI78)+BH84,(Options!$J26*BI78))</f>
        <v>2.2352781499999979</v>
      </c>
      <c r="BJ84" s="371">
        <f>IF(BJ$22&gt;=Options!$K26,(Options!$J26*BJ78)+BI84,(Options!$J26*BJ78))</f>
        <v>2.275193831249998</v>
      </c>
      <c r="BK84" s="371">
        <f>IF(BK$22&gt;=Options!$K26,(Options!$J26*BK78)+BJ84,(Options!$J26*BK78))</f>
        <v>2.3151095124999981</v>
      </c>
      <c r="BL84" s="371">
        <f>IF(BL$22&gt;=Options!$K26,(Options!$J26*BL78)+BK84,(Options!$J26*BL78))</f>
        <v>2.3550251937499982</v>
      </c>
      <c r="BM84" s="371">
        <f>IF(BM$22&gt;=Options!$K26,(Options!$J26*BM78)+BL84,(Options!$J26*BM78))</f>
        <v>2.3949408749999983</v>
      </c>
      <c r="BN84" s="371">
        <v>0</v>
      </c>
      <c r="BO84" s="147"/>
      <c r="BP84" s="147"/>
      <c r="BQ84" s="25"/>
    </row>
    <row r="85" spans="1:69" outlineLevel="1">
      <c r="A85" s="729"/>
      <c r="B85" s="315" t="s">
        <v>31</v>
      </c>
      <c r="C85" s="317"/>
      <c r="D85" s="308">
        <f t="shared" si="36"/>
        <v>0</v>
      </c>
      <c r="E85" s="308">
        <f t="shared" si="37"/>
        <v>0</v>
      </c>
      <c r="F85" s="371">
        <f>OPEX!$EE18</f>
        <v>0</v>
      </c>
      <c r="G85" s="371">
        <f>OPEX!$EE18</f>
        <v>0</v>
      </c>
      <c r="H85" s="371">
        <f>OPEX!$EE18</f>
        <v>0</v>
      </c>
      <c r="I85" s="371">
        <f>OPEX!$EE18</f>
        <v>0</v>
      </c>
      <c r="J85" s="371">
        <f>OPEX!$EE18</f>
        <v>0</v>
      </c>
      <c r="K85" s="371">
        <f>OPEX!$EE18</f>
        <v>0</v>
      </c>
      <c r="L85" s="371">
        <f>OPEX!$EE18</f>
        <v>0</v>
      </c>
      <c r="M85" s="371">
        <f>OPEX!$EE18</f>
        <v>0</v>
      </c>
      <c r="N85" s="371">
        <f>OPEX!$EE18</f>
        <v>0</v>
      </c>
      <c r="O85" s="371">
        <f>OPEX!$EE18</f>
        <v>0</v>
      </c>
      <c r="P85" s="371">
        <f>OPEX!$EE18</f>
        <v>0</v>
      </c>
      <c r="Q85" s="371">
        <f>OPEX!$EE18</f>
        <v>0</v>
      </c>
      <c r="R85" s="371">
        <f>OPEX!$EE18</f>
        <v>0</v>
      </c>
      <c r="S85" s="371">
        <f>OPEX!$EE18</f>
        <v>0</v>
      </c>
      <c r="T85" s="371">
        <f>OPEX!$EE18</f>
        <v>0</v>
      </c>
      <c r="U85" s="371">
        <f>OPEX!$EE18</f>
        <v>0</v>
      </c>
      <c r="V85" s="371">
        <f>OPEX!$EE18</f>
        <v>0</v>
      </c>
      <c r="W85" s="371">
        <f>OPEX!$EE18</f>
        <v>0</v>
      </c>
      <c r="X85" s="371">
        <f>OPEX!$EE18</f>
        <v>0</v>
      </c>
      <c r="Y85" s="371">
        <f>OPEX!$EE18</f>
        <v>0</v>
      </c>
      <c r="Z85" s="371">
        <f>OPEX!$EE18</f>
        <v>0</v>
      </c>
      <c r="AA85" s="371">
        <f>OPEX!$EE18</f>
        <v>0</v>
      </c>
      <c r="AB85" s="371">
        <f>OPEX!$EE18</f>
        <v>0</v>
      </c>
      <c r="AC85" s="371">
        <f>OPEX!$EE18</f>
        <v>0</v>
      </c>
      <c r="AD85" s="371">
        <f>OPEX!$EE18</f>
        <v>0</v>
      </c>
      <c r="AE85" s="371">
        <f>OPEX!$EE18</f>
        <v>0</v>
      </c>
      <c r="AF85" s="371">
        <f>OPEX!$EE18</f>
        <v>0</v>
      </c>
      <c r="AG85" s="371">
        <f>OPEX!$EE18</f>
        <v>0</v>
      </c>
      <c r="AH85" s="371">
        <f>OPEX!$EE18</f>
        <v>0</v>
      </c>
      <c r="AI85" s="371">
        <f>OPEX!$EE18</f>
        <v>0</v>
      </c>
      <c r="AJ85" s="371">
        <f>OPEX!$EE18</f>
        <v>0</v>
      </c>
      <c r="AK85" s="371">
        <f>OPEX!$EE18</f>
        <v>0</v>
      </c>
      <c r="AL85" s="371">
        <f>OPEX!$EE18</f>
        <v>0</v>
      </c>
      <c r="AM85" s="371">
        <f>OPEX!$EE18</f>
        <v>0</v>
      </c>
      <c r="AN85" s="371">
        <f>OPEX!$EE18</f>
        <v>0</v>
      </c>
      <c r="AO85" s="371">
        <f>OPEX!$EE18</f>
        <v>0</v>
      </c>
      <c r="AP85" s="371">
        <f>OPEX!$EE18</f>
        <v>0</v>
      </c>
      <c r="AQ85" s="371">
        <f>OPEX!$EE18</f>
        <v>0</v>
      </c>
      <c r="AR85" s="371">
        <f>OPEX!$EE18</f>
        <v>0</v>
      </c>
      <c r="AS85" s="371">
        <f>OPEX!$EE18</f>
        <v>0</v>
      </c>
      <c r="AT85" s="371">
        <f>OPEX!$EE18</f>
        <v>0</v>
      </c>
      <c r="AU85" s="371">
        <f>OPEX!$EE18</f>
        <v>0</v>
      </c>
      <c r="AV85" s="371">
        <f>OPEX!$EE18</f>
        <v>0</v>
      </c>
      <c r="AW85" s="371">
        <f>OPEX!$EE18</f>
        <v>0</v>
      </c>
      <c r="AX85" s="371">
        <f>OPEX!$EE18</f>
        <v>0</v>
      </c>
      <c r="AY85" s="371">
        <f>OPEX!$EE18</f>
        <v>0</v>
      </c>
      <c r="AZ85" s="371">
        <f>OPEX!$EE18</f>
        <v>0</v>
      </c>
      <c r="BA85" s="371">
        <f>OPEX!$EE18</f>
        <v>0</v>
      </c>
      <c r="BB85" s="371">
        <f>OPEX!$EE18</f>
        <v>0</v>
      </c>
      <c r="BC85" s="371">
        <f>OPEX!$EE18</f>
        <v>0</v>
      </c>
      <c r="BD85" s="371">
        <f>OPEX!$EE18</f>
        <v>0</v>
      </c>
      <c r="BE85" s="371">
        <f>OPEX!$EE18</f>
        <v>0</v>
      </c>
      <c r="BF85" s="371">
        <f>OPEX!$EE18</f>
        <v>0</v>
      </c>
      <c r="BG85" s="371">
        <f>OPEX!$EE18</f>
        <v>0</v>
      </c>
      <c r="BH85" s="371">
        <f>OPEX!$EE18</f>
        <v>0</v>
      </c>
      <c r="BI85" s="371">
        <f>OPEX!$EE18</f>
        <v>0</v>
      </c>
      <c r="BJ85" s="371">
        <f>OPEX!$EE18</f>
        <v>0</v>
      </c>
      <c r="BK85" s="371">
        <f>OPEX!$EE18</f>
        <v>0</v>
      </c>
      <c r="BL85" s="371">
        <f>OPEX!$EE18</f>
        <v>0</v>
      </c>
      <c r="BM85" s="371">
        <f>OPEX!$EE18</f>
        <v>0</v>
      </c>
      <c r="BN85" s="371">
        <v>0</v>
      </c>
      <c r="BO85" s="159"/>
      <c r="BP85" s="159"/>
      <c r="BQ85" s="5"/>
    </row>
    <row r="86" spans="1:69" outlineLevel="1">
      <c r="A86" s="729"/>
      <c r="B86" s="315" t="s">
        <v>32</v>
      </c>
      <c r="C86" s="317"/>
      <c r="D86" s="334">
        <f t="shared" si="36"/>
        <v>0</v>
      </c>
      <c r="E86" s="334">
        <f t="shared" si="37"/>
        <v>0</v>
      </c>
      <c r="F86" s="379">
        <f>OPEX!$EF18</f>
        <v>0</v>
      </c>
      <c r="G86" s="379">
        <f>OPEX!$EF18</f>
        <v>0</v>
      </c>
      <c r="H86" s="379">
        <f>OPEX!$EF18</f>
        <v>0</v>
      </c>
      <c r="I86" s="379">
        <f>OPEX!$EF18</f>
        <v>0</v>
      </c>
      <c r="J86" s="379">
        <f>OPEX!$EF18</f>
        <v>0</v>
      </c>
      <c r="K86" s="379">
        <f>OPEX!$EF18</f>
        <v>0</v>
      </c>
      <c r="L86" s="379">
        <f>OPEX!$EF18</f>
        <v>0</v>
      </c>
      <c r="M86" s="379">
        <f>OPEX!$EF18</f>
        <v>0</v>
      </c>
      <c r="N86" s="379">
        <f>OPEX!$EF18</f>
        <v>0</v>
      </c>
      <c r="O86" s="379">
        <f>OPEX!$EF18</f>
        <v>0</v>
      </c>
      <c r="P86" s="379">
        <f>OPEX!$EF18</f>
        <v>0</v>
      </c>
      <c r="Q86" s="379">
        <f>OPEX!$EF18</f>
        <v>0</v>
      </c>
      <c r="R86" s="379">
        <f>OPEX!$EF18</f>
        <v>0</v>
      </c>
      <c r="S86" s="379">
        <f>OPEX!$EF18</f>
        <v>0</v>
      </c>
      <c r="T86" s="379">
        <f>OPEX!$EF18</f>
        <v>0</v>
      </c>
      <c r="U86" s="379">
        <f>OPEX!$EF18</f>
        <v>0</v>
      </c>
      <c r="V86" s="379">
        <f>OPEX!$EF18</f>
        <v>0</v>
      </c>
      <c r="W86" s="379">
        <f>OPEX!$EF18</f>
        <v>0</v>
      </c>
      <c r="X86" s="379">
        <f>OPEX!$EF18</f>
        <v>0</v>
      </c>
      <c r="Y86" s="379">
        <f>OPEX!$EF18</f>
        <v>0</v>
      </c>
      <c r="Z86" s="379">
        <f>OPEX!$EF18</f>
        <v>0</v>
      </c>
      <c r="AA86" s="379">
        <f>OPEX!$EF18</f>
        <v>0</v>
      </c>
      <c r="AB86" s="379">
        <f>OPEX!$EF18</f>
        <v>0</v>
      </c>
      <c r="AC86" s="379">
        <f>OPEX!$EF18</f>
        <v>0</v>
      </c>
      <c r="AD86" s="379">
        <f>OPEX!$EF18</f>
        <v>0</v>
      </c>
      <c r="AE86" s="379">
        <f>OPEX!$EF18</f>
        <v>0</v>
      </c>
      <c r="AF86" s="379">
        <f>OPEX!$EF18</f>
        <v>0</v>
      </c>
      <c r="AG86" s="379">
        <f>OPEX!$EF18</f>
        <v>0</v>
      </c>
      <c r="AH86" s="379">
        <f>OPEX!$EF18</f>
        <v>0</v>
      </c>
      <c r="AI86" s="379">
        <f>OPEX!$EF18</f>
        <v>0</v>
      </c>
      <c r="AJ86" s="379">
        <f>OPEX!$EF18</f>
        <v>0</v>
      </c>
      <c r="AK86" s="379">
        <f>OPEX!$EF18</f>
        <v>0</v>
      </c>
      <c r="AL86" s="379">
        <f>OPEX!$EF18</f>
        <v>0</v>
      </c>
      <c r="AM86" s="379">
        <f>OPEX!$EF18</f>
        <v>0</v>
      </c>
      <c r="AN86" s="379">
        <f>OPEX!$EF18</f>
        <v>0</v>
      </c>
      <c r="AO86" s="379">
        <f>OPEX!$EF18</f>
        <v>0</v>
      </c>
      <c r="AP86" s="379">
        <f>OPEX!$EF18</f>
        <v>0</v>
      </c>
      <c r="AQ86" s="379">
        <f>OPEX!$EF18</f>
        <v>0</v>
      </c>
      <c r="AR86" s="379">
        <f>OPEX!$EF18</f>
        <v>0</v>
      </c>
      <c r="AS86" s="379">
        <f>OPEX!$EF18</f>
        <v>0</v>
      </c>
      <c r="AT86" s="379">
        <f>OPEX!$EF18</f>
        <v>0</v>
      </c>
      <c r="AU86" s="379">
        <f>OPEX!$EF18</f>
        <v>0</v>
      </c>
      <c r="AV86" s="379">
        <f>OPEX!$EF18</f>
        <v>0</v>
      </c>
      <c r="AW86" s="379">
        <f>OPEX!$EF18</f>
        <v>0</v>
      </c>
      <c r="AX86" s="379">
        <f>OPEX!$EF18</f>
        <v>0</v>
      </c>
      <c r="AY86" s="379">
        <f>OPEX!$EF18</f>
        <v>0</v>
      </c>
      <c r="AZ86" s="379">
        <f>OPEX!$EF18</f>
        <v>0</v>
      </c>
      <c r="BA86" s="379">
        <f>OPEX!$EF18</f>
        <v>0</v>
      </c>
      <c r="BB86" s="379">
        <f>OPEX!$EF18</f>
        <v>0</v>
      </c>
      <c r="BC86" s="379">
        <f>OPEX!$EF18</f>
        <v>0</v>
      </c>
      <c r="BD86" s="379">
        <f>OPEX!$EF18</f>
        <v>0</v>
      </c>
      <c r="BE86" s="379">
        <f>OPEX!$EF18</f>
        <v>0</v>
      </c>
      <c r="BF86" s="379">
        <f>OPEX!$EF18</f>
        <v>0</v>
      </c>
      <c r="BG86" s="379">
        <f>OPEX!$EF18</f>
        <v>0</v>
      </c>
      <c r="BH86" s="379">
        <f>OPEX!$EF18</f>
        <v>0</v>
      </c>
      <c r="BI86" s="379">
        <f>OPEX!$EF18</f>
        <v>0</v>
      </c>
      <c r="BJ86" s="379">
        <f>OPEX!$EF18</f>
        <v>0</v>
      </c>
      <c r="BK86" s="379">
        <f>OPEX!$EF18</f>
        <v>0</v>
      </c>
      <c r="BL86" s="379">
        <f>OPEX!$EF18</f>
        <v>0</v>
      </c>
      <c r="BM86" s="379">
        <f>OPEX!$EF18</f>
        <v>0</v>
      </c>
      <c r="BN86" s="379">
        <v>0</v>
      </c>
      <c r="BO86" s="159"/>
      <c r="BP86" s="159"/>
      <c r="BQ86" s="5"/>
    </row>
    <row r="87" spans="1:69">
      <c r="A87" s="729"/>
      <c r="B87" s="320" t="s">
        <v>748</v>
      </c>
      <c r="C87" s="139"/>
      <c r="D87" s="342">
        <f t="shared" si="36"/>
        <v>-33.886945330000003</v>
      </c>
      <c r="E87" s="342">
        <f t="shared" si="37"/>
        <v>-125.23411151769614</v>
      </c>
      <c r="F87" s="614">
        <f>SUM(F82:F86)</f>
        <v>7.9159296249999997E-2</v>
      </c>
      <c r="G87" s="614">
        <f>SUM(G82:G86)</f>
        <v>0.15831859249999999</v>
      </c>
      <c r="H87" s="614">
        <f t="shared" ref="H87:BN87" si="45">SUM(H82:H86)</f>
        <v>-6.9832032362500005</v>
      </c>
      <c r="I87" s="614">
        <f t="shared" si="45"/>
        <v>-6.9040439400000011</v>
      </c>
      <c r="J87" s="614">
        <f t="shared" si="45"/>
        <v>-6.8248846437500008</v>
      </c>
      <c r="K87" s="614">
        <f t="shared" si="45"/>
        <v>-6.7457253475000005</v>
      </c>
      <c r="L87" s="614">
        <f t="shared" si="45"/>
        <v>-6.6665660512500002</v>
      </c>
      <c r="M87" s="614">
        <f t="shared" si="45"/>
        <v>-6.5874067550000008</v>
      </c>
      <c r="N87" s="614">
        <f t="shared" si="45"/>
        <v>-6.5082474587500005</v>
      </c>
      <c r="O87" s="614">
        <f t="shared" si="45"/>
        <v>-6.4290881625000003</v>
      </c>
      <c r="P87" s="614">
        <f t="shared" si="45"/>
        <v>-6.34992886625</v>
      </c>
      <c r="Q87" s="614">
        <f t="shared" si="45"/>
        <v>-6.2707695700000006</v>
      </c>
      <c r="R87" s="614">
        <f t="shared" si="45"/>
        <v>-6.1916102737500003</v>
      </c>
      <c r="S87" s="614">
        <f t="shared" si="45"/>
        <v>-6.1124509775000009</v>
      </c>
      <c r="T87" s="614">
        <f t="shared" si="45"/>
        <v>-6.0332916812500006</v>
      </c>
      <c r="U87" s="614">
        <f t="shared" si="45"/>
        <v>-5.9541323850000003</v>
      </c>
      <c r="V87" s="614">
        <f t="shared" si="45"/>
        <v>-5.8749730887500009</v>
      </c>
      <c r="W87" s="614">
        <f t="shared" si="45"/>
        <v>-5.7958137925000006</v>
      </c>
      <c r="X87" s="614">
        <f t="shared" si="45"/>
        <v>-5.7166544962500012</v>
      </c>
      <c r="Y87" s="614">
        <f t="shared" si="45"/>
        <v>-5.6374952000000009</v>
      </c>
      <c r="Z87" s="614">
        <f t="shared" si="45"/>
        <v>-5.5583359037500006</v>
      </c>
      <c r="AA87" s="614">
        <f t="shared" si="45"/>
        <v>-5.4791766075000012</v>
      </c>
      <c r="AB87" s="614">
        <f t="shared" si="45"/>
        <v>-5.400017311250001</v>
      </c>
      <c r="AC87" s="614">
        <f t="shared" si="45"/>
        <v>-5.3208580150000007</v>
      </c>
      <c r="AD87" s="614">
        <f t="shared" si="45"/>
        <v>-5.2416987187500013</v>
      </c>
      <c r="AE87" s="614">
        <f t="shared" si="45"/>
        <v>-5.1625394225000019</v>
      </c>
      <c r="AF87" s="614">
        <f t="shared" si="45"/>
        <v>-5.0833801262500016</v>
      </c>
      <c r="AG87" s="614">
        <f t="shared" si="45"/>
        <v>-5.0042208300000013</v>
      </c>
      <c r="AH87" s="614">
        <f t="shared" si="45"/>
        <v>-4.925061533750001</v>
      </c>
      <c r="AI87" s="614">
        <f t="shared" si="45"/>
        <v>-4.8459022375000025</v>
      </c>
      <c r="AJ87" s="614">
        <f t="shared" si="45"/>
        <v>-4.7667429412500022</v>
      </c>
      <c r="AK87" s="614">
        <f t="shared" si="45"/>
        <v>-4.6875836450000019</v>
      </c>
      <c r="AL87" s="614">
        <f t="shared" si="45"/>
        <v>-4.6084243487500025</v>
      </c>
      <c r="AM87" s="614">
        <f t="shared" si="45"/>
        <v>-4.5292650525000031</v>
      </c>
      <c r="AN87" s="614">
        <f t="shared" si="45"/>
        <v>-4.4501057562500028</v>
      </c>
      <c r="AO87" s="614">
        <f t="shared" si="45"/>
        <v>-4.3709464600000025</v>
      </c>
      <c r="AP87" s="614">
        <f t="shared" si="45"/>
        <v>-4.2917871637500022</v>
      </c>
      <c r="AQ87" s="614">
        <f t="shared" si="45"/>
        <v>-4.2126278675000037</v>
      </c>
      <c r="AR87" s="614">
        <f t="shared" si="45"/>
        <v>-4.1334685712500034</v>
      </c>
      <c r="AS87" s="614">
        <f t="shared" si="45"/>
        <v>-4.0543092750000032</v>
      </c>
      <c r="AT87" s="614">
        <f t="shared" si="45"/>
        <v>-3.9751499787500038</v>
      </c>
      <c r="AU87" s="614">
        <f t="shared" si="45"/>
        <v>-3.8959906825000039</v>
      </c>
      <c r="AV87" s="614">
        <f t="shared" si="45"/>
        <v>-3.8168313862500041</v>
      </c>
      <c r="AW87" s="614">
        <f t="shared" si="45"/>
        <v>-3.7376720900000038</v>
      </c>
      <c r="AX87" s="614">
        <f t="shared" si="45"/>
        <v>-3.6585127937500035</v>
      </c>
      <c r="AY87" s="614">
        <f t="shared" si="45"/>
        <v>-3.5793534975000045</v>
      </c>
      <c r="AZ87" s="614">
        <f t="shared" si="45"/>
        <v>-3.5001942012500047</v>
      </c>
      <c r="BA87" s="614">
        <f t="shared" si="45"/>
        <v>-3.4210349050000044</v>
      </c>
      <c r="BB87" s="614">
        <f t="shared" si="45"/>
        <v>-3.341875608750005</v>
      </c>
      <c r="BC87" s="614">
        <f t="shared" si="45"/>
        <v>-3.2627163125000052</v>
      </c>
      <c r="BD87" s="614">
        <f t="shared" si="45"/>
        <v>-3.1835570162500049</v>
      </c>
      <c r="BE87" s="614">
        <f t="shared" si="45"/>
        <v>-3.1043977200000046</v>
      </c>
      <c r="BF87" s="614">
        <f t="shared" si="45"/>
        <v>-3.0252384237500043</v>
      </c>
      <c r="BG87" s="614">
        <f t="shared" si="45"/>
        <v>-2.946079127500004</v>
      </c>
      <c r="BH87" s="614">
        <f t="shared" si="45"/>
        <v>-2.8669198312500037</v>
      </c>
      <c r="BI87" s="614">
        <f t="shared" si="45"/>
        <v>-2.7877605350000034</v>
      </c>
      <c r="BJ87" s="614">
        <f t="shared" si="45"/>
        <v>-2.7086012387500031</v>
      </c>
      <c r="BK87" s="614">
        <f t="shared" si="45"/>
        <v>-2.6294419425000028</v>
      </c>
      <c r="BL87" s="614">
        <f>SUM(BL82:BL86)</f>
        <v>-2.5502826462500026</v>
      </c>
      <c r="BM87" s="614">
        <f>SUM(BM82:BM86)</f>
        <v>-2.4711233500000023</v>
      </c>
      <c r="BN87" s="614">
        <f t="shared" si="45"/>
        <v>0</v>
      </c>
      <c r="BO87" s="148"/>
      <c r="BP87" s="148"/>
      <c r="BQ87" s="155"/>
    </row>
    <row r="88" spans="1:69" outlineLevel="1">
      <c r="A88" s="728" t="s">
        <v>760</v>
      </c>
      <c r="B88" s="315" t="s">
        <v>28</v>
      </c>
      <c r="C88" s="317"/>
      <c r="D88" s="310">
        <f t="shared" si="36"/>
        <v>469.34427312499997</v>
      </c>
      <c r="E88" s="310">
        <f t="shared" si="37"/>
        <v>1634.7788239385643</v>
      </c>
      <c r="F88" s="370">
        <f>F76+F82</f>
        <v>72.206811250000001</v>
      </c>
      <c r="G88" s="370">
        <f t="shared" ref="G88:BK92" si="46">G76+G82</f>
        <v>72.206811250000001</v>
      </c>
      <c r="H88" s="370">
        <f t="shared" si="46"/>
        <v>64.986130125000003</v>
      </c>
      <c r="I88" s="370">
        <f t="shared" si="46"/>
        <v>64.986130125000003</v>
      </c>
      <c r="J88" s="370">
        <f t="shared" si="46"/>
        <v>64.986130125000003</v>
      </c>
      <c r="K88" s="370">
        <f t="shared" si="46"/>
        <v>64.986130125000003</v>
      </c>
      <c r="L88" s="370">
        <f t="shared" si="46"/>
        <v>64.986130125000003</v>
      </c>
      <c r="M88" s="370">
        <f t="shared" si="46"/>
        <v>64.986130125000003</v>
      </c>
      <c r="N88" s="370">
        <f t="shared" si="46"/>
        <v>64.986130125000003</v>
      </c>
      <c r="O88" s="370">
        <f t="shared" si="46"/>
        <v>64.986130125000003</v>
      </c>
      <c r="P88" s="370">
        <f t="shared" si="46"/>
        <v>64.986130125000003</v>
      </c>
      <c r="Q88" s="370">
        <f t="shared" si="46"/>
        <v>64.986130125000003</v>
      </c>
      <c r="R88" s="370">
        <f t="shared" si="46"/>
        <v>64.986130125000003</v>
      </c>
      <c r="S88" s="370">
        <f t="shared" si="46"/>
        <v>64.986130125000003</v>
      </c>
      <c r="T88" s="370">
        <f t="shared" si="46"/>
        <v>64.986130125000003</v>
      </c>
      <c r="U88" s="370">
        <f t="shared" si="46"/>
        <v>64.986130125000003</v>
      </c>
      <c r="V88" s="370">
        <f t="shared" si="46"/>
        <v>64.986130125000003</v>
      </c>
      <c r="W88" s="370">
        <f t="shared" si="46"/>
        <v>64.986130125000003</v>
      </c>
      <c r="X88" s="370">
        <f t="shared" si="46"/>
        <v>64.986130125000003</v>
      </c>
      <c r="Y88" s="370">
        <f t="shared" si="46"/>
        <v>64.986130125000003</v>
      </c>
      <c r="Z88" s="370">
        <f t="shared" si="46"/>
        <v>64.986130125000003</v>
      </c>
      <c r="AA88" s="370">
        <f t="shared" si="46"/>
        <v>64.986130125000003</v>
      </c>
      <c r="AB88" s="370">
        <f t="shared" si="46"/>
        <v>64.986130125000003</v>
      </c>
      <c r="AC88" s="370">
        <f t="shared" si="46"/>
        <v>64.986130125000003</v>
      </c>
      <c r="AD88" s="370">
        <f t="shared" si="46"/>
        <v>64.986130125000003</v>
      </c>
      <c r="AE88" s="370">
        <f t="shared" si="46"/>
        <v>64.986130125000003</v>
      </c>
      <c r="AF88" s="370">
        <f t="shared" si="46"/>
        <v>64.986130125000003</v>
      </c>
      <c r="AG88" s="370">
        <f t="shared" si="46"/>
        <v>64.986130125000003</v>
      </c>
      <c r="AH88" s="370">
        <f t="shared" si="46"/>
        <v>64.986130125000003</v>
      </c>
      <c r="AI88" s="370">
        <f t="shared" si="46"/>
        <v>64.986130125000003</v>
      </c>
      <c r="AJ88" s="370">
        <f t="shared" si="46"/>
        <v>64.986130125000003</v>
      </c>
      <c r="AK88" s="370">
        <f t="shared" si="46"/>
        <v>64.986130125000003</v>
      </c>
      <c r="AL88" s="370">
        <f t="shared" si="46"/>
        <v>64.986130125000003</v>
      </c>
      <c r="AM88" s="370">
        <f t="shared" si="46"/>
        <v>64.986130125000003</v>
      </c>
      <c r="AN88" s="370">
        <f t="shared" si="46"/>
        <v>64.986130125000003</v>
      </c>
      <c r="AO88" s="370">
        <f t="shared" si="46"/>
        <v>64.986130125000003</v>
      </c>
      <c r="AP88" s="370">
        <f t="shared" si="46"/>
        <v>64.986130125000003</v>
      </c>
      <c r="AQ88" s="370">
        <f t="shared" si="46"/>
        <v>64.986130125000003</v>
      </c>
      <c r="AR88" s="370">
        <f t="shared" si="46"/>
        <v>64.986130125000003</v>
      </c>
      <c r="AS88" s="370">
        <f t="shared" si="46"/>
        <v>64.986130125000003</v>
      </c>
      <c r="AT88" s="370">
        <f t="shared" si="46"/>
        <v>64.986130125000003</v>
      </c>
      <c r="AU88" s="370">
        <f t="shared" si="46"/>
        <v>64.986130125000003</v>
      </c>
      <c r="AV88" s="370">
        <f t="shared" si="46"/>
        <v>64.986130125000003</v>
      </c>
      <c r="AW88" s="370">
        <f t="shared" si="46"/>
        <v>64.986130125000003</v>
      </c>
      <c r="AX88" s="370">
        <f t="shared" si="46"/>
        <v>64.986130125000003</v>
      </c>
      <c r="AY88" s="370">
        <f t="shared" si="46"/>
        <v>64.986130125000003</v>
      </c>
      <c r="AZ88" s="370">
        <f t="shared" si="46"/>
        <v>64.986130125000003</v>
      </c>
      <c r="BA88" s="370">
        <f t="shared" si="46"/>
        <v>64.986130125000003</v>
      </c>
      <c r="BB88" s="370">
        <f t="shared" si="46"/>
        <v>64.986130125000003</v>
      </c>
      <c r="BC88" s="370">
        <f t="shared" si="46"/>
        <v>64.986130125000003</v>
      </c>
      <c r="BD88" s="370">
        <f t="shared" si="46"/>
        <v>64.986130125000003</v>
      </c>
      <c r="BE88" s="370">
        <f t="shared" si="46"/>
        <v>64.986130125000003</v>
      </c>
      <c r="BF88" s="370">
        <f t="shared" si="46"/>
        <v>64.986130125000003</v>
      </c>
      <c r="BG88" s="370">
        <f t="shared" si="46"/>
        <v>64.986130125000003</v>
      </c>
      <c r="BH88" s="370">
        <f t="shared" si="46"/>
        <v>64.986130125000003</v>
      </c>
      <c r="BI88" s="370">
        <f t="shared" si="46"/>
        <v>64.986130125000003</v>
      </c>
      <c r="BJ88" s="370">
        <f t="shared" si="46"/>
        <v>64.986130125000003</v>
      </c>
      <c r="BK88" s="370">
        <f t="shared" si="46"/>
        <v>64.986130125000003</v>
      </c>
      <c r="BL88" s="370">
        <f t="shared" ref="BL88:BM91" si="47">BL76+BL82</f>
        <v>64.986130125000003</v>
      </c>
      <c r="BM88" s="370">
        <f t="shared" si="47"/>
        <v>64.986130125000003</v>
      </c>
      <c r="BN88" s="370">
        <v>0</v>
      </c>
      <c r="BO88" s="158"/>
      <c r="BP88" s="158"/>
      <c r="BQ88" s="4"/>
    </row>
    <row r="89" spans="1:69" outlineLevel="1">
      <c r="A89" s="729"/>
      <c r="B89" s="315" t="s">
        <v>29</v>
      </c>
      <c r="C89" s="317"/>
      <c r="D89" s="308">
        <f t="shared" si="36"/>
        <v>275.80412621999994</v>
      </c>
      <c r="E89" s="308">
        <f t="shared" si="37"/>
        <v>999.33017442001369</v>
      </c>
      <c r="F89" s="371">
        <f>F77+F83</f>
        <v>39.282858614999995</v>
      </c>
      <c r="G89" s="371">
        <f t="shared" si="46"/>
        <v>39.322102229999999</v>
      </c>
      <c r="H89" s="371">
        <f t="shared" si="46"/>
        <v>39.361345844999995</v>
      </c>
      <c r="I89" s="371">
        <f t="shared" si="46"/>
        <v>39.400589459999999</v>
      </c>
      <c r="J89" s="371">
        <f t="shared" si="46"/>
        <v>39.439833074999996</v>
      </c>
      <c r="K89" s="371">
        <f t="shared" si="46"/>
        <v>39.479076689999999</v>
      </c>
      <c r="L89" s="371">
        <f t="shared" si="46"/>
        <v>39.518320304999996</v>
      </c>
      <c r="M89" s="371">
        <f t="shared" si="46"/>
        <v>39.55756392</v>
      </c>
      <c r="N89" s="371">
        <f t="shared" si="46"/>
        <v>39.596807534999996</v>
      </c>
      <c r="O89" s="371">
        <f t="shared" si="46"/>
        <v>39.63605115</v>
      </c>
      <c r="P89" s="371">
        <f t="shared" si="46"/>
        <v>39.675294764999997</v>
      </c>
      <c r="Q89" s="371">
        <f t="shared" si="46"/>
        <v>39.71453838</v>
      </c>
      <c r="R89" s="371">
        <f t="shared" si="46"/>
        <v>39.753781994999997</v>
      </c>
      <c r="S89" s="371">
        <f t="shared" si="46"/>
        <v>39.793025610000001</v>
      </c>
      <c r="T89" s="371">
        <f t="shared" si="46"/>
        <v>39.832269224999997</v>
      </c>
      <c r="U89" s="371">
        <f t="shared" si="46"/>
        <v>39.871512840000001</v>
      </c>
      <c r="V89" s="371">
        <f t="shared" si="46"/>
        <v>39.910756454999998</v>
      </c>
      <c r="W89" s="371">
        <f t="shared" si="46"/>
        <v>39.950000070000002</v>
      </c>
      <c r="X89" s="371">
        <f t="shared" si="46"/>
        <v>39.989243684999998</v>
      </c>
      <c r="Y89" s="371">
        <f t="shared" si="46"/>
        <v>40.028487299999995</v>
      </c>
      <c r="Z89" s="371">
        <f t="shared" si="46"/>
        <v>40.067730914999999</v>
      </c>
      <c r="AA89" s="371">
        <f t="shared" si="46"/>
        <v>40.106974529999995</v>
      </c>
      <c r="AB89" s="371">
        <f t="shared" si="46"/>
        <v>40.146218144999999</v>
      </c>
      <c r="AC89" s="371">
        <f t="shared" si="46"/>
        <v>40.185461759999995</v>
      </c>
      <c r="AD89" s="371">
        <f t="shared" si="46"/>
        <v>40.224705374999999</v>
      </c>
      <c r="AE89" s="371">
        <f t="shared" si="46"/>
        <v>40.263948989999996</v>
      </c>
      <c r="AF89" s="371">
        <f t="shared" si="46"/>
        <v>40.303192605</v>
      </c>
      <c r="AG89" s="371">
        <f t="shared" si="46"/>
        <v>40.342436219999996</v>
      </c>
      <c r="AH89" s="371">
        <f t="shared" si="46"/>
        <v>40.381679835</v>
      </c>
      <c r="AI89" s="371">
        <f t="shared" si="46"/>
        <v>40.420923449999997</v>
      </c>
      <c r="AJ89" s="371">
        <f t="shared" si="46"/>
        <v>40.460167065</v>
      </c>
      <c r="AK89" s="371">
        <f t="shared" si="46"/>
        <v>40.499410679999997</v>
      </c>
      <c r="AL89" s="371">
        <f t="shared" si="46"/>
        <v>40.538654295000001</v>
      </c>
      <c r="AM89" s="371">
        <f t="shared" si="46"/>
        <v>40.577897909999997</v>
      </c>
      <c r="AN89" s="371">
        <f t="shared" si="46"/>
        <v>40.617141524999994</v>
      </c>
      <c r="AO89" s="371">
        <f t="shared" si="46"/>
        <v>40.656385139999998</v>
      </c>
      <c r="AP89" s="371">
        <f t="shared" si="46"/>
        <v>40.695628754999994</v>
      </c>
      <c r="AQ89" s="371">
        <f t="shared" si="46"/>
        <v>40.734872369999998</v>
      </c>
      <c r="AR89" s="371">
        <f t="shared" si="46"/>
        <v>40.774115984999995</v>
      </c>
      <c r="AS89" s="371">
        <f t="shared" si="46"/>
        <v>40.813359599999998</v>
      </c>
      <c r="AT89" s="371">
        <f t="shared" si="46"/>
        <v>40.852603214999995</v>
      </c>
      <c r="AU89" s="371">
        <f t="shared" si="46"/>
        <v>40.891846829999999</v>
      </c>
      <c r="AV89" s="371">
        <f t="shared" si="46"/>
        <v>40.931090444999995</v>
      </c>
      <c r="AW89" s="371">
        <f t="shared" si="46"/>
        <v>40.970334059999999</v>
      </c>
      <c r="AX89" s="371">
        <f t="shared" si="46"/>
        <v>41.009577674999996</v>
      </c>
      <c r="AY89" s="371">
        <f t="shared" si="46"/>
        <v>41.048821289999999</v>
      </c>
      <c r="AZ89" s="371">
        <f t="shared" si="46"/>
        <v>41.088064904999996</v>
      </c>
      <c r="BA89" s="371">
        <f t="shared" si="46"/>
        <v>41.12730852</v>
      </c>
      <c r="BB89" s="371">
        <f t="shared" si="46"/>
        <v>41.166552134999996</v>
      </c>
      <c r="BC89" s="371">
        <f t="shared" si="46"/>
        <v>41.20579575</v>
      </c>
      <c r="BD89" s="371">
        <f t="shared" si="46"/>
        <v>41.245039364999997</v>
      </c>
      <c r="BE89" s="371">
        <f t="shared" si="46"/>
        <v>41.28428298</v>
      </c>
      <c r="BF89" s="371">
        <f t="shared" si="46"/>
        <v>41.323526594999997</v>
      </c>
      <c r="BG89" s="371">
        <f t="shared" si="46"/>
        <v>41.362770209999994</v>
      </c>
      <c r="BH89" s="371">
        <f t="shared" si="46"/>
        <v>41.402013824999997</v>
      </c>
      <c r="BI89" s="371">
        <f t="shared" si="46"/>
        <v>41.441257440000001</v>
      </c>
      <c r="BJ89" s="371">
        <f t="shared" si="46"/>
        <v>41.480501054999998</v>
      </c>
      <c r="BK89" s="371">
        <f t="shared" si="46"/>
        <v>41.519744669999994</v>
      </c>
      <c r="BL89" s="371">
        <f t="shared" si="47"/>
        <v>41.558988284999998</v>
      </c>
      <c r="BM89" s="371">
        <f t="shared" si="47"/>
        <v>41.598231900000002</v>
      </c>
      <c r="BN89" s="371">
        <v>0</v>
      </c>
      <c r="BO89" s="159"/>
      <c r="BP89" s="159"/>
      <c r="BQ89" s="5"/>
    </row>
    <row r="90" spans="1:69" outlineLevel="1">
      <c r="A90" s="729"/>
      <c r="B90" s="315" t="s">
        <v>30</v>
      </c>
      <c r="C90" s="317"/>
      <c r="D90" s="308">
        <f t="shared" si="36"/>
        <v>280.52740782499995</v>
      </c>
      <c r="E90" s="308">
        <f t="shared" si="37"/>
        <v>1016.4441962254541</v>
      </c>
      <c r="F90" s="371">
        <f>F78+F84</f>
        <v>39.955596931249993</v>
      </c>
      <c r="G90" s="371">
        <f t="shared" si="46"/>
        <v>39.995512612499994</v>
      </c>
      <c r="H90" s="371">
        <f t="shared" si="46"/>
        <v>40.035428293749995</v>
      </c>
      <c r="I90" s="371">
        <f t="shared" si="46"/>
        <v>40.075343974999988</v>
      </c>
      <c r="J90" s="371">
        <f t="shared" si="46"/>
        <v>40.115259656249989</v>
      </c>
      <c r="K90" s="371">
        <f t="shared" si="46"/>
        <v>40.15517533749999</v>
      </c>
      <c r="L90" s="371">
        <f t="shared" si="46"/>
        <v>40.195091018749991</v>
      </c>
      <c r="M90" s="371">
        <f t="shared" si="46"/>
        <v>40.235006699999992</v>
      </c>
      <c r="N90" s="371">
        <f t="shared" si="46"/>
        <v>40.274922381249993</v>
      </c>
      <c r="O90" s="371">
        <f t="shared" si="46"/>
        <v>40.314838062499994</v>
      </c>
      <c r="P90" s="371">
        <f t="shared" si="46"/>
        <v>40.354753743749988</v>
      </c>
      <c r="Q90" s="371">
        <f t="shared" si="46"/>
        <v>40.394669424999989</v>
      </c>
      <c r="R90" s="371">
        <f t="shared" si="46"/>
        <v>40.43458510624999</v>
      </c>
      <c r="S90" s="371">
        <f t="shared" si="46"/>
        <v>40.474500787499991</v>
      </c>
      <c r="T90" s="371">
        <f t="shared" si="46"/>
        <v>40.514416468749992</v>
      </c>
      <c r="U90" s="371">
        <f t="shared" si="46"/>
        <v>40.554332149999993</v>
      </c>
      <c r="V90" s="371">
        <f t="shared" si="46"/>
        <v>40.594247831249994</v>
      </c>
      <c r="W90" s="371">
        <f t="shared" si="46"/>
        <v>40.634163512499988</v>
      </c>
      <c r="X90" s="371">
        <f t="shared" si="46"/>
        <v>40.674079193749989</v>
      </c>
      <c r="Y90" s="371">
        <f t="shared" si="46"/>
        <v>40.71399487499999</v>
      </c>
      <c r="Z90" s="371">
        <f t="shared" si="46"/>
        <v>40.753910556249991</v>
      </c>
      <c r="AA90" s="371">
        <f t="shared" si="46"/>
        <v>40.793826237499992</v>
      </c>
      <c r="AB90" s="371">
        <f t="shared" si="46"/>
        <v>40.833741918749993</v>
      </c>
      <c r="AC90" s="371">
        <f t="shared" si="46"/>
        <v>40.873657599999994</v>
      </c>
      <c r="AD90" s="371">
        <f t="shared" si="46"/>
        <v>40.913573281249988</v>
      </c>
      <c r="AE90" s="371">
        <f t="shared" si="46"/>
        <v>40.953488962499989</v>
      </c>
      <c r="AF90" s="371">
        <f t="shared" si="46"/>
        <v>40.99340464374999</v>
      </c>
      <c r="AG90" s="371">
        <f t="shared" si="46"/>
        <v>41.033320324999991</v>
      </c>
      <c r="AH90" s="371">
        <f t="shared" si="46"/>
        <v>41.073236006249992</v>
      </c>
      <c r="AI90" s="371">
        <f t="shared" si="46"/>
        <v>41.113151687499993</v>
      </c>
      <c r="AJ90" s="371">
        <f t="shared" si="46"/>
        <v>41.153067368749994</v>
      </c>
      <c r="AK90" s="371">
        <f t="shared" si="46"/>
        <v>41.192983049999988</v>
      </c>
      <c r="AL90" s="371">
        <f t="shared" si="46"/>
        <v>41.232898731249989</v>
      </c>
      <c r="AM90" s="371">
        <f t="shared" si="46"/>
        <v>41.27281441249999</v>
      </c>
      <c r="AN90" s="371">
        <f t="shared" si="46"/>
        <v>41.312730093749991</v>
      </c>
      <c r="AO90" s="371">
        <f t="shared" si="46"/>
        <v>41.352645774999992</v>
      </c>
      <c r="AP90" s="371">
        <f t="shared" si="46"/>
        <v>41.392561456249993</v>
      </c>
      <c r="AQ90" s="371">
        <f t="shared" si="46"/>
        <v>41.432477137499987</v>
      </c>
      <c r="AR90" s="371">
        <f t="shared" si="46"/>
        <v>41.472392818749988</v>
      </c>
      <c r="AS90" s="371">
        <f t="shared" si="46"/>
        <v>41.512308499999989</v>
      </c>
      <c r="AT90" s="371">
        <f t="shared" si="46"/>
        <v>41.55222418124999</v>
      </c>
      <c r="AU90" s="371">
        <f t="shared" si="46"/>
        <v>41.592139862499991</v>
      </c>
      <c r="AV90" s="371">
        <f t="shared" si="46"/>
        <v>41.632055543749992</v>
      </c>
      <c r="AW90" s="371">
        <f t="shared" si="46"/>
        <v>41.671971224999993</v>
      </c>
      <c r="AX90" s="371">
        <f t="shared" si="46"/>
        <v>41.711886906249987</v>
      </c>
      <c r="AY90" s="371">
        <f t="shared" si="46"/>
        <v>41.751802587499988</v>
      </c>
      <c r="AZ90" s="371">
        <f t="shared" si="46"/>
        <v>41.791718268749989</v>
      </c>
      <c r="BA90" s="371">
        <f t="shared" si="46"/>
        <v>41.83163394999999</v>
      </c>
      <c r="BB90" s="371">
        <f t="shared" si="46"/>
        <v>41.871549631249991</v>
      </c>
      <c r="BC90" s="371">
        <f t="shared" si="46"/>
        <v>41.911465312499992</v>
      </c>
      <c r="BD90" s="371">
        <f t="shared" si="46"/>
        <v>41.951380993749986</v>
      </c>
      <c r="BE90" s="371">
        <f t="shared" si="46"/>
        <v>41.991296674999987</v>
      </c>
      <c r="BF90" s="371">
        <f t="shared" si="46"/>
        <v>42.031212356249988</v>
      </c>
      <c r="BG90" s="371">
        <f t="shared" si="46"/>
        <v>42.071128037499989</v>
      </c>
      <c r="BH90" s="371">
        <f t="shared" si="46"/>
        <v>42.11104371874999</v>
      </c>
      <c r="BI90" s="371">
        <f t="shared" si="46"/>
        <v>42.150959399999991</v>
      </c>
      <c r="BJ90" s="371">
        <f t="shared" si="46"/>
        <v>42.190875081249992</v>
      </c>
      <c r="BK90" s="371">
        <f t="shared" si="46"/>
        <v>42.230790762499993</v>
      </c>
      <c r="BL90" s="371">
        <f t="shared" si="47"/>
        <v>42.270706443749987</v>
      </c>
      <c r="BM90" s="371">
        <f t="shared" si="47"/>
        <v>42.310622124999988</v>
      </c>
      <c r="BN90" s="371">
        <v>0</v>
      </c>
      <c r="BO90" s="147"/>
      <c r="BP90" s="147"/>
      <c r="BQ90" s="5"/>
    </row>
    <row r="91" spans="1:69" outlineLevel="1">
      <c r="A91" s="729"/>
      <c r="B91" s="315" t="s">
        <v>31</v>
      </c>
      <c r="C91" s="317"/>
      <c r="D91" s="308">
        <f t="shared" si="36"/>
        <v>0</v>
      </c>
      <c r="E91" s="308">
        <f t="shared" si="37"/>
        <v>0</v>
      </c>
      <c r="F91" s="371">
        <f>F79+F85</f>
        <v>0</v>
      </c>
      <c r="G91" s="371">
        <f t="shared" si="46"/>
        <v>0</v>
      </c>
      <c r="H91" s="371">
        <f t="shared" si="46"/>
        <v>0</v>
      </c>
      <c r="I91" s="371">
        <f t="shared" si="46"/>
        <v>0</v>
      </c>
      <c r="J91" s="371">
        <f t="shared" si="46"/>
        <v>0</v>
      </c>
      <c r="K91" s="371">
        <f t="shared" si="46"/>
        <v>0</v>
      </c>
      <c r="L91" s="371">
        <f t="shared" si="46"/>
        <v>0</v>
      </c>
      <c r="M91" s="371">
        <f t="shared" si="46"/>
        <v>0</v>
      </c>
      <c r="N91" s="371">
        <f t="shared" si="46"/>
        <v>0</v>
      </c>
      <c r="O91" s="371">
        <f t="shared" si="46"/>
        <v>0</v>
      </c>
      <c r="P91" s="371">
        <f t="shared" si="46"/>
        <v>0</v>
      </c>
      <c r="Q91" s="371">
        <f t="shared" si="46"/>
        <v>0</v>
      </c>
      <c r="R91" s="371">
        <f t="shared" si="46"/>
        <v>0</v>
      </c>
      <c r="S91" s="371">
        <f t="shared" si="46"/>
        <v>0</v>
      </c>
      <c r="T91" s="371">
        <f t="shared" si="46"/>
        <v>0</v>
      </c>
      <c r="U91" s="371">
        <f t="shared" si="46"/>
        <v>0</v>
      </c>
      <c r="V91" s="371">
        <f t="shared" si="46"/>
        <v>0</v>
      </c>
      <c r="W91" s="371">
        <f t="shared" si="46"/>
        <v>0</v>
      </c>
      <c r="X91" s="371">
        <f t="shared" si="46"/>
        <v>0</v>
      </c>
      <c r="Y91" s="371">
        <f t="shared" si="46"/>
        <v>0</v>
      </c>
      <c r="Z91" s="371">
        <f t="shared" si="46"/>
        <v>0</v>
      </c>
      <c r="AA91" s="371">
        <f t="shared" si="46"/>
        <v>0</v>
      </c>
      <c r="AB91" s="371">
        <f t="shared" si="46"/>
        <v>0</v>
      </c>
      <c r="AC91" s="371">
        <f t="shared" si="46"/>
        <v>0</v>
      </c>
      <c r="AD91" s="371">
        <f t="shared" si="46"/>
        <v>0</v>
      </c>
      <c r="AE91" s="371">
        <f t="shared" si="46"/>
        <v>0</v>
      </c>
      <c r="AF91" s="371">
        <f t="shared" si="46"/>
        <v>0</v>
      </c>
      <c r="AG91" s="371">
        <f t="shared" si="46"/>
        <v>0</v>
      </c>
      <c r="AH91" s="371">
        <f t="shared" si="46"/>
        <v>0</v>
      </c>
      <c r="AI91" s="371">
        <f t="shared" si="46"/>
        <v>0</v>
      </c>
      <c r="AJ91" s="371">
        <f t="shared" si="46"/>
        <v>0</v>
      </c>
      <c r="AK91" s="371">
        <f t="shared" si="46"/>
        <v>0</v>
      </c>
      <c r="AL91" s="371">
        <f t="shared" si="46"/>
        <v>0</v>
      </c>
      <c r="AM91" s="371">
        <f t="shared" si="46"/>
        <v>0</v>
      </c>
      <c r="AN91" s="371">
        <f t="shared" si="46"/>
        <v>0</v>
      </c>
      <c r="AO91" s="371">
        <f t="shared" si="46"/>
        <v>0</v>
      </c>
      <c r="AP91" s="371">
        <f t="shared" si="46"/>
        <v>0</v>
      </c>
      <c r="AQ91" s="371">
        <f t="shared" si="46"/>
        <v>0</v>
      </c>
      <c r="AR91" s="371">
        <f t="shared" si="46"/>
        <v>0</v>
      </c>
      <c r="AS91" s="371">
        <f t="shared" si="46"/>
        <v>0</v>
      </c>
      <c r="AT91" s="371">
        <f t="shared" si="46"/>
        <v>0</v>
      </c>
      <c r="AU91" s="371">
        <f t="shared" si="46"/>
        <v>0</v>
      </c>
      <c r="AV91" s="371">
        <f t="shared" si="46"/>
        <v>0</v>
      </c>
      <c r="AW91" s="371">
        <f t="shared" si="46"/>
        <v>0</v>
      </c>
      <c r="AX91" s="371">
        <f t="shared" si="46"/>
        <v>0</v>
      </c>
      <c r="AY91" s="371">
        <f t="shared" si="46"/>
        <v>0</v>
      </c>
      <c r="AZ91" s="371">
        <f t="shared" si="46"/>
        <v>0</v>
      </c>
      <c r="BA91" s="371">
        <f t="shared" si="46"/>
        <v>0</v>
      </c>
      <c r="BB91" s="371">
        <f t="shared" si="46"/>
        <v>0</v>
      </c>
      <c r="BC91" s="371">
        <f t="shared" si="46"/>
        <v>0</v>
      </c>
      <c r="BD91" s="371">
        <f t="shared" si="46"/>
        <v>0</v>
      </c>
      <c r="BE91" s="371">
        <f t="shared" si="46"/>
        <v>0</v>
      </c>
      <c r="BF91" s="371">
        <f t="shared" si="46"/>
        <v>0</v>
      </c>
      <c r="BG91" s="371">
        <f t="shared" si="46"/>
        <v>0</v>
      </c>
      <c r="BH91" s="371">
        <f t="shared" si="46"/>
        <v>0</v>
      </c>
      <c r="BI91" s="371">
        <f t="shared" si="46"/>
        <v>0</v>
      </c>
      <c r="BJ91" s="371">
        <f t="shared" si="46"/>
        <v>0</v>
      </c>
      <c r="BK91" s="371">
        <f t="shared" si="46"/>
        <v>0</v>
      </c>
      <c r="BL91" s="371">
        <f t="shared" si="47"/>
        <v>0</v>
      </c>
      <c r="BM91" s="371">
        <f t="shared" si="47"/>
        <v>0</v>
      </c>
      <c r="BN91" s="371">
        <v>0</v>
      </c>
      <c r="BO91" s="159"/>
      <c r="BP91" s="159"/>
      <c r="BQ91" s="5"/>
    </row>
    <row r="92" spans="1:69" outlineLevel="1">
      <c r="A92" s="729"/>
      <c r="B92" s="315" t="s">
        <v>32</v>
      </c>
      <c r="C92" s="317"/>
      <c r="D92" s="308">
        <f t="shared" si="36"/>
        <v>171.76282374999991</v>
      </c>
      <c r="E92" s="308">
        <f t="shared" si="37"/>
        <v>612.08256712047648</v>
      </c>
      <c r="F92" s="371">
        <f>F80+F86</f>
        <v>24.537546249999984</v>
      </c>
      <c r="G92" s="371">
        <f t="shared" si="46"/>
        <v>24.537546249999984</v>
      </c>
      <c r="H92" s="371">
        <f t="shared" si="46"/>
        <v>24.537546249999984</v>
      </c>
      <c r="I92" s="371">
        <f t="shared" si="46"/>
        <v>24.537546249999984</v>
      </c>
      <c r="J92" s="371">
        <f t="shared" si="46"/>
        <v>24.537546249999984</v>
      </c>
      <c r="K92" s="371">
        <f t="shared" si="46"/>
        <v>24.537546249999984</v>
      </c>
      <c r="L92" s="371">
        <f t="shared" si="46"/>
        <v>24.537546249999984</v>
      </c>
      <c r="M92" s="371">
        <f t="shared" si="46"/>
        <v>24.537546249999984</v>
      </c>
      <c r="N92" s="371">
        <f t="shared" si="46"/>
        <v>24.537546249999984</v>
      </c>
      <c r="O92" s="371">
        <f t="shared" si="46"/>
        <v>24.537546249999984</v>
      </c>
      <c r="P92" s="371">
        <f t="shared" si="46"/>
        <v>24.537546249999984</v>
      </c>
      <c r="Q92" s="371">
        <f t="shared" si="46"/>
        <v>24.537546249999984</v>
      </c>
      <c r="R92" s="371">
        <f t="shared" si="46"/>
        <v>24.537546249999984</v>
      </c>
      <c r="S92" s="371">
        <f t="shared" si="46"/>
        <v>24.537546249999984</v>
      </c>
      <c r="T92" s="371">
        <f t="shared" si="46"/>
        <v>24.537546249999984</v>
      </c>
      <c r="U92" s="371">
        <f t="shared" si="46"/>
        <v>24.537546249999984</v>
      </c>
      <c r="V92" s="371">
        <f t="shared" ref="V92:BK92" si="48">V80+V86</f>
        <v>24.537546249999984</v>
      </c>
      <c r="W92" s="371">
        <f t="shared" si="48"/>
        <v>24.537546249999984</v>
      </c>
      <c r="X92" s="371">
        <f t="shared" si="48"/>
        <v>24.537546249999984</v>
      </c>
      <c r="Y92" s="371">
        <f t="shared" si="48"/>
        <v>24.537546249999984</v>
      </c>
      <c r="Z92" s="371">
        <f t="shared" si="48"/>
        <v>24.537546249999984</v>
      </c>
      <c r="AA92" s="371">
        <f t="shared" si="48"/>
        <v>24.537546249999984</v>
      </c>
      <c r="AB92" s="371">
        <f t="shared" si="48"/>
        <v>24.537546249999984</v>
      </c>
      <c r="AC92" s="371">
        <f t="shared" si="48"/>
        <v>24.537546249999984</v>
      </c>
      <c r="AD92" s="371">
        <f t="shared" si="48"/>
        <v>24.537546249999984</v>
      </c>
      <c r="AE92" s="371">
        <f t="shared" si="48"/>
        <v>24.537546249999984</v>
      </c>
      <c r="AF92" s="371">
        <f t="shared" si="48"/>
        <v>24.537546249999984</v>
      </c>
      <c r="AG92" s="371">
        <f t="shared" si="48"/>
        <v>24.537546249999984</v>
      </c>
      <c r="AH92" s="371">
        <f t="shared" si="48"/>
        <v>24.537546249999984</v>
      </c>
      <c r="AI92" s="371">
        <f t="shared" si="48"/>
        <v>24.537546249999984</v>
      </c>
      <c r="AJ92" s="371">
        <f t="shared" si="48"/>
        <v>24.537546249999984</v>
      </c>
      <c r="AK92" s="371">
        <f t="shared" si="48"/>
        <v>24.537546249999984</v>
      </c>
      <c r="AL92" s="371">
        <f t="shared" si="48"/>
        <v>24.537546249999984</v>
      </c>
      <c r="AM92" s="371">
        <f t="shared" si="48"/>
        <v>24.537546249999984</v>
      </c>
      <c r="AN92" s="371">
        <f t="shared" si="48"/>
        <v>24.537546249999984</v>
      </c>
      <c r="AO92" s="371">
        <f t="shared" si="48"/>
        <v>24.537546249999984</v>
      </c>
      <c r="AP92" s="371">
        <f t="shared" si="48"/>
        <v>24.537546249999984</v>
      </c>
      <c r="AQ92" s="371">
        <f t="shared" si="48"/>
        <v>24.537546249999984</v>
      </c>
      <c r="AR92" s="371">
        <f t="shared" si="48"/>
        <v>24.537546249999984</v>
      </c>
      <c r="AS92" s="371">
        <f t="shared" si="48"/>
        <v>24.537546249999984</v>
      </c>
      <c r="AT92" s="371">
        <f t="shared" si="48"/>
        <v>24.537546249999984</v>
      </c>
      <c r="AU92" s="371">
        <f t="shared" si="48"/>
        <v>24.537546249999984</v>
      </c>
      <c r="AV92" s="371">
        <f t="shared" si="48"/>
        <v>24.537546249999984</v>
      </c>
      <c r="AW92" s="371">
        <f t="shared" si="48"/>
        <v>24.537546249999984</v>
      </c>
      <c r="AX92" s="371">
        <f t="shared" si="48"/>
        <v>24.537546249999984</v>
      </c>
      <c r="AY92" s="371">
        <f t="shared" si="48"/>
        <v>24.537546249999984</v>
      </c>
      <c r="AZ92" s="371">
        <f t="shared" si="48"/>
        <v>24.537546249999984</v>
      </c>
      <c r="BA92" s="371">
        <f t="shared" si="48"/>
        <v>24.537546249999984</v>
      </c>
      <c r="BB92" s="371">
        <f t="shared" si="48"/>
        <v>24.537546249999984</v>
      </c>
      <c r="BC92" s="371">
        <f t="shared" si="48"/>
        <v>24.537546249999984</v>
      </c>
      <c r="BD92" s="371">
        <f t="shared" si="48"/>
        <v>24.537546249999984</v>
      </c>
      <c r="BE92" s="371">
        <f t="shared" si="48"/>
        <v>24.537546249999984</v>
      </c>
      <c r="BF92" s="371">
        <f t="shared" si="48"/>
        <v>24.537546249999984</v>
      </c>
      <c r="BG92" s="371">
        <f t="shared" si="48"/>
        <v>24.537546249999984</v>
      </c>
      <c r="BH92" s="371">
        <f t="shared" si="48"/>
        <v>24.537546249999984</v>
      </c>
      <c r="BI92" s="371">
        <f t="shared" si="48"/>
        <v>24.537546249999984</v>
      </c>
      <c r="BJ92" s="371">
        <f t="shared" si="48"/>
        <v>24.537546249999984</v>
      </c>
      <c r="BK92" s="371">
        <f t="shared" si="48"/>
        <v>24.537546249999984</v>
      </c>
      <c r="BL92" s="371">
        <f>BL80+BL86</f>
        <v>24.537546249999984</v>
      </c>
      <c r="BM92" s="371">
        <f>BM80+BM86</f>
        <v>24.537546249999984</v>
      </c>
      <c r="BN92" s="371">
        <v>0</v>
      </c>
      <c r="BO92" s="159"/>
      <c r="BP92" s="159"/>
      <c r="BQ92" s="5"/>
    </row>
    <row r="93" spans="1:69" ht="13.5" thickBot="1">
      <c r="A93" s="365" t="s">
        <v>751</v>
      </c>
      <c r="B93" s="383" t="s">
        <v>761</v>
      </c>
      <c r="C93" s="366"/>
      <c r="D93" s="369">
        <f t="shared" si="36"/>
        <v>1197.4386309199999</v>
      </c>
      <c r="E93" s="369">
        <f t="shared" si="37"/>
        <v>4262.6357617045078</v>
      </c>
      <c r="F93" s="373">
        <f t="shared" ref="F93:AK93" si="49">SUM(F88:F92)</f>
        <v>175.98281304624999</v>
      </c>
      <c r="G93" s="373">
        <f t="shared" si="49"/>
        <v>176.06197234249998</v>
      </c>
      <c r="H93" s="373">
        <f t="shared" si="49"/>
        <v>168.92045051374998</v>
      </c>
      <c r="I93" s="373">
        <f t="shared" si="49"/>
        <v>168.99960980999998</v>
      </c>
      <c r="J93" s="373">
        <f t="shared" si="49"/>
        <v>169.07876910624998</v>
      </c>
      <c r="K93" s="373">
        <f t="shared" si="49"/>
        <v>169.15792840249998</v>
      </c>
      <c r="L93" s="373">
        <f t="shared" si="49"/>
        <v>169.23708769874997</v>
      </c>
      <c r="M93" s="373">
        <f t="shared" si="49"/>
        <v>169.31624699499997</v>
      </c>
      <c r="N93" s="373">
        <f t="shared" si="49"/>
        <v>169.39540629124997</v>
      </c>
      <c r="O93" s="373">
        <f t="shared" si="49"/>
        <v>169.4745655875</v>
      </c>
      <c r="P93" s="373">
        <f t="shared" si="49"/>
        <v>169.55372488374999</v>
      </c>
      <c r="Q93" s="373">
        <f t="shared" si="49"/>
        <v>169.63288417999999</v>
      </c>
      <c r="R93" s="373">
        <f t="shared" si="49"/>
        <v>169.71204347624999</v>
      </c>
      <c r="S93" s="373">
        <f t="shared" si="49"/>
        <v>169.79120277249999</v>
      </c>
      <c r="T93" s="373">
        <f t="shared" si="49"/>
        <v>169.87036206874998</v>
      </c>
      <c r="U93" s="373">
        <f t="shared" si="49"/>
        <v>169.94952136499998</v>
      </c>
      <c r="V93" s="373">
        <f t="shared" si="49"/>
        <v>170.02868066124998</v>
      </c>
      <c r="W93" s="373">
        <f t="shared" si="49"/>
        <v>170.10783995749998</v>
      </c>
      <c r="X93" s="373">
        <f t="shared" si="49"/>
        <v>170.18699925375</v>
      </c>
      <c r="Y93" s="373">
        <f t="shared" si="49"/>
        <v>170.26615854999997</v>
      </c>
      <c r="Z93" s="373">
        <f t="shared" si="49"/>
        <v>170.34531784625</v>
      </c>
      <c r="AA93" s="373">
        <f t="shared" si="49"/>
        <v>170.42447714249997</v>
      </c>
      <c r="AB93" s="373">
        <f t="shared" si="49"/>
        <v>170.50363643874999</v>
      </c>
      <c r="AC93" s="373">
        <f t="shared" si="49"/>
        <v>170.58279573499999</v>
      </c>
      <c r="AD93" s="373">
        <f t="shared" si="49"/>
        <v>170.66195503124999</v>
      </c>
      <c r="AE93" s="373">
        <f t="shared" si="49"/>
        <v>170.74111432749999</v>
      </c>
      <c r="AF93" s="373">
        <f t="shared" si="49"/>
        <v>170.82027362374998</v>
      </c>
      <c r="AG93" s="373">
        <f t="shared" si="49"/>
        <v>170.89943291999998</v>
      </c>
      <c r="AH93" s="373">
        <f t="shared" si="49"/>
        <v>170.97859221624998</v>
      </c>
      <c r="AI93" s="373">
        <f t="shared" si="49"/>
        <v>171.05775151249998</v>
      </c>
      <c r="AJ93" s="373">
        <f t="shared" si="49"/>
        <v>171.13691080874997</v>
      </c>
      <c r="AK93" s="373">
        <f t="shared" si="49"/>
        <v>171.21607010499997</v>
      </c>
      <c r="AL93" s="373">
        <f t="shared" ref="AL93:BN93" si="50">SUM(AL88:AL92)</f>
        <v>171.29522940124997</v>
      </c>
      <c r="AM93" s="373">
        <f t="shared" si="50"/>
        <v>171.3743886975</v>
      </c>
      <c r="AN93" s="373">
        <f t="shared" si="50"/>
        <v>171.45354799374996</v>
      </c>
      <c r="AO93" s="373">
        <f t="shared" si="50"/>
        <v>171.53270728999999</v>
      </c>
      <c r="AP93" s="373">
        <f t="shared" si="50"/>
        <v>171.61186658624996</v>
      </c>
      <c r="AQ93" s="373">
        <f t="shared" si="50"/>
        <v>171.69102588249996</v>
      </c>
      <c r="AR93" s="373">
        <f t="shared" si="50"/>
        <v>171.77018517874998</v>
      </c>
      <c r="AS93" s="373">
        <f t="shared" si="50"/>
        <v>171.84934447499998</v>
      </c>
      <c r="AT93" s="373">
        <f t="shared" si="50"/>
        <v>171.92850377124998</v>
      </c>
      <c r="AU93" s="373">
        <f t="shared" si="50"/>
        <v>172.0076630675</v>
      </c>
      <c r="AV93" s="373">
        <f t="shared" si="50"/>
        <v>172.08682236374997</v>
      </c>
      <c r="AW93" s="373">
        <f t="shared" si="50"/>
        <v>172.16598166</v>
      </c>
      <c r="AX93" s="373">
        <f t="shared" si="50"/>
        <v>172.24514095624997</v>
      </c>
      <c r="AY93" s="373">
        <f t="shared" si="50"/>
        <v>172.32430025249997</v>
      </c>
      <c r="AZ93" s="373">
        <f t="shared" si="50"/>
        <v>172.40345954874999</v>
      </c>
      <c r="BA93" s="373">
        <f t="shared" si="50"/>
        <v>172.48261884499999</v>
      </c>
      <c r="BB93" s="373">
        <f t="shared" si="50"/>
        <v>172.56177814124999</v>
      </c>
      <c r="BC93" s="373">
        <f t="shared" si="50"/>
        <v>172.64093743749999</v>
      </c>
      <c r="BD93" s="373">
        <f t="shared" si="50"/>
        <v>172.72009673374998</v>
      </c>
      <c r="BE93" s="373">
        <f t="shared" si="50"/>
        <v>172.79925602999998</v>
      </c>
      <c r="BF93" s="373">
        <f t="shared" si="50"/>
        <v>172.87841532624998</v>
      </c>
      <c r="BG93" s="373">
        <f t="shared" si="50"/>
        <v>172.95757462249998</v>
      </c>
      <c r="BH93" s="373">
        <f t="shared" si="50"/>
        <v>173.03673391874997</v>
      </c>
      <c r="BI93" s="373">
        <f t="shared" si="50"/>
        <v>173.11589321499997</v>
      </c>
      <c r="BJ93" s="373">
        <f t="shared" si="50"/>
        <v>173.19505251125</v>
      </c>
      <c r="BK93" s="373">
        <f t="shared" si="50"/>
        <v>173.27421180749997</v>
      </c>
      <c r="BL93" s="373">
        <f>SUM(BL88:BL92)</f>
        <v>173.35337110374996</v>
      </c>
      <c r="BM93" s="373">
        <f>SUM(BM88:BM92)</f>
        <v>173.43253039999999</v>
      </c>
      <c r="BN93" s="373">
        <f t="shared" si="50"/>
        <v>0</v>
      </c>
      <c r="BO93" s="162"/>
      <c r="BP93" s="162"/>
      <c r="BQ93" s="155"/>
    </row>
    <row r="94" spans="1:69" ht="13.5" outlineLevel="1" thickTop="1">
      <c r="A94" s="356" t="s">
        <v>90</v>
      </c>
      <c r="B94" s="367"/>
      <c r="C94" s="318">
        <f>+Assumes!E28</f>
        <v>-0.05</v>
      </c>
      <c r="D94" s="374">
        <f t="shared" si="36"/>
        <v>1137.5666993739999</v>
      </c>
      <c r="E94" s="374">
        <f t="shared" si="37"/>
        <v>4049.5039736192839</v>
      </c>
      <c r="F94" s="375">
        <f t="shared" ref="F94:AK94" si="51">$C$94*F93+F93</f>
        <v>167.18367239393748</v>
      </c>
      <c r="G94" s="375">
        <f t="shared" si="51"/>
        <v>167.258873725375</v>
      </c>
      <c r="H94" s="375">
        <f t="shared" si="51"/>
        <v>160.47442798806247</v>
      </c>
      <c r="I94" s="375">
        <f t="shared" si="51"/>
        <v>160.54962931949999</v>
      </c>
      <c r="J94" s="375">
        <f t="shared" si="51"/>
        <v>160.62483065093747</v>
      </c>
      <c r="K94" s="375">
        <f t="shared" si="51"/>
        <v>160.70003198237498</v>
      </c>
      <c r="L94" s="375">
        <f t="shared" si="51"/>
        <v>160.77523331381246</v>
      </c>
      <c r="M94" s="375">
        <f t="shared" si="51"/>
        <v>160.85043464524998</v>
      </c>
      <c r="N94" s="375">
        <f t="shared" si="51"/>
        <v>160.92563597668746</v>
      </c>
      <c r="O94" s="375">
        <f t="shared" si="51"/>
        <v>161.000837308125</v>
      </c>
      <c r="P94" s="375">
        <f t="shared" si="51"/>
        <v>161.07603863956248</v>
      </c>
      <c r="Q94" s="375">
        <f t="shared" si="51"/>
        <v>161.151239971</v>
      </c>
      <c r="R94" s="375">
        <f t="shared" si="51"/>
        <v>161.22644130243748</v>
      </c>
      <c r="S94" s="375">
        <f t="shared" si="51"/>
        <v>161.30164263387499</v>
      </c>
      <c r="T94" s="375">
        <f t="shared" si="51"/>
        <v>161.37684396531247</v>
      </c>
      <c r="U94" s="375">
        <f t="shared" si="51"/>
        <v>161.45204529674999</v>
      </c>
      <c r="V94" s="375">
        <f t="shared" si="51"/>
        <v>161.52724662818747</v>
      </c>
      <c r="W94" s="375">
        <f t="shared" si="51"/>
        <v>161.60244795962498</v>
      </c>
      <c r="X94" s="375">
        <f t="shared" si="51"/>
        <v>161.67764929106249</v>
      </c>
      <c r="Y94" s="375">
        <f t="shared" si="51"/>
        <v>161.75285062249998</v>
      </c>
      <c r="Z94" s="375">
        <f t="shared" si="51"/>
        <v>161.82805195393749</v>
      </c>
      <c r="AA94" s="375">
        <f t="shared" si="51"/>
        <v>161.90325328537497</v>
      </c>
      <c r="AB94" s="375">
        <f t="shared" si="51"/>
        <v>161.97845461681248</v>
      </c>
      <c r="AC94" s="375">
        <f t="shared" si="51"/>
        <v>162.05365594825</v>
      </c>
      <c r="AD94" s="375">
        <f t="shared" si="51"/>
        <v>162.12885727968748</v>
      </c>
      <c r="AE94" s="375">
        <f t="shared" si="51"/>
        <v>162.20405861112499</v>
      </c>
      <c r="AF94" s="375">
        <f t="shared" si="51"/>
        <v>162.27925994256248</v>
      </c>
      <c r="AG94" s="375">
        <f t="shared" si="51"/>
        <v>162.35446127399999</v>
      </c>
      <c r="AH94" s="375">
        <f t="shared" si="51"/>
        <v>162.42966260543747</v>
      </c>
      <c r="AI94" s="375">
        <f t="shared" si="51"/>
        <v>162.50486393687498</v>
      </c>
      <c r="AJ94" s="375">
        <f t="shared" si="51"/>
        <v>162.58006526831247</v>
      </c>
      <c r="AK94" s="375">
        <f t="shared" si="51"/>
        <v>162.65526659974998</v>
      </c>
      <c r="AL94" s="375">
        <f t="shared" ref="AL94:BN94" si="52">$C$94*AL93+AL93</f>
        <v>162.73046793118746</v>
      </c>
      <c r="AM94" s="375">
        <f t="shared" si="52"/>
        <v>162.805669262625</v>
      </c>
      <c r="AN94" s="375">
        <f t="shared" si="52"/>
        <v>162.88087059406246</v>
      </c>
      <c r="AO94" s="375">
        <f t="shared" si="52"/>
        <v>162.9560719255</v>
      </c>
      <c r="AP94" s="375">
        <f t="shared" si="52"/>
        <v>163.03127325693745</v>
      </c>
      <c r="AQ94" s="375">
        <f t="shared" si="52"/>
        <v>163.10647458837497</v>
      </c>
      <c r="AR94" s="375">
        <f t="shared" si="52"/>
        <v>163.18167591981248</v>
      </c>
      <c r="AS94" s="375">
        <f t="shared" si="52"/>
        <v>163.25687725124999</v>
      </c>
      <c r="AT94" s="375">
        <f t="shared" si="52"/>
        <v>163.33207858268747</v>
      </c>
      <c r="AU94" s="375">
        <f t="shared" si="52"/>
        <v>163.40727991412501</v>
      </c>
      <c r="AV94" s="375">
        <f t="shared" si="52"/>
        <v>163.48248124556247</v>
      </c>
      <c r="AW94" s="375">
        <f t="shared" si="52"/>
        <v>163.55768257700001</v>
      </c>
      <c r="AX94" s="375">
        <f t="shared" si="52"/>
        <v>163.63288390843746</v>
      </c>
      <c r="AY94" s="375">
        <f t="shared" si="52"/>
        <v>163.70808523987498</v>
      </c>
      <c r="AZ94" s="375">
        <f t="shared" si="52"/>
        <v>163.78328657131249</v>
      </c>
      <c r="BA94" s="375">
        <f t="shared" si="52"/>
        <v>163.85848790275</v>
      </c>
      <c r="BB94" s="375">
        <f t="shared" si="52"/>
        <v>163.93368923418748</v>
      </c>
      <c r="BC94" s="375">
        <f t="shared" si="52"/>
        <v>164.00889056562499</v>
      </c>
      <c r="BD94" s="375">
        <f t="shared" si="52"/>
        <v>164.08409189706248</v>
      </c>
      <c r="BE94" s="375">
        <f t="shared" si="52"/>
        <v>164.15929322849999</v>
      </c>
      <c r="BF94" s="375">
        <f t="shared" si="52"/>
        <v>164.23449455993747</v>
      </c>
      <c r="BG94" s="375">
        <f t="shared" si="52"/>
        <v>164.30969589137499</v>
      </c>
      <c r="BH94" s="375">
        <f t="shared" si="52"/>
        <v>164.38489722281247</v>
      </c>
      <c r="BI94" s="375">
        <f t="shared" si="52"/>
        <v>164.46009855424998</v>
      </c>
      <c r="BJ94" s="375">
        <f t="shared" si="52"/>
        <v>164.53529988568749</v>
      </c>
      <c r="BK94" s="375">
        <f t="shared" si="52"/>
        <v>164.61050121712498</v>
      </c>
      <c r="BL94" s="375">
        <f>$C$94*BL93+BL93</f>
        <v>164.68570254856246</v>
      </c>
      <c r="BM94" s="375">
        <f>$C$94*BM93+BM93</f>
        <v>164.76090388</v>
      </c>
      <c r="BN94" s="375">
        <f t="shared" si="52"/>
        <v>0</v>
      </c>
      <c r="BO94" s="159"/>
      <c r="BP94" s="159"/>
      <c r="BQ94" s="160"/>
    </row>
    <row r="95" spans="1:69" outlineLevel="1">
      <c r="A95" s="357" t="s">
        <v>92</v>
      </c>
      <c r="B95" s="368"/>
      <c r="C95" s="318">
        <f>+Assumes!D28</f>
        <v>0.05</v>
      </c>
      <c r="D95" s="377">
        <f t="shared" si="36"/>
        <v>1257.3105624659997</v>
      </c>
      <c r="E95" s="377">
        <f t="shared" si="37"/>
        <v>4475.7675497897344</v>
      </c>
      <c r="F95" s="378">
        <f t="shared" ref="F95:AK95" si="53">$C$95*F93+F93</f>
        <v>184.78195369856249</v>
      </c>
      <c r="G95" s="378">
        <f t="shared" si="53"/>
        <v>184.86507095962497</v>
      </c>
      <c r="H95" s="378">
        <f t="shared" si="53"/>
        <v>177.36647303943749</v>
      </c>
      <c r="I95" s="378">
        <f t="shared" si="53"/>
        <v>177.44959030049998</v>
      </c>
      <c r="J95" s="378">
        <f t="shared" si="53"/>
        <v>177.53270756156249</v>
      </c>
      <c r="K95" s="378">
        <f t="shared" si="53"/>
        <v>177.61582482262497</v>
      </c>
      <c r="L95" s="378">
        <f t="shared" si="53"/>
        <v>177.69894208368748</v>
      </c>
      <c r="M95" s="378">
        <f t="shared" si="53"/>
        <v>177.78205934474997</v>
      </c>
      <c r="N95" s="378">
        <f t="shared" si="53"/>
        <v>177.86517660581248</v>
      </c>
      <c r="O95" s="378">
        <f t="shared" si="53"/>
        <v>177.94829386687499</v>
      </c>
      <c r="P95" s="378">
        <f t="shared" si="53"/>
        <v>178.0314111279375</v>
      </c>
      <c r="Q95" s="378">
        <f t="shared" si="53"/>
        <v>178.11452838899999</v>
      </c>
      <c r="R95" s="378">
        <f t="shared" si="53"/>
        <v>178.1976456500625</v>
      </c>
      <c r="S95" s="378">
        <f t="shared" si="53"/>
        <v>178.28076291112498</v>
      </c>
      <c r="T95" s="378">
        <f t="shared" si="53"/>
        <v>178.36388017218749</v>
      </c>
      <c r="U95" s="378">
        <f t="shared" si="53"/>
        <v>178.44699743324998</v>
      </c>
      <c r="V95" s="378">
        <f t="shared" si="53"/>
        <v>178.53011469431249</v>
      </c>
      <c r="W95" s="378">
        <f t="shared" si="53"/>
        <v>178.61323195537497</v>
      </c>
      <c r="X95" s="378">
        <f t="shared" si="53"/>
        <v>178.69634921643751</v>
      </c>
      <c r="Y95" s="378">
        <f t="shared" si="53"/>
        <v>178.77946647749997</v>
      </c>
      <c r="Z95" s="378">
        <f t="shared" si="53"/>
        <v>178.86258373856251</v>
      </c>
      <c r="AA95" s="378">
        <f t="shared" si="53"/>
        <v>178.94570099962496</v>
      </c>
      <c r="AB95" s="378">
        <f t="shared" si="53"/>
        <v>179.0288182606875</v>
      </c>
      <c r="AC95" s="378">
        <f t="shared" si="53"/>
        <v>179.11193552174998</v>
      </c>
      <c r="AD95" s="378">
        <f t="shared" si="53"/>
        <v>179.1950527828125</v>
      </c>
      <c r="AE95" s="378">
        <f t="shared" si="53"/>
        <v>179.27817004387498</v>
      </c>
      <c r="AF95" s="378">
        <f t="shared" si="53"/>
        <v>179.36128730493749</v>
      </c>
      <c r="AG95" s="378">
        <f t="shared" si="53"/>
        <v>179.44440456599997</v>
      </c>
      <c r="AH95" s="378">
        <f t="shared" si="53"/>
        <v>179.52752182706249</v>
      </c>
      <c r="AI95" s="378">
        <f t="shared" si="53"/>
        <v>179.61063908812497</v>
      </c>
      <c r="AJ95" s="378">
        <f t="shared" si="53"/>
        <v>179.69375634918748</v>
      </c>
      <c r="AK95" s="378">
        <f t="shared" si="53"/>
        <v>179.77687361024996</v>
      </c>
      <c r="AL95" s="378">
        <f t="shared" ref="AL95:BN95" si="54">$C$95*AL93+AL93</f>
        <v>179.85999087131248</v>
      </c>
      <c r="AM95" s="378">
        <f t="shared" si="54"/>
        <v>179.94310813237499</v>
      </c>
      <c r="AN95" s="378">
        <f t="shared" si="54"/>
        <v>180.02622539343747</v>
      </c>
      <c r="AO95" s="378">
        <f t="shared" si="54"/>
        <v>180.10934265449998</v>
      </c>
      <c r="AP95" s="378">
        <f t="shared" si="54"/>
        <v>180.19245991556247</v>
      </c>
      <c r="AQ95" s="378">
        <f t="shared" si="54"/>
        <v>180.27557717662495</v>
      </c>
      <c r="AR95" s="378">
        <f t="shared" si="54"/>
        <v>180.35869443768749</v>
      </c>
      <c r="AS95" s="378">
        <f t="shared" si="54"/>
        <v>180.44181169874997</v>
      </c>
      <c r="AT95" s="378">
        <f t="shared" si="54"/>
        <v>180.52492895981248</v>
      </c>
      <c r="AU95" s="378">
        <f t="shared" si="54"/>
        <v>180.608046220875</v>
      </c>
      <c r="AV95" s="378">
        <f t="shared" si="54"/>
        <v>180.69116348193748</v>
      </c>
      <c r="AW95" s="378">
        <f t="shared" si="54"/>
        <v>180.77428074299999</v>
      </c>
      <c r="AX95" s="378">
        <f t="shared" si="54"/>
        <v>180.85739800406247</v>
      </c>
      <c r="AY95" s="378">
        <f t="shared" si="54"/>
        <v>180.94051526512496</v>
      </c>
      <c r="AZ95" s="378">
        <f t="shared" si="54"/>
        <v>181.0236325261875</v>
      </c>
      <c r="BA95" s="378">
        <f t="shared" si="54"/>
        <v>181.10674978724998</v>
      </c>
      <c r="BB95" s="378">
        <f t="shared" si="54"/>
        <v>181.18986704831249</v>
      </c>
      <c r="BC95" s="378">
        <f t="shared" si="54"/>
        <v>181.27298430937498</v>
      </c>
      <c r="BD95" s="378">
        <f t="shared" si="54"/>
        <v>181.35610157043749</v>
      </c>
      <c r="BE95" s="378">
        <f t="shared" si="54"/>
        <v>181.43921883149997</v>
      </c>
      <c r="BF95" s="378">
        <f t="shared" si="54"/>
        <v>181.52233609256248</v>
      </c>
      <c r="BG95" s="378">
        <f t="shared" si="54"/>
        <v>181.60545335362497</v>
      </c>
      <c r="BH95" s="378">
        <f t="shared" si="54"/>
        <v>181.68857061468748</v>
      </c>
      <c r="BI95" s="378">
        <f t="shared" si="54"/>
        <v>181.77168787574996</v>
      </c>
      <c r="BJ95" s="378">
        <f t="shared" si="54"/>
        <v>181.8548051368125</v>
      </c>
      <c r="BK95" s="378">
        <f t="shared" si="54"/>
        <v>181.93792239787496</v>
      </c>
      <c r="BL95" s="378">
        <f>$C$95*BL93+BL93</f>
        <v>182.02103965893747</v>
      </c>
      <c r="BM95" s="378">
        <f>$C$95*BM93+BM93</f>
        <v>182.10415691999998</v>
      </c>
      <c r="BN95" s="378">
        <f t="shared" si="54"/>
        <v>0</v>
      </c>
      <c r="BO95" s="159"/>
      <c r="BP95" s="159"/>
      <c r="BQ95" s="155"/>
    </row>
    <row r="96" spans="1:69">
      <c r="A96" s="389" t="s">
        <v>764</v>
      </c>
      <c r="B96" s="390"/>
      <c r="C96" s="391"/>
      <c r="D96" s="391"/>
      <c r="E96" s="391"/>
      <c r="F96" s="391"/>
      <c r="G96" s="391"/>
      <c r="H96" s="391"/>
      <c r="I96" s="391"/>
      <c r="J96" s="391"/>
      <c r="K96" s="391"/>
      <c r="L96" s="391"/>
      <c r="M96" s="391"/>
      <c r="N96" s="391"/>
      <c r="O96" s="391"/>
      <c r="P96" s="391"/>
      <c r="Q96" s="391"/>
      <c r="R96" s="391"/>
      <c r="S96" s="391"/>
      <c r="T96" s="391"/>
      <c r="U96" s="391"/>
      <c r="V96" s="391"/>
      <c r="W96" s="391"/>
      <c r="X96" s="391"/>
      <c r="Y96" s="391"/>
      <c r="Z96" s="391"/>
      <c r="AA96" s="391"/>
      <c r="AB96" s="391"/>
      <c r="AC96" s="391"/>
      <c r="AD96" s="391"/>
      <c r="AE96" s="391"/>
      <c r="AF96" s="391"/>
      <c r="AG96" s="391"/>
      <c r="AH96" s="391"/>
      <c r="AI96" s="391"/>
      <c r="AJ96" s="391"/>
      <c r="AK96" s="391"/>
      <c r="AL96" s="391"/>
      <c r="AM96" s="391"/>
      <c r="AN96" s="391"/>
      <c r="AO96" s="391"/>
      <c r="AP96" s="391"/>
      <c r="AQ96" s="391"/>
      <c r="AR96" s="391"/>
      <c r="AS96" s="391"/>
      <c r="AT96" s="391"/>
      <c r="AU96" s="391"/>
      <c r="AV96" s="391"/>
      <c r="AW96" s="391"/>
      <c r="AX96" s="391"/>
      <c r="AY96" s="391"/>
      <c r="AZ96" s="391"/>
      <c r="BA96" s="391"/>
      <c r="BB96" s="391"/>
      <c r="BC96" s="391"/>
      <c r="BD96" s="391"/>
      <c r="BE96" s="391"/>
      <c r="BF96" s="391"/>
      <c r="BG96" s="391"/>
      <c r="BH96" s="391"/>
      <c r="BI96" s="391"/>
      <c r="BJ96" s="391"/>
      <c r="BK96" s="391"/>
      <c r="BL96" s="391"/>
      <c r="BM96" s="391"/>
      <c r="BN96" s="391"/>
      <c r="BO96" s="418"/>
      <c r="BP96" s="418"/>
      <c r="BQ96" s="392"/>
    </row>
    <row r="97" spans="1:69">
      <c r="A97" s="319" t="s">
        <v>751</v>
      </c>
      <c r="B97" s="306" t="s">
        <v>765</v>
      </c>
      <c r="C97" s="134"/>
      <c r="D97" s="342">
        <f t="shared" ref="D97:D102" si="55">SUM(F97:L97)</f>
        <v>20942.273569900575</v>
      </c>
      <c r="E97" s="342">
        <f>NPV($C$7,F97:BN97)</f>
        <v>32568.891400510835</v>
      </c>
      <c r="F97" s="422">
        <f t="shared" ref="F97:AK97" si="56">F72+F93</f>
        <v>10048.400282536539</v>
      </c>
      <c r="G97" s="422">
        <f t="shared" si="56"/>
        <v>10048.479441832789</v>
      </c>
      <c r="H97" s="422">
        <f t="shared" si="56"/>
        <v>168.92045051374998</v>
      </c>
      <c r="I97" s="422">
        <f t="shared" si="56"/>
        <v>168.99960980999998</v>
      </c>
      <c r="J97" s="422">
        <f t="shared" si="56"/>
        <v>169.07876910624998</v>
      </c>
      <c r="K97" s="422">
        <f t="shared" si="56"/>
        <v>169.15792840249998</v>
      </c>
      <c r="L97" s="422">
        <f t="shared" si="56"/>
        <v>169.23708769874997</v>
      </c>
      <c r="M97" s="422">
        <f t="shared" si="56"/>
        <v>169.31624699499997</v>
      </c>
      <c r="N97" s="422">
        <f t="shared" si="56"/>
        <v>169.39540629124997</v>
      </c>
      <c r="O97" s="422">
        <f t="shared" si="56"/>
        <v>169.4745655875</v>
      </c>
      <c r="P97" s="422">
        <f t="shared" si="56"/>
        <v>169.55372488374999</v>
      </c>
      <c r="Q97" s="422">
        <f t="shared" si="56"/>
        <v>2242.916313621869</v>
      </c>
      <c r="R97" s="422">
        <f t="shared" si="56"/>
        <v>169.71204347624999</v>
      </c>
      <c r="S97" s="422">
        <f t="shared" si="56"/>
        <v>169.79120277249999</v>
      </c>
      <c r="T97" s="422">
        <f t="shared" si="56"/>
        <v>169.87036206874998</v>
      </c>
      <c r="U97" s="422">
        <f t="shared" si="56"/>
        <v>169.94952136499998</v>
      </c>
      <c r="V97" s="422">
        <f t="shared" si="56"/>
        <v>170.02868066124998</v>
      </c>
      <c r="W97" s="422">
        <f t="shared" si="56"/>
        <v>170.10783995749998</v>
      </c>
      <c r="X97" s="422">
        <f t="shared" si="56"/>
        <v>170.18699925375</v>
      </c>
      <c r="Y97" s="422">
        <f t="shared" si="56"/>
        <v>170.26615854999997</v>
      </c>
      <c r="Z97" s="422">
        <f t="shared" si="56"/>
        <v>170.34531784625</v>
      </c>
      <c r="AA97" s="422">
        <f t="shared" si="56"/>
        <v>2243.7079065843691</v>
      </c>
      <c r="AB97" s="422">
        <f t="shared" si="56"/>
        <v>170.50363643874999</v>
      </c>
      <c r="AC97" s="422">
        <f t="shared" si="56"/>
        <v>170.58279573499999</v>
      </c>
      <c r="AD97" s="422">
        <f t="shared" si="56"/>
        <v>170.66195503124999</v>
      </c>
      <c r="AE97" s="422">
        <f t="shared" si="56"/>
        <v>170.74111432749999</v>
      </c>
      <c r="AF97" s="422">
        <f t="shared" si="56"/>
        <v>12269.286584249407</v>
      </c>
      <c r="AG97" s="422">
        <f t="shared" si="56"/>
        <v>170.89943291999998</v>
      </c>
      <c r="AH97" s="422">
        <f t="shared" si="56"/>
        <v>170.97859221624998</v>
      </c>
      <c r="AI97" s="422">
        <f t="shared" si="56"/>
        <v>171.05775151249998</v>
      </c>
      <c r="AJ97" s="422">
        <f t="shared" si="56"/>
        <v>171.13691080874997</v>
      </c>
      <c r="AK97" s="422">
        <f t="shared" si="56"/>
        <v>2244.4994995468687</v>
      </c>
      <c r="AL97" s="422">
        <f t="shared" ref="AL97:BN97" si="57">AL72+AL93</f>
        <v>171.29522940124997</v>
      </c>
      <c r="AM97" s="422">
        <f t="shared" si="57"/>
        <v>171.3743886975</v>
      </c>
      <c r="AN97" s="422">
        <f t="shared" si="57"/>
        <v>171.45354799374996</v>
      </c>
      <c r="AO97" s="422">
        <f t="shared" si="57"/>
        <v>171.53270728999999</v>
      </c>
      <c r="AP97" s="422">
        <f t="shared" si="57"/>
        <v>171.61186658624996</v>
      </c>
      <c r="AQ97" s="422">
        <f t="shared" si="57"/>
        <v>171.69102588249996</v>
      </c>
      <c r="AR97" s="422">
        <f t="shared" si="57"/>
        <v>171.77018517874998</v>
      </c>
      <c r="AS97" s="422">
        <f t="shared" si="57"/>
        <v>171.84934447499998</v>
      </c>
      <c r="AT97" s="422">
        <f t="shared" si="57"/>
        <v>171.92850377124998</v>
      </c>
      <c r="AU97" s="422">
        <f t="shared" si="57"/>
        <v>2245.2910925093688</v>
      </c>
      <c r="AV97" s="422">
        <f t="shared" si="57"/>
        <v>172.08682236374997</v>
      </c>
      <c r="AW97" s="422">
        <f t="shared" si="57"/>
        <v>172.16598166</v>
      </c>
      <c r="AX97" s="422">
        <f t="shared" si="57"/>
        <v>172.24514095624997</v>
      </c>
      <c r="AY97" s="422">
        <f t="shared" si="57"/>
        <v>172.32430025249997</v>
      </c>
      <c r="AZ97" s="422">
        <f t="shared" si="57"/>
        <v>172.40345954874999</v>
      </c>
      <c r="BA97" s="422">
        <f t="shared" si="57"/>
        <v>172.48261884499999</v>
      </c>
      <c r="BB97" s="422">
        <f t="shared" si="57"/>
        <v>172.56177814124999</v>
      </c>
      <c r="BC97" s="422">
        <f t="shared" si="57"/>
        <v>172.64093743749999</v>
      </c>
      <c r="BD97" s="422">
        <f t="shared" si="57"/>
        <v>172.72009673374998</v>
      </c>
      <c r="BE97" s="422">
        <f t="shared" si="57"/>
        <v>14344.548996097525</v>
      </c>
      <c r="BF97" s="422">
        <f t="shared" si="57"/>
        <v>172.87841532624998</v>
      </c>
      <c r="BG97" s="422">
        <f t="shared" si="57"/>
        <v>172.95757462249998</v>
      </c>
      <c r="BH97" s="422">
        <f t="shared" si="57"/>
        <v>173.03673391874997</v>
      </c>
      <c r="BI97" s="422">
        <f t="shared" si="57"/>
        <v>173.11589321499997</v>
      </c>
      <c r="BJ97" s="422">
        <f t="shared" si="57"/>
        <v>173.19505251125</v>
      </c>
      <c r="BK97" s="422">
        <f t="shared" si="57"/>
        <v>173.27421180749997</v>
      </c>
      <c r="BL97" s="422">
        <f t="shared" ref="BL97:BM99" si="58">BL72+BL93</f>
        <v>173.35337110374996</v>
      </c>
      <c r="BM97" s="422">
        <f t="shared" si="58"/>
        <v>173.43253039999999</v>
      </c>
      <c r="BN97" s="422">
        <f t="shared" si="57"/>
        <v>-9126.419308925304</v>
      </c>
      <c r="BO97" s="169"/>
      <c r="BP97" s="395"/>
      <c r="BQ97" s="382"/>
    </row>
    <row r="98" spans="1:69" outlineLevel="1">
      <c r="A98" s="345" t="s">
        <v>90</v>
      </c>
      <c r="B98" s="346"/>
      <c r="C98" s="384">
        <f>(D97-D98)/D97</f>
        <v>0.19142329059743754</v>
      </c>
      <c r="D98" s="410">
        <f t="shared" si="55"/>
        <v>16933.434650558462</v>
      </c>
      <c r="E98" s="410">
        <f>NPV($C$7,F98:BN98)</f>
        <v>26694.508484664344</v>
      </c>
      <c r="F98" s="410">
        <f t="shared" ref="F98:AK98" si="59">F73+F94</f>
        <v>8065.1176479861688</v>
      </c>
      <c r="G98" s="410">
        <f t="shared" si="59"/>
        <v>8065.1928493176056</v>
      </c>
      <c r="H98" s="410">
        <f t="shared" si="59"/>
        <v>160.47442798806247</v>
      </c>
      <c r="I98" s="410">
        <f t="shared" si="59"/>
        <v>160.54962931949999</v>
      </c>
      <c r="J98" s="410">
        <f t="shared" si="59"/>
        <v>160.62483065093747</v>
      </c>
      <c r="K98" s="410">
        <f t="shared" si="59"/>
        <v>160.70003198237498</v>
      </c>
      <c r="L98" s="410">
        <f t="shared" si="59"/>
        <v>160.77523331381246</v>
      </c>
      <c r="M98" s="410">
        <f t="shared" si="59"/>
        <v>160.85043464524998</v>
      </c>
      <c r="N98" s="410">
        <f t="shared" si="59"/>
        <v>160.92563597668746</v>
      </c>
      <c r="O98" s="410">
        <f t="shared" si="59"/>
        <v>161.000837308125</v>
      </c>
      <c r="P98" s="410">
        <f t="shared" si="59"/>
        <v>161.07603863956248</v>
      </c>
      <c r="Q98" s="410">
        <f t="shared" si="59"/>
        <v>1819.7779835244951</v>
      </c>
      <c r="R98" s="410">
        <f t="shared" si="59"/>
        <v>161.22644130243748</v>
      </c>
      <c r="S98" s="410">
        <f t="shared" si="59"/>
        <v>161.30164263387499</v>
      </c>
      <c r="T98" s="410">
        <f t="shared" si="59"/>
        <v>161.37684396531247</v>
      </c>
      <c r="U98" s="410">
        <f t="shared" si="59"/>
        <v>161.45204529674999</v>
      </c>
      <c r="V98" s="410">
        <f t="shared" si="59"/>
        <v>161.52724662818747</v>
      </c>
      <c r="W98" s="410">
        <f t="shared" si="59"/>
        <v>161.60244795962498</v>
      </c>
      <c r="X98" s="410">
        <f t="shared" si="59"/>
        <v>161.67764929106249</v>
      </c>
      <c r="Y98" s="410">
        <f t="shared" si="59"/>
        <v>161.75285062249998</v>
      </c>
      <c r="Z98" s="410">
        <f t="shared" si="59"/>
        <v>161.82805195393749</v>
      </c>
      <c r="AA98" s="410">
        <f t="shared" si="59"/>
        <v>1820.5299968388701</v>
      </c>
      <c r="AB98" s="410">
        <f t="shared" si="59"/>
        <v>161.97845461681248</v>
      </c>
      <c r="AC98" s="410">
        <f t="shared" si="59"/>
        <v>162.05365594825</v>
      </c>
      <c r="AD98" s="410">
        <f t="shared" si="59"/>
        <v>162.12885727968748</v>
      </c>
      <c r="AE98" s="410">
        <f t="shared" si="59"/>
        <v>162.20405861112499</v>
      </c>
      <c r="AF98" s="410">
        <f t="shared" si="59"/>
        <v>9841.0523084430879</v>
      </c>
      <c r="AG98" s="410">
        <f t="shared" si="59"/>
        <v>162.35446127399999</v>
      </c>
      <c r="AH98" s="410">
        <f t="shared" si="59"/>
        <v>162.42966260543747</v>
      </c>
      <c r="AI98" s="410">
        <f t="shared" si="59"/>
        <v>162.50486393687498</v>
      </c>
      <c r="AJ98" s="410">
        <f t="shared" si="59"/>
        <v>162.58006526831247</v>
      </c>
      <c r="AK98" s="410">
        <f t="shared" si="59"/>
        <v>1821.282010153245</v>
      </c>
      <c r="AL98" s="410">
        <f t="shared" ref="AL98:BN98" si="60">AL73+AL94</f>
        <v>162.73046793118746</v>
      </c>
      <c r="AM98" s="410">
        <f t="shared" si="60"/>
        <v>162.805669262625</v>
      </c>
      <c r="AN98" s="410">
        <f t="shared" si="60"/>
        <v>162.88087059406246</v>
      </c>
      <c r="AO98" s="410">
        <f t="shared" si="60"/>
        <v>162.9560719255</v>
      </c>
      <c r="AP98" s="410">
        <f t="shared" si="60"/>
        <v>163.03127325693745</v>
      </c>
      <c r="AQ98" s="410">
        <f t="shared" si="60"/>
        <v>163.10647458837497</v>
      </c>
      <c r="AR98" s="410">
        <f t="shared" si="60"/>
        <v>163.18167591981248</v>
      </c>
      <c r="AS98" s="410">
        <f t="shared" si="60"/>
        <v>163.25687725124999</v>
      </c>
      <c r="AT98" s="410">
        <f t="shared" si="60"/>
        <v>163.33207858268747</v>
      </c>
      <c r="AU98" s="410">
        <f t="shared" si="60"/>
        <v>1822.03402346762</v>
      </c>
      <c r="AV98" s="410">
        <f t="shared" si="60"/>
        <v>163.48248124556247</v>
      </c>
      <c r="AW98" s="410">
        <f t="shared" si="60"/>
        <v>163.55768257700001</v>
      </c>
      <c r="AX98" s="410">
        <f t="shared" si="60"/>
        <v>163.63288390843746</v>
      </c>
      <c r="AY98" s="410">
        <f t="shared" si="60"/>
        <v>163.70808523987498</v>
      </c>
      <c r="AZ98" s="410">
        <f t="shared" si="60"/>
        <v>163.78328657131249</v>
      </c>
      <c r="BA98" s="410">
        <f t="shared" si="60"/>
        <v>163.85848790275</v>
      </c>
      <c r="BB98" s="410">
        <f t="shared" si="60"/>
        <v>163.93368923418748</v>
      </c>
      <c r="BC98" s="410">
        <f t="shared" si="60"/>
        <v>164.00889056562499</v>
      </c>
      <c r="BD98" s="410">
        <f t="shared" si="60"/>
        <v>164.08409189706248</v>
      </c>
      <c r="BE98" s="410">
        <f t="shared" si="60"/>
        <v>11501.559085282519</v>
      </c>
      <c r="BF98" s="410">
        <f t="shared" si="60"/>
        <v>164.23449455993747</v>
      </c>
      <c r="BG98" s="410">
        <f t="shared" si="60"/>
        <v>164.30969589137499</v>
      </c>
      <c r="BH98" s="410">
        <f t="shared" si="60"/>
        <v>164.38489722281247</v>
      </c>
      <c r="BI98" s="410">
        <f t="shared" si="60"/>
        <v>164.46009855424998</v>
      </c>
      <c r="BJ98" s="410">
        <f t="shared" si="60"/>
        <v>164.53529988568749</v>
      </c>
      <c r="BK98" s="410">
        <f t="shared" si="60"/>
        <v>164.61050121712498</v>
      </c>
      <c r="BL98" s="410">
        <f t="shared" si="58"/>
        <v>164.68570254856246</v>
      </c>
      <c r="BM98" s="410">
        <f t="shared" si="58"/>
        <v>164.76090388</v>
      </c>
      <c r="BN98" s="410">
        <f t="shared" si="60"/>
        <v>-7301.1354471402428</v>
      </c>
      <c r="BO98" s="421"/>
      <c r="BP98" s="412"/>
      <c r="BQ98" s="299"/>
    </row>
    <row r="99" spans="1:69" outlineLevel="1">
      <c r="A99" s="347" t="s">
        <v>92</v>
      </c>
      <c r="B99" s="348"/>
      <c r="C99" s="384">
        <f>(D97-D99)/D97</f>
        <v>-0.1914232905974379</v>
      </c>
      <c r="D99" s="351">
        <f t="shared" si="55"/>
        <v>24951.112489242696</v>
      </c>
      <c r="E99" s="410">
        <f>NPV($C$7,F99:BN99)</f>
        <v>38443.27431635734</v>
      </c>
      <c r="F99" s="410">
        <f t="shared" ref="F99:AK99" si="61">F74+F95</f>
        <v>12031.68291708691</v>
      </c>
      <c r="G99" s="410">
        <f t="shared" si="61"/>
        <v>12031.766034347973</v>
      </c>
      <c r="H99" s="410">
        <f t="shared" si="61"/>
        <v>177.36647303943749</v>
      </c>
      <c r="I99" s="410">
        <f t="shared" si="61"/>
        <v>177.44959030049998</v>
      </c>
      <c r="J99" s="410">
        <f t="shared" si="61"/>
        <v>177.53270756156249</v>
      </c>
      <c r="K99" s="410">
        <f t="shared" si="61"/>
        <v>177.61582482262497</v>
      </c>
      <c r="L99" s="410">
        <f t="shared" si="61"/>
        <v>177.69894208368748</v>
      </c>
      <c r="M99" s="410">
        <f t="shared" si="61"/>
        <v>177.78205934474997</v>
      </c>
      <c r="N99" s="410">
        <f t="shared" si="61"/>
        <v>177.86517660581248</v>
      </c>
      <c r="O99" s="410">
        <f t="shared" si="61"/>
        <v>177.94829386687499</v>
      </c>
      <c r="P99" s="410">
        <f t="shared" si="61"/>
        <v>178.0314111279375</v>
      </c>
      <c r="Q99" s="410">
        <f t="shared" si="61"/>
        <v>2666.0546437192429</v>
      </c>
      <c r="R99" s="410">
        <f t="shared" si="61"/>
        <v>178.1976456500625</v>
      </c>
      <c r="S99" s="410">
        <f t="shared" si="61"/>
        <v>178.28076291112498</v>
      </c>
      <c r="T99" s="410">
        <f t="shared" si="61"/>
        <v>178.36388017218749</v>
      </c>
      <c r="U99" s="410">
        <f t="shared" si="61"/>
        <v>178.44699743324998</v>
      </c>
      <c r="V99" s="410">
        <f t="shared" si="61"/>
        <v>178.53011469431249</v>
      </c>
      <c r="W99" s="410">
        <f t="shared" si="61"/>
        <v>178.61323195537497</v>
      </c>
      <c r="X99" s="410">
        <f t="shared" si="61"/>
        <v>178.69634921643751</v>
      </c>
      <c r="Y99" s="410">
        <f t="shared" si="61"/>
        <v>178.77946647749997</v>
      </c>
      <c r="Z99" s="410">
        <f t="shared" si="61"/>
        <v>178.86258373856251</v>
      </c>
      <c r="AA99" s="410">
        <f t="shared" si="61"/>
        <v>2666.8858163298678</v>
      </c>
      <c r="AB99" s="410">
        <f t="shared" si="61"/>
        <v>179.0288182606875</v>
      </c>
      <c r="AC99" s="410">
        <f t="shared" si="61"/>
        <v>179.11193552174998</v>
      </c>
      <c r="AD99" s="410">
        <f t="shared" si="61"/>
        <v>179.1950527828125</v>
      </c>
      <c r="AE99" s="410">
        <f t="shared" si="61"/>
        <v>179.27817004387498</v>
      </c>
      <c r="AF99" s="410">
        <f t="shared" si="61"/>
        <v>14697.520860055723</v>
      </c>
      <c r="AG99" s="410">
        <f t="shared" si="61"/>
        <v>179.44440456599997</v>
      </c>
      <c r="AH99" s="410">
        <f t="shared" si="61"/>
        <v>179.52752182706249</v>
      </c>
      <c r="AI99" s="410">
        <f t="shared" si="61"/>
        <v>179.61063908812497</v>
      </c>
      <c r="AJ99" s="410">
        <f t="shared" si="61"/>
        <v>179.69375634918748</v>
      </c>
      <c r="AK99" s="410">
        <f t="shared" si="61"/>
        <v>2667.7169889404927</v>
      </c>
      <c r="AL99" s="410">
        <f t="shared" ref="AL99:BN99" si="62">AL74+AL95</f>
        <v>179.85999087131248</v>
      </c>
      <c r="AM99" s="410">
        <f t="shared" si="62"/>
        <v>179.94310813237499</v>
      </c>
      <c r="AN99" s="410">
        <f t="shared" si="62"/>
        <v>180.02622539343747</v>
      </c>
      <c r="AO99" s="410">
        <f t="shared" si="62"/>
        <v>180.10934265449998</v>
      </c>
      <c r="AP99" s="410">
        <f t="shared" si="62"/>
        <v>180.19245991556247</v>
      </c>
      <c r="AQ99" s="410">
        <f t="shared" si="62"/>
        <v>180.27557717662495</v>
      </c>
      <c r="AR99" s="410">
        <f t="shared" si="62"/>
        <v>180.35869443768749</v>
      </c>
      <c r="AS99" s="410">
        <f t="shared" si="62"/>
        <v>180.44181169874997</v>
      </c>
      <c r="AT99" s="410">
        <f t="shared" si="62"/>
        <v>180.52492895981248</v>
      </c>
      <c r="AU99" s="410">
        <f t="shared" si="62"/>
        <v>2668.548161551118</v>
      </c>
      <c r="AV99" s="410">
        <f t="shared" si="62"/>
        <v>180.69116348193748</v>
      </c>
      <c r="AW99" s="410">
        <f t="shared" si="62"/>
        <v>180.77428074299999</v>
      </c>
      <c r="AX99" s="410">
        <f t="shared" si="62"/>
        <v>180.85739800406247</v>
      </c>
      <c r="AY99" s="410">
        <f t="shared" si="62"/>
        <v>180.94051526512496</v>
      </c>
      <c r="AZ99" s="410">
        <f t="shared" si="62"/>
        <v>181.0236325261875</v>
      </c>
      <c r="BA99" s="410">
        <f t="shared" si="62"/>
        <v>181.10674978724998</v>
      </c>
      <c r="BB99" s="410">
        <f t="shared" si="62"/>
        <v>181.18986704831249</v>
      </c>
      <c r="BC99" s="410">
        <f t="shared" si="62"/>
        <v>181.27298430937498</v>
      </c>
      <c r="BD99" s="410">
        <f t="shared" si="62"/>
        <v>181.35610157043749</v>
      </c>
      <c r="BE99" s="410">
        <f t="shared" si="62"/>
        <v>17187.538906912527</v>
      </c>
      <c r="BF99" s="410">
        <f t="shared" si="62"/>
        <v>181.52233609256248</v>
      </c>
      <c r="BG99" s="410">
        <f t="shared" si="62"/>
        <v>181.60545335362497</v>
      </c>
      <c r="BH99" s="410">
        <f t="shared" si="62"/>
        <v>181.68857061468748</v>
      </c>
      <c r="BI99" s="410">
        <f t="shared" si="62"/>
        <v>181.77168787574996</v>
      </c>
      <c r="BJ99" s="410">
        <f t="shared" si="62"/>
        <v>181.8548051368125</v>
      </c>
      <c r="BK99" s="410">
        <f t="shared" si="62"/>
        <v>181.93792239787496</v>
      </c>
      <c r="BL99" s="410">
        <f t="shared" si="58"/>
        <v>182.02103965893747</v>
      </c>
      <c r="BM99" s="410">
        <f t="shared" si="58"/>
        <v>182.10415691999998</v>
      </c>
      <c r="BN99" s="410">
        <f t="shared" si="62"/>
        <v>-10951.703170710365</v>
      </c>
      <c r="BO99" s="421"/>
      <c r="BP99" s="412"/>
      <c r="BQ99" s="299"/>
    </row>
    <row r="100" spans="1:69">
      <c r="A100" s="365" t="s">
        <v>751</v>
      </c>
      <c r="B100" s="383" t="s">
        <v>767</v>
      </c>
      <c r="C100" s="400"/>
      <c r="D100" s="336">
        <f t="shared" si="55"/>
        <v>19801.581044355167</v>
      </c>
      <c r="E100" s="403">
        <f>SUM(F100:BN100)</f>
        <v>32568.891400510838</v>
      </c>
      <c r="F100" s="422">
        <f t="shared" ref="F100:AK100" si="63">F$23*F97</f>
        <v>9708.5993067985892</v>
      </c>
      <c r="G100" s="422">
        <f t="shared" si="63"/>
        <v>9380.3630813627296</v>
      </c>
      <c r="H100" s="422">
        <f t="shared" si="63"/>
        <v>152.35656817903293</v>
      </c>
      <c r="I100" s="422">
        <f t="shared" si="63"/>
        <v>147.27339645301589</v>
      </c>
      <c r="J100" s="422">
        <f t="shared" si="63"/>
        <v>142.35978667293048</v>
      </c>
      <c r="K100" s="422">
        <f t="shared" si="63"/>
        <v>137.61008374519844</v>
      </c>
      <c r="L100" s="422">
        <f t="shared" si="63"/>
        <v>133.01882114367226</v>
      </c>
      <c r="M100" s="422">
        <f t="shared" si="63"/>
        <v>128.58071462316798</v>
      </c>
      <c r="N100" s="422">
        <f t="shared" si="63"/>
        <v>124.29065614253351</v>
      </c>
      <c r="O100" s="422">
        <f t="shared" si="63"/>
        <v>120.14370799026946</v>
      </c>
      <c r="P100" s="422">
        <f t="shared" si="63"/>
        <v>116.13509710595277</v>
      </c>
      <c r="Q100" s="422">
        <f t="shared" si="63"/>
        <v>1484.3245558151748</v>
      </c>
      <c r="R100" s="422">
        <f t="shared" si="63"/>
        <v>108.51458540202972</v>
      </c>
      <c r="S100" s="422">
        <f t="shared" si="63"/>
        <v>104.89391322202465</v>
      </c>
      <c r="T100" s="422">
        <f t="shared" si="63"/>
        <v>101.39402550123576</v>
      </c>
      <c r="U100" s="422">
        <f t="shared" si="63"/>
        <v>98.010893664294045</v>
      </c>
      <c r="V100" s="422">
        <f t="shared" si="63"/>
        <v>94.7406234767233</v>
      </c>
      <c r="W100" s="422">
        <f t="shared" si="63"/>
        <v>91.579450565962489</v>
      </c>
      <c r="X100" s="422">
        <f t="shared" si="63"/>
        <v>88.523736091688576</v>
      </c>
      <c r="Y100" s="422">
        <f t="shared" si="63"/>
        <v>85.569962560463765</v>
      </c>
      <c r="Z100" s="422">
        <f t="shared" si="63"/>
        <v>82.714729779898221</v>
      </c>
      <c r="AA100" s="422">
        <f t="shared" si="63"/>
        <v>1052.6369796064371</v>
      </c>
      <c r="AB100" s="422">
        <f t="shared" si="63"/>
        <v>77.286848870959545</v>
      </c>
      <c r="AC100" s="422">
        <f t="shared" si="63"/>
        <v>74.707952311800994</v>
      </c>
      <c r="AD100" s="422">
        <f t="shared" si="63"/>
        <v>72.215092454403631</v>
      </c>
      <c r="AE100" s="422">
        <f t="shared" si="63"/>
        <v>69.80539949013</v>
      </c>
      <c r="AF100" s="422">
        <f t="shared" si="63"/>
        <v>4846.518405205069</v>
      </c>
      <c r="AG100" s="422">
        <f t="shared" si="63"/>
        <v>65.224510345381049</v>
      </c>
      <c r="AH100" s="422">
        <f t="shared" si="63"/>
        <v>63.048040419688562</v>
      </c>
      <c r="AI100" s="422">
        <f t="shared" si="63"/>
        <v>60.944183830077058</v>
      </c>
      <c r="AJ100" s="422">
        <f t="shared" si="63"/>
        <v>58.910518433168505</v>
      </c>
      <c r="AK100" s="422">
        <f t="shared" si="63"/>
        <v>746.49743452236578</v>
      </c>
      <c r="AL100" s="422">
        <f t="shared" ref="AL100:BK100" si="64">AL$23*AL97</f>
        <v>55.044473847627025</v>
      </c>
      <c r="AM100" s="422">
        <f t="shared" si="64"/>
        <v>53.207643585210654</v>
      </c>
      <c r="AN100" s="422">
        <f t="shared" si="64"/>
        <v>51.432097247318744</v>
      </c>
      <c r="AO100" s="422">
        <f t="shared" si="64"/>
        <v>49.715790535825022</v>
      </c>
      <c r="AP100" s="422">
        <f t="shared" si="64"/>
        <v>48.056747333043042</v>
      </c>
      <c r="AQ100" s="422">
        <f t="shared" si="64"/>
        <v>46.453057428247178</v>
      </c>
      <c r="AR100" s="422">
        <f t="shared" si="64"/>
        <v>44.902874319987518</v>
      </c>
      <c r="AS100" s="422">
        <f t="shared" si="64"/>
        <v>43.404413091672588</v>
      </c>
      <c r="AT100" s="422">
        <f t="shared" si="64"/>
        <v>41.955948357977775</v>
      </c>
      <c r="AU100" s="422">
        <f t="shared" si="64"/>
        <v>529.39271679657645</v>
      </c>
      <c r="AV100" s="422">
        <f t="shared" si="64"/>
        <v>39.202392644906013</v>
      </c>
      <c r="AW100" s="422">
        <f t="shared" si="64"/>
        <v>37.894131013780473</v>
      </c>
      <c r="AX100" s="422">
        <f t="shared" si="64"/>
        <v>36.629520925687466</v>
      </c>
      <c r="AY100" s="422">
        <f t="shared" si="64"/>
        <v>35.4071061657379</v>
      </c>
      <c r="AZ100" s="422">
        <f t="shared" si="64"/>
        <v>34.225479089257625</v>
      </c>
      <c r="BA100" s="422">
        <f t="shared" si="64"/>
        <v>33.083279002100753</v>
      </c>
      <c r="BB100" s="422">
        <f t="shared" si="64"/>
        <v>31.979190594964582</v>
      </c>
      <c r="BC100" s="422">
        <f t="shared" si="64"/>
        <v>30.911942429905881</v>
      </c>
      <c r="BD100" s="422">
        <f t="shared" si="64"/>
        <v>29.880305477318579</v>
      </c>
      <c r="BE100" s="422">
        <f t="shared" si="64"/>
        <v>2397.6661334800506</v>
      </c>
      <c r="BF100" s="422">
        <f t="shared" si="64"/>
        <v>27.919152694514299</v>
      </c>
      <c r="BG100" s="422">
        <f t="shared" si="64"/>
        <v>26.987378352777377</v>
      </c>
      <c r="BH100" s="422">
        <f t="shared" si="64"/>
        <v>26.086695601516833</v>
      </c>
      <c r="BI100" s="422">
        <f t="shared" si="64"/>
        <v>25.216067158965171</v>
      </c>
      <c r="BJ100" s="422">
        <f t="shared" si="64"/>
        <v>24.37449034287015</v>
      </c>
      <c r="BK100" s="422">
        <f t="shared" si="64"/>
        <v>23.560995916615123</v>
      </c>
      <c r="BL100" s="422">
        <f t="shared" ref="BL100:BN102" si="65">BL$23*BL97</f>
        <v>22.774646973813301</v>
      </c>
      <c r="BM100" s="422">
        <f t="shared" si="65"/>
        <v>22.014537860093277</v>
      </c>
      <c r="BN100" s="422">
        <f t="shared" si="65"/>
        <v>-1119.2808695435972</v>
      </c>
      <c r="BO100" s="309"/>
      <c r="BP100" s="304"/>
      <c r="BQ100" s="416"/>
    </row>
    <row r="101" spans="1:69" outlineLevel="1">
      <c r="A101" s="345" t="s">
        <v>90</v>
      </c>
      <c r="B101" s="444"/>
      <c r="C101" s="409"/>
      <c r="D101" s="410">
        <f t="shared" si="55"/>
        <v>15998.315749693564</v>
      </c>
      <c r="E101" s="411">
        <f>SUM(F101:BN101)</f>
        <v>26694.508484664351</v>
      </c>
      <c r="F101" s="410">
        <f t="shared" ref="F101:AK101" si="66">F$23*F98</f>
        <v>7792.3842009528207</v>
      </c>
      <c r="G101" s="410">
        <f t="shared" si="66"/>
        <v>7528.9438253565841</v>
      </c>
      <c r="H101" s="410">
        <f t="shared" si="66"/>
        <v>144.73873977008128</v>
      </c>
      <c r="I101" s="410">
        <f t="shared" si="66"/>
        <v>139.9097266303651</v>
      </c>
      <c r="J101" s="410">
        <f t="shared" si="66"/>
        <v>135.24179733928395</v>
      </c>
      <c r="K101" s="410">
        <f t="shared" si="66"/>
        <v>130.72957955793854</v>
      </c>
      <c r="L101" s="410">
        <f t="shared" si="66"/>
        <v>126.36788008648864</v>
      </c>
      <c r="M101" s="410">
        <f t="shared" si="66"/>
        <v>122.15167889200957</v>
      </c>
      <c r="N101" s="410">
        <f t="shared" si="66"/>
        <v>118.07612333540682</v>
      </c>
      <c r="O101" s="410">
        <f t="shared" si="66"/>
        <v>114.13652259075599</v>
      </c>
      <c r="P101" s="410">
        <f t="shared" si="66"/>
        <v>110.32834225065511</v>
      </c>
      <c r="Q101" s="410">
        <f t="shared" si="66"/>
        <v>1204.2986760907806</v>
      </c>
      <c r="R101" s="410">
        <f t="shared" si="66"/>
        <v>103.08885613192822</v>
      </c>
      <c r="S101" s="410">
        <f t="shared" si="66"/>
        <v>99.649217560923418</v>
      </c>
      <c r="T101" s="410">
        <f t="shared" si="66"/>
        <v>96.324324226173971</v>
      </c>
      <c r="U101" s="410">
        <f t="shared" si="66"/>
        <v>93.110348981079341</v>
      </c>
      <c r="V101" s="410">
        <f t="shared" si="66"/>
        <v>90.003592302887128</v>
      </c>
      <c r="W101" s="410">
        <f t="shared" si="66"/>
        <v>87.000478037664365</v>
      </c>
      <c r="X101" s="410">
        <f t="shared" si="66"/>
        <v>84.097549287104144</v>
      </c>
      <c r="Y101" s="410">
        <f t="shared" si="66"/>
        <v>81.291464432440591</v>
      </c>
      <c r="Z101" s="410">
        <f t="shared" si="66"/>
        <v>78.578993290903298</v>
      </c>
      <c r="AA101" s="410">
        <f t="shared" si="66"/>
        <v>854.10279632730123</v>
      </c>
      <c r="AB101" s="410">
        <f t="shared" si="66"/>
        <v>73.422506427411562</v>
      </c>
      <c r="AC101" s="410">
        <f t="shared" si="66"/>
        <v>70.972554696210949</v>
      </c>
      <c r="AD101" s="410">
        <f t="shared" si="66"/>
        <v>68.604337831683438</v>
      </c>
      <c r="AE101" s="410">
        <f t="shared" si="66"/>
        <v>66.315129515623497</v>
      </c>
      <c r="AF101" s="410">
        <f t="shared" si="66"/>
        <v>3887.3361390615091</v>
      </c>
      <c r="AG101" s="410">
        <f t="shared" si="66"/>
        <v>61.963284828112002</v>
      </c>
      <c r="AH101" s="410">
        <f t="shared" si="66"/>
        <v>59.895638398704129</v>
      </c>
      <c r="AI101" s="410">
        <f t="shared" si="66"/>
        <v>57.896974638573205</v>
      </c>
      <c r="AJ101" s="410">
        <f t="shared" si="66"/>
        <v>55.964992511510083</v>
      </c>
      <c r="AK101" s="410">
        <f t="shared" si="66"/>
        <v>605.73965304764579</v>
      </c>
      <c r="AL101" s="410">
        <f t="shared" ref="AL101:BK101" si="67">AL$23*AL98</f>
        <v>52.292250155245675</v>
      </c>
      <c r="AM101" s="410">
        <f t="shared" si="67"/>
        <v>50.547261405950124</v>
      </c>
      <c r="AN101" s="410">
        <f t="shared" si="67"/>
        <v>48.860492384952806</v>
      </c>
      <c r="AO101" s="410">
        <f t="shared" si="67"/>
        <v>47.230001009033771</v>
      </c>
      <c r="AP101" s="410">
        <f t="shared" si="67"/>
        <v>45.653909966390884</v>
      </c>
      <c r="AQ101" s="410">
        <f t="shared" si="67"/>
        <v>44.130404556834819</v>
      </c>
      <c r="AR101" s="410">
        <f t="shared" si="67"/>
        <v>42.657730603988142</v>
      </c>
      <c r="AS101" s="410">
        <f t="shared" si="67"/>
        <v>41.234192437088957</v>
      </c>
      <c r="AT101" s="410">
        <f t="shared" si="67"/>
        <v>39.858150940078886</v>
      </c>
      <c r="AU101" s="410">
        <f t="shared" si="67"/>
        <v>429.59754527921888</v>
      </c>
      <c r="AV101" s="410">
        <f t="shared" si="67"/>
        <v>37.242273012660711</v>
      </c>
      <c r="AW101" s="410">
        <f t="shared" si="67"/>
        <v>35.999424463091451</v>
      </c>
      <c r="AX101" s="410">
        <f t="shared" si="67"/>
        <v>34.798044879403086</v>
      </c>
      <c r="AY101" s="410">
        <f t="shared" si="67"/>
        <v>33.636750857451013</v>
      </c>
      <c r="AZ101" s="410">
        <f t="shared" si="67"/>
        <v>32.514205134794743</v>
      </c>
      <c r="BA101" s="410">
        <f t="shared" si="67"/>
        <v>31.429115051995716</v>
      </c>
      <c r="BB101" s="410">
        <f t="shared" si="67"/>
        <v>30.38023106521635</v>
      </c>
      <c r="BC101" s="410">
        <f t="shared" si="67"/>
        <v>29.366345308410587</v>
      </c>
      <c r="BD101" s="410">
        <f t="shared" si="67"/>
        <v>28.386290203452649</v>
      </c>
      <c r="BE101" s="410">
        <f t="shared" si="67"/>
        <v>1922.4653705392939</v>
      </c>
      <c r="BF101" s="410">
        <f t="shared" si="67"/>
        <v>26.523195059788584</v>
      </c>
      <c r="BG101" s="410">
        <f t="shared" si="67"/>
        <v>25.638009435138507</v>
      </c>
      <c r="BH101" s="410">
        <f t="shared" si="67"/>
        <v>24.782360821440992</v>
      </c>
      <c r="BI101" s="410">
        <f t="shared" si="67"/>
        <v>23.955263801016912</v>
      </c>
      <c r="BJ101" s="410">
        <f t="shared" si="67"/>
        <v>23.155765825726643</v>
      </c>
      <c r="BK101" s="410">
        <f t="shared" si="67"/>
        <v>22.382946120784368</v>
      </c>
      <c r="BL101" s="410">
        <f t="shared" si="65"/>
        <v>21.635914625122638</v>
      </c>
      <c r="BM101" s="410">
        <f t="shared" si="65"/>
        <v>20.913810967088615</v>
      </c>
      <c r="BN101" s="410">
        <f t="shared" si="65"/>
        <v>-895.42469563487771</v>
      </c>
      <c r="BO101" s="421"/>
      <c r="BP101" s="412"/>
    </row>
    <row r="102" spans="1:69">
      <c r="A102" s="347" t="s">
        <v>92</v>
      </c>
      <c r="B102" s="445"/>
      <c r="C102" s="409"/>
      <c r="D102" s="413">
        <f t="shared" si="55"/>
        <v>23604.846339016774</v>
      </c>
      <c r="E102" s="411">
        <f>SUM(F102:BN102)</f>
        <v>38443.274316357347</v>
      </c>
      <c r="F102" s="410">
        <f t="shared" ref="F102:AK102" si="68">F$23*F99</f>
        <v>11624.814412644359</v>
      </c>
      <c r="G102" s="410">
        <f t="shared" si="68"/>
        <v>11231.782337368875</v>
      </c>
      <c r="H102" s="410">
        <f t="shared" si="68"/>
        <v>159.97439658798459</v>
      </c>
      <c r="I102" s="410">
        <f t="shared" si="68"/>
        <v>154.63706627566668</v>
      </c>
      <c r="J102" s="410">
        <f t="shared" si="68"/>
        <v>149.47777600657702</v>
      </c>
      <c r="K102" s="410">
        <f t="shared" si="68"/>
        <v>144.49058793245837</v>
      </c>
      <c r="L102" s="410">
        <f t="shared" si="68"/>
        <v>139.66976220085587</v>
      </c>
      <c r="M102" s="410">
        <f t="shared" si="68"/>
        <v>135.00975035432637</v>
      </c>
      <c r="N102" s="410">
        <f t="shared" si="68"/>
        <v>130.50518894966018</v>
      </c>
      <c r="O102" s="410">
        <f t="shared" si="68"/>
        <v>126.15089338978292</v>
      </c>
      <c r="P102" s="410">
        <f t="shared" si="68"/>
        <v>121.94185196125041</v>
      </c>
      <c r="Q102" s="410">
        <f t="shared" si="68"/>
        <v>1764.3504355395692</v>
      </c>
      <c r="R102" s="410">
        <f t="shared" si="68"/>
        <v>113.94031467213121</v>
      </c>
      <c r="S102" s="410">
        <f t="shared" si="68"/>
        <v>110.13860888312588</v>
      </c>
      <c r="T102" s="410">
        <f t="shared" si="68"/>
        <v>106.46372677629756</v>
      </c>
      <c r="U102" s="410">
        <f t="shared" si="68"/>
        <v>102.91143834750875</v>
      </c>
      <c r="V102" s="410">
        <f t="shared" si="68"/>
        <v>99.477654650559472</v>
      </c>
      <c r="W102" s="410">
        <f t="shared" si="68"/>
        <v>96.158423094260613</v>
      </c>
      <c r="X102" s="410">
        <f t="shared" si="68"/>
        <v>92.949922896273009</v>
      </c>
      <c r="Y102" s="410">
        <f t="shared" si="68"/>
        <v>89.848460688486952</v>
      </c>
      <c r="Z102" s="410">
        <f t="shared" si="68"/>
        <v>86.850466268893129</v>
      </c>
      <c r="AA102" s="410">
        <f t="shared" si="68"/>
        <v>1251.171162885573</v>
      </c>
      <c r="AB102" s="410">
        <f t="shared" si="68"/>
        <v>81.151191314507528</v>
      </c>
      <c r="AC102" s="410">
        <f t="shared" si="68"/>
        <v>78.44334992739104</v>
      </c>
      <c r="AD102" s="410">
        <f t="shared" si="68"/>
        <v>75.825847077123811</v>
      </c>
      <c r="AE102" s="410">
        <f t="shared" si="68"/>
        <v>73.295669464636489</v>
      </c>
      <c r="AF102" s="410">
        <f t="shared" si="68"/>
        <v>5805.700671348628</v>
      </c>
      <c r="AG102" s="410">
        <f t="shared" si="68"/>
        <v>68.485735862650102</v>
      </c>
      <c r="AH102" s="410">
        <f t="shared" si="68"/>
        <v>66.200442440672987</v>
      </c>
      <c r="AI102" s="410">
        <f t="shared" si="68"/>
        <v>63.991393021580905</v>
      </c>
      <c r="AJ102" s="410">
        <f t="shared" si="68"/>
        <v>61.856044354826935</v>
      </c>
      <c r="AK102" s="410">
        <f t="shared" si="68"/>
        <v>887.255215997086</v>
      </c>
      <c r="AL102" s="410">
        <f t="shared" ref="AL102:BK102" si="69">AL$23*AL99</f>
        <v>57.796697540008381</v>
      </c>
      <c r="AM102" s="410">
        <f t="shared" si="69"/>
        <v>55.868025764471184</v>
      </c>
      <c r="AN102" s="410">
        <f t="shared" si="69"/>
        <v>54.003702109684689</v>
      </c>
      <c r="AO102" s="410">
        <f t="shared" si="69"/>
        <v>52.201580062616266</v>
      </c>
      <c r="AP102" s="410">
        <f t="shared" si="69"/>
        <v>50.459584699695192</v>
      </c>
      <c r="AQ102" s="410">
        <f t="shared" si="69"/>
        <v>48.775710299659536</v>
      </c>
      <c r="AR102" s="410">
        <f t="shared" si="69"/>
        <v>47.148018035986901</v>
      </c>
      <c r="AS102" s="410">
        <f t="shared" si="69"/>
        <v>45.574633746256218</v>
      </c>
      <c r="AT102" s="410">
        <f t="shared" si="69"/>
        <v>44.053745775876671</v>
      </c>
      <c r="AU102" s="410">
        <f t="shared" si="69"/>
        <v>629.18788831393408</v>
      </c>
      <c r="AV102" s="410">
        <f t="shared" si="69"/>
        <v>41.162512277151315</v>
      </c>
      <c r="AW102" s="410">
        <f t="shared" si="69"/>
        <v>39.788837564469496</v>
      </c>
      <c r="AX102" s="410">
        <f t="shared" si="69"/>
        <v>38.460996971971838</v>
      </c>
      <c r="AY102" s="410">
        <f t="shared" si="69"/>
        <v>37.177461474024796</v>
      </c>
      <c r="AZ102" s="410">
        <f t="shared" si="69"/>
        <v>35.936753043720508</v>
      </c>
      <c r="BA102" s="410">
        <f t="shared" si="69"/>
        <v>34.737442952205789</v>
      </c>
      <c r="BB102" s="410">
        <f t="shared" si="69"/>
        <v>33.578150124712813</v>
      </c>
      <c r="BC102" s="410">
        <f t="shared" si="69"/>
        <v>32.457539551401176</v>
      </c>
      <c r="BD102" s="410">
        <f t="shared" si="69"/>
        <v>31.374320751184509</v>
      </c>
      <c r="BE102" s="410">
        <f t="shared" si="69"/>
        <v>2872.8668964208068</v>
      </c>
      <c r="BF102" s="410">
        <f t="shared" si="69"/>
        <v>29.315110329240014</v>
      </c>
      <c r="BG102" s="410">
        <f t="shared" si="69"/>
        <v>28.336747270416243</v>
      </c>
      <c r="BH102" s="410">
        <f t="shared" si="69"/>
        <v>27.391030381592678</v>
      </c>
      <c r="BI102" s="410">
        <f t="shared" si="69"/>
        <v>26.476870516913426</v>
      </c>
      <c r="BJ102" s="410">
        <f t="shared" si="69"/>
        <v>25.59321486001366</v>
      </c>
      <c r="BK102" s="410">
        <f t="shared" si="69"/>
        <v>24.739045712445879</v>
      </c>
      <c r="BL102" s="410">
        <f t="shared" si="65"/>
        <v>23.913379322503967</v>
      </c>
      <c r="BM102" s="410">
        <f t="shared" si="65"/>
        <v>23.115264753097939</v>
      </c>
      <c r="BN102" s="410">
        <f t="shared" si="65"/>
        <v>-1343.1370434523167</v>
      </c>
      <c r="BO102" s="421"/>
      <c r="BP102" s="412"/>
    </row>
    <row r="103" spans="1:69">
      <c r="A103" s="365" t="s">
        <v>751</v>
      </c>
      <c r="B103" s="404" t="s">
        <v>768</v>
      </c>
      <c r="C103" s="400"/>
      <c r="D103" s="405"/>
      <c r="E103" s="407"/>
      <c r="F103" s="422">
        <f>F100</f>
        <v>9708.5993067985892</v>
      </c>
      <c r="G103" s="422">
        <f>F103+G100</f>
        <v>19088.962388161319</v>
      </c>
      <c r="H103" s="422">
        <f t="shared" ref="H103:BN105" si="70">G103+H100</f>
        <v>19241.31895634035</v>
      </c>
      <c r="I103" s="422">
        <f t="shared" si="70"/>
        <v>19388.592352793366</v>
      </c>
      <c r="J103" s="422">
        <f t="shared" si="70"/>
        <v>19530.952139466295</v>
      </c>
      <c r="K103" s="422">
        <f t="shared" si="70"/>
        <v>19668.562223211495</v>
      </c>
      <c r="L103" s="422">
        <f t="shared" si="70"/>
        <v>19801.581044355167</v>
      </c>
      <c r="M103" s="422">
        <f t="shared" si="70"/>
        <v>19930.161758978335</v>
      </c>
      <c r="N103" s="422">
        <f t="shared" si="70"/>
        <v>20054.452415120868</v>
      </c>
      <c r="O103" s="422">
        <f t="shared" si="70"/>
        <v>20174.596123111136</v>
      </c>
      <c r="P103" s="422">
        <f t="shared" si="70"/>
        <v>20290.731220217087</v>
      </c>
      <c r="Q103" s="422">
        <f t="shared" si="70"/>
        <v>21775.055776032263</v>
      </c>
      <c r="R103" s="422">
        <f t="shared" si="70"/>
        <v>21883.570361434293</v>
      </c>
      <c r="S103" s="422">
        <f t="shared" si="70"/>
        <v>21988.464274656319</v>
      </c>
      <c r="T103" s="422">
        <f t="shared" si="70"/>
        <v>22089.858300157553</v>
      </c>
      <c r="U103" s="422">
        <f t="shared" si="70"/>
        <v>22187.869193821847</v>
      </c>
      <c r="V103" s="422">
        <f t="shared" si="70"/>
        <v>22282.609817298569</v>
      </c>
      <c r="W103" s="422">
        <f t="shared" si="70"/>
        <v>22374.189267864531</v>
      </c>
      <c r="X103" s="422">
        <f t="shared" si="70"/>
        <v>22462.713003956218</v>
      </c>
      <c r="Y103" s="422">
        <f t="shared" si="70"/>
        <v>22548.282966516683</v>
      </c>
      <c r="Z103" s="422">
        <f t="shared" si="70"/>
        <v>22630.997696296581</v>
      </c>
      <c r="AA103" s="422">
        <f t="shared" si="70"/>
        <v>23683.634675903017</v>
      </c>
      <c r="AB103" s="422">
        <f t="shared" si="70"/>
        <v>23760.921524773978</v>
      </c>
      <c r="AC103" s="422">
        <f t="shared" si="70"/>
        <v>23835.629477085778</v>
      </c>
      <c r="AD103" s="422">
        <f t="shared" si="70"/>
        <v>23907.844569540182</v>
      </c>
      <c r="AE103" s="422">
        <f t="shared" si="70"/>
        <v>23977.649969030314</v>
      </c>
      <c r="AF103" s="422">
        <f t="shared" si="70"/>
        <v>28824.168374235382</v>
      </c>
      <c r="AG103" s="422">
        <f t="shared" si="70"/>
        <v>28889.392884580764</v>
      </c>
      <c r="AH103" s="422">
        <f t="shared" si="70"/>
        <v>28952.440925000454</v>
      </c>
      <c r="AI103" s="422">
        <f t="shared" si="70"/>
        <v>29013.385108830531</v>
      </c>
      <c r="AJ103" s="422">
        <f t="shared" si="70"/>
        <v>29072.295627263698</v>
      </c>
      <c r="AK103" s="422">
        <f t="shared" si="70"/>
        <v>29818.793061786066</v>
      </c>
      <c r="AL103" s="422">
        <f t="shared" si="70"/>
        <v>29873.837535633691</v>
      </c>
      <c r="AM103" s="422">
        <f t="shared" si="70"/>
        <v>29927.045179218901</v>
      </c>
      <c r="AN103" s="422">
        <f t="shared" si="70"/>
        <v>29978.477276466219</v>
      </c>
      <c r="AO103" s="422">
        <f t="shared" si="70"/>
        <v>30028.193067002045</v>
      </c>
      <c r="AP103" s="422">
        <f t="shared" si="70"/>
        <v>30076.249814335089</v>
      </c>
      <c r="AQ103" s="422">
        <f t="shared" si="70"/>
        <v>30122.702871763337</v>
      </c>
      <c r="AR103" s="422">
        <f t="shared" si="70"/>
        <v>30167.605746083325</v>
      </c>
      <c r="AS103" s="422">
        <f t="shared" si="70"/>
        <v>30211.010159174999</v>
      </c>
      <c r="AT103" s="422">
        <f t="shared" si="70"/>
        <v>30252.966107532975</v>
      </c>
      <c r="AU103" s="422">
        <f t="shared" si="70"/>
        <v>30782.358824329553</v>
      </c>
      <c r="AV103" s="422">
        <f t="shared" si="70"/>
        <v>30821.56121697446</v>
      </c>
      <c r="AW103" s="422">
        <f t="shared" si="70"/>
        <v>30859.455347988242</v>
      </c>
      <c r="AX103" s="422">
        <f t="shared" si="70"/>
        <v>30896.084868913927</v>
      </c>
      <c r="AY103" s="422">
        <f t="shared" si="70"/>
        <v>30931.491975079665</v>
      </c>
      <c r="AZ103" s="422">
        <f t="shared" si="70"/>
        <v>30965.717454168924</v>
      </c>
      <c r="BA103" s="422">
        <f t="shared" si="70"/>
        <v>30998.800733171025</v>
      </c>
      <c r="BB103" s="422">
        <f t="shared" si="70"/>
        <v>31030.779923765989</v>
      </c>
      <c r="BC103" s="422">
        <f t="shared" si="70"/>
        <v>31061.691866195895</v>
      </c>
      <c r="BD103" s="422">
        <f t="shared" si="70"/>
        <v>31091.572171673215</v>
      </c>
      <c r="BE103" s="422">
        <f t="shared" si="70"/>
        <v>33489.238305153267</v>
      </c>
      <c r="BF103" s="422">
        <f t="shared" si="70"/>
        <v>33517.157457847781</v>
      </c>
      <c r="BG103" s="422">
        <f t="shared" si="70"/>
        <v>33544.144836200561</v>
      </c>
      <c r="BH103" s="422">
        <f t="shared" si="70"/>
        <v>33570.231531802077</v>
      </c>
      <c r="BI103" s="422">
        <f t="shared" si="70"/>
        <v>33595.447598961044</v>
      </c>
      <c r="BJ103" s="422">
        <f t="shared" si="70"/>
        <v>33619.822089303911</v>
      </c>
      <c r="BK103" s="422">
        <f t="shared" si="70"/>
        <v>33643.383085220528</v>
      </c>
      <c r="BL103" s="422">
        <f t="shared" ref="BL103:BM105" si="71">BK103+BL100</f>
        <v>33666.15773219434</v>
      </c>
      <c r="BM103" s="422">
        <f t="shared" si="71"/>
        <v>33688.172270054434</v>
      </c>
      <c r="BN103" s="422">
        <f t="shared" si="70"/>
        <v>32568.891400510838</v>
      </c>
      <c r="BO103" s="176"/>
      <c r="BP103" s="420"/>
      <c r="BQ103" s="417"/>
    </row>
    <row r="104" spans="1:69">
      <c r="A104" s="345" t="s">
        <v>90</v>
      </c>
      <c r="B104" s="446"/>
      <c r="C104" s="414"/>
      <c r="D104" s="414"/>
      <c r="E104" s="409"/>
      <c r="F104" s="410">
        <f>F101</f>
        <v>7792.3842009528207</v>
      </c>
      <c r="G104" s="410">
        <f t="shared" ref="G104:V105" si="72">F104+G101</f>
        <v>15321.328026309406</v>
      </c>
      <c r="H104" s="410">
        <f t="shared" si="72"/>
        <v>15466.066766079486</v>
      </c>
      <c r="I104" s="410">
        <f t="shared" si="72"/>
        <v>15605.976492709851</v>
      </c>
      <c r="J104" s="410">
        <f t="shared" si="72"/>
        <v>15741.218290049135</v>
      </c>
      <c r="K104" s="410">
        <f t="shared" si="72"/>
        <v>15871.947869607075</v>
      </c>
      <c r="L104" s="410">
        <f t="shared" si="72"/>
        <v>15998.315749693564</v>
      </c>
      <c r="M104" s="410">
        <f t="shared" si="72"/>
        <v>16120.467428585573</v>
      </c>
      <c r="N104" s="410">
        <f t="shared" si="72"/>
        <v>16238.543551920979</v>
      </c>
      <c r="O104" s="410">
        <f t="shared" si="72"/>
        <v>16352.680074511734</v>
      </c>
      <c r="P104" s="410">
        <f t="shared" si="72"/>
        <v>16463.00841676239</v>
      </c>
      <c r="Q104" s="410">
        <f t="shared" si="72"/>
        <v>17667.307092853171</v>
      </c>
      <c r="R104" s="410">
        <f t="shared" si="72"/>
        <v>17770.3959489851</v>
      </c>
      <c r="S104" s="410">
        <f t="shared" si="72"/>
        <v>17870.045166546024</v>
      </c>
      <c r="T104" s="410">
        <f t="shared" si="72"/>
        <v>17966.369490772198</v>
      </c>
      <c r="U104" s="410">
        <f t="shared" si="72"/>
        <v>18059.479839753276</v>
      </c>
      <c r="V104" s="410">
        <f t="shared" si="72"/>
        <v>18149.483432056164</v>
      </c>
      <c r="W104" s="410">
        <f t="shared" si="70"/>
        <v>18236.48391009383</v>
      </c>
      <c r="X104" s="410">
        <f t="shared" si="70"/>
        <v>18320.581459380934</v>
      </c>
      <c r="Y104" s="410">
        <f t="shared" si="70"/>
        <v>18401.872923813375</v>
      </c>
      <c r="Z104" s="410">
        <f t="shared" si="70"/>
        <v>18480.451917104278</v>
      </c>
      <c r="AA104" s="410">
        <f t="shared" si="70"/>
        <v>19334.554713431578</v>
      </c>
      <c r="AB104" s="410">
        <f t="shared" si="70"/>
        <v>19407.977219858989</v>
      </c>
      <c r="AC104" s="410">
        <f t="shared" si="70"/>
        <v>19478.9497745552</v>
      </c>
      <c r="AD104" s="410">
        <f t="shared" si="70"/>
        <v>19547.554112386882</v>
      </c>
      <c r="AE104" s="410">
        <f t="shared" si="70"/>
        <v>19613.869241902506</v>
      </c>
      <c r="AF104" s="410">
        <f t="shared" si="70"/>
        <v>23501.205380964017</v>
      </c>
      <c r="AG104" s="410">
        <f t="shared" si="70"/>
        <v>23563.168665792127</v>
      </c>
      <c r="AH104" s="410">
        <f t="shared" si="70"/>
        <v>23623.06430419083</v>
      </c>
      <c r="AI104" s="410">
        <f t="shared" si="70"/>
        <v>23680.961278829403</v>
      </c>
      <c r="AJ104" s="410">
        <f t="shared" si="70"/>
        <v>23736.926271340915</v>
      </c>
      <c r="AK104" s="410">
        <f t="shared" si="70"/>
        <v>24342.665924388562</v>
      </c>
      <c r="AL104" s="410">
        <f t="shared" si="70"/>
        <v>24394.958174543808</v>
      </c>
      <c r="AM104" s="410">
        <f t="shared" si="70"/>
        <v>24445.505435949759</v>
      </c>
      <c r="AN104" s="410">
        <f t="shared" si="70"/>
        <v>24494.365928334711</v>
      </c>
      <c r="AO104" s="410">
        <f t="shared" si="70"/>
        <v>24541.595929343745</v>
      </c>
      <c r="AP104" s="410">
        <f t="shared" si="70"/>
        <v>24587.249839310134</v>
      </c>
      <c r="AQ104" s="410">
        <f t="shared" si="70"/>
        <v>24631.38024386697</v>
      </c>
      <c r="AR104" s="410">
        <f t="shared" si="70"/>
        <v>24674.037974470957</v>
      </c>
      <c r="AS104" s="410">
        <f t="shared" si="70"/>
        <v>24715.272166908046</v>
      </c>
      <c r="AT104" s="410">
        <f t="shared" si="70"/>
        <v>24755.130317848125</v>
      </c>
      <c r="AU104" s="410">
        <f t="shared" si="70"/>
        <v>25184.727863127344</v>
      </c>
      <c r="AV104" s="410">
        <f t="shared" si="70"/>
        <v>25221.970136140004</v>
      </c>
      <c r="AW104" s="410">
        <f t="shared" si="70"/>
        <v>25257.969560603095</v>
      </c>
      <c r="AX104" s="410">
        <f t="shared" si="70"/>
        <v>25292.767605482499</v>
      </c>
      <c r="AY104" s="410">
        <f t="shared" si="70"/>
        <v>25326.40435633995</v>
      </c>
      <c r="AZ104" s="410">
        <f t="shared" si="70"/>
        <v>25358.918561474744</v>
      </c>
      <c r="BA104" s="410">
        <f t="shared" si="70"/>
        <v>25390.347676526741</v>
      </c>
      <c r="BB104" s="410">
        <f t="shared" si="70"/>
        <v>25420.727907591958</v>
      </c>
      <c r="BC104" s="410">
        <f t="shared" si="70"/>
        <v>25450.09425290037</v>
      </c>
      <c r="BD104" s="410">
        <f t="shared" si="70"/>
        <v>25478.480543103822</v>
      </c>
      <c r="BE104" s="410">
        <f t="shared" si="70"/>
        <v>27400.945913643118</v>
      </c>
      <c r="BF104" s="410">
        <f t="shared" si="70"/>
        <v>27427.469108702906</v>
      </c>
      <c r="BG104" s="410">
        <f t="shared" si="70"/>
        <v>27453.107118138043</v>
      </c>
      <c r="BH104" s="410">
        <f t="shared" si="70"/>
        <v>27477.889478959485</v>
      </c>
      <c r="BI104" s="410">
        <f t="shared" si="70"/>
        <v>27501.844742760502</v>
      </c>
      <c r="BJ104" s="410">
        <f t="shared" si="70"/>
        <v>27525.000508586229</v>
      </c>
      <c r="BK104" s="410">
        <f t="shared" si="70"/>
        <v>27547.383454707015</v>
      </c>
      <c r="BL104" s="410">
        <f t="shared" si="71"/>
        <v>27569.019369332138</v>
      </c>
      <c r="BM104" s="410">
        <f t="shared" si="71"/>
        <v>27589.933180299227</v>
      </c>
      <c r="BN104" s="410">
        <f t="shared" si="70"/>
        <v>26694.508484664351</v>
      </c>
      <c r="BO104" s="421"/>
      <c r="BP104" s="412"/>
    </row>
    <row r="105" spans="1:69">
      <c r="A105" s="347" t="s">
        <v>92</v>
      </c>
      <c r="B105" s="447"/>
      <c r="C105" s="414"/>
      <c r="D105" s="414"/>
      <c r="E105" s="409"/>
      <c r="F105" s="413">
        <f>F102</f>
        <v>11624.814412644359</v>
      </c>
      <c r="G105" s="413">
        <f t="shared" si="72"/>
        <v>22856.596750013232</v>
      </c>
      <c r="H105" s="413">
        <f t="shared" si="70"/>
        <v>23016.571146601218</v>
      </c>
      <c r="I105" s="413">
        <f t="shared" si="70"/>
        <v>23171.208212876885</v>
      </c>
      <c r="J105" s="413">
        <f t="shared" si="70"/>
        <v>23320.685988883462</v>
      </c>
      <c r="K105" s="413">
        <f t="shared" si="70"/>
        <v>23465.17657681592</v>
      </c>
      <c r="L105" s="413">
        <f t="shared" si="70"/>
        <v>23604.846339016774</v>
      </c>
      <c r="M105" s="413">
        <f t="shared" si="70"/>
        <v>23739.8560893711</v>
      </c>
      <c r="N105" s="413">
        <f t="shared" si="70"/>
        <v>23870.361278320761</v>
      </c>
      <c r="O105" s="413">
        <f t="shared" si="70"/>
        <v>23996.512171710543</v>
      </c>
      <c r="P105" s="413">
        <f t="shared" si="70"/>
        <v>24118.454023671795</v>
      </c>
      <c r="Q105" s="413">
        <f t="shared" si="70"/>
        <v>25882.804459211366</v>
      </c>
      <c r="R105" s="413">
        <f t="shared" si="70"/>
        <v>25996.744773883496</v>
      </c>
      <c r="S105" s="413">
        <f t="shared" si="70"/>
        <v>26106.88338276662</v>
      </c>
      <c r="T105" s="413">
        <f t="shared" si="70"/>
        <v>26213.347109542919</v>
      </c>
      <c r="U105" s="413">
        <f t="shared" si="70"/>
        <v>26316.258547890429</v>
      </c>
      <c r="V105" s="413">
        <f t="shared" si="70"/>
        <v>26415.736202540989</v>
      </c>
      <c r="W105" s="413">
        <f t="shared" si="70"/>
        <v>26511.89462563525</v>
      </c>
      <c r="X105" s="413">
        <f t="shared" si="70"/>
        <v>26604.844548531524</v>
      </c>
      <c r="Y105" s="413">
        <f t="shared" si="70"/>
        <v>26694.693009220013</v>
      </c>
      <c r="Z105" s="413">
        <f t="shared" si="70"/>
        <v>26781.543475488907</v>
      </c>
      <c r="AA105" s="413">
        <f t="shared" si="70"/>
        <v>28032.71463837448</v>
      </c>
      <c r="AB105" s="413">
        <f t="shared" si="70"/>
        <v>28113.865829688988</v>
      </c>
      <c r="AC105" s="413">
        <f t="shared" si="70"/>
        <v>28192.309179616379</v>
      </c>
      <c r="AD105" s="413">
        <f t="shared" si="70"/>
        <v>28268.135026693504</v>
      </c>
      <c r="AE105" s="413">
        <f t="shared" si="70"/>
        <v>28341.430696158142</v>
      </c>
      <c r="AF105" s="413">
        <f t="shared" si="70"/>
        <v>34147.131367506772</v>
      </c>
      <c r="AG105" s="413">
        <f t="shared" si="70"/>
        <v>34215.617103369419</v>
      </c>
      <c r="AH105" s="413">
        <f t="shared" si="70"/>
        <v>34281.817545810089</v>
      </c>
      <c r="AI105" s="413">
        <f t="shared" si="70"/>
        <v>34345.808938831673</v>
      </c>
      <c r="AJ105" s="413">
        <f t="shared" si="70"/>
        <v>34407.6649831865</v>
      </c>
      <c r="AK105" s="413">
        <f t="shared" si="70"/>
        <v>35294.920199183587</v>
      </c>
      <c r="AL105" s="413">
        <f t="shared" si="70"/>
        <v>35352.716896723592</v>
      </c>
      <c r="AM105" s="413">
        <f t="shared" si="70"/>
        <v>35408.584922488066</v>
      </c>
      <c r="AN105" s="413">
        <f t="shared" si="70"/>
        <v>35462.588624597753</v>
      </c>
      <c r="AO105" s="413">
        <f t="shared" si="70"/>
        <v>35514.79020466037</v>
      </c>
      <c r="AP105" s="413">
        <f t="shared" si="70"/>
        <v>35565.249789360067</v>
      </c>
      <c r="AQ105" s="413">
        <f t="shared" si="70"/>
        <v>35614.025499659729</v>
      </c>
      <c r="AR105" s="413">
        <f t="shared" si="70"/>
        <v>35661.173517695715</v>
      </c>
      <c r="AS105" s="413">
        <f t="shared" si="70"/>
        <v>35706.748151441971</v>
      </c>
      <c r="AT105" s="413">
        <f t="shared" si="70"/>
        <v>35750.801897217847</v>
      </c>
      <c r="AU105" s="413">
        <f t="shared" si="70"/>
        <v>36379.989785531783</v>
      </c>
      <c r="AV105" s="413">
        <f t="shared" si="70"/>
        <v>36421.152297808934</v>
      </c>
      <c r="AW105" s="413">
        <f t="shared" si="70"/>
        <v>36460.941135373403</v>
      </c>
      <c r="AX105" s="413">
        <f t="shared" si="70"/>
        <v>36499.402132345378</v>
      </c>
      <c r="AY105" s="413">
        <f t="shared" si="70"/>
        <v>36536.579593819406</v>
      </c>
      <c r="AZ105" s="413">
        <f t="shared" si="70"/>
        <v>36572.516346863129</v>
      </c>
      <c r="BA105" s="413">
        <f t="shared" si="70"/>
        <v>36607.253789815331</v>
      </c>
      <c r="BB105" s="413">
        <f t="shared" si="70"/>
        <v>36640.831939940043</v>
      </c>
      <c r="BC105" s="413">
        <f t="shared" si="70"/>
        <v>36673.289479491446</v>
      </c>
      <c r="BD105" s="413">
        <f t="shared" si="70"/>
        <v>36704.663800242633</v>
      </c>
      <c r="BE105" s="413">
        <f t="shared" si="70"/>
        <v>39577.530696663438</v>
      </c>
      <c r="BF105" s="413">
        <f t="shared" si="70"/>
        <v>39606.845806992678</v>
      </c>
      <c r="BG105" s="413">
        <f t="shared" si="70"/>
        <v>39635.182554263098</v>
      </c>
      <c r="BH105" s="413">
        <f t="shared" si="70"/>
        <v>39662.573584644691</v>
      </c>
      <c r="BI105" s="413">
        <f t="shared" si="70"/>
        <v>39689.050455161603</v>
      </c>
      <c r="BJ105" s="413">
        <f t="shared" si="70"/>
        <v>39714.643670021615</v>
      </c>
      <c r="BK105" s="413">
        <f t="shared" si="70"/>
        <v>39739.382715734064</v>
      </c>
      <c r="BL105" s="413">
        <f t="shared" si="71"/>
        <v>39763.296095056568</v>
      </c>
      <c r="BM105" s="413">
        <f t="shared" si="71"/>
        <v>39786.411359809666</v>
      </c>
      <c r="BN105" s="413">
        <f t="shared" si="70"/>
        <v>38443.274316357347</v>
      </c>
      <c r="BO105" s="421"/>
      <c r="BP105" s="412"/>
    </row>
    <row r="108" spans="1:69">
      <c r="A108" s="194"/>
      <c r="B108" s="193" t="s">
        <v>34</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194"/>
    </row>
    <row r="110" spans="1:69" ht="12.75" customHeight="1">
      <c r="B110" s="1" t="s">
        <v>52</v>
      </c>
      <c r="C110" s="1"/>
      <c r="D110" s="1"/>
      <c r="E110" s="1"/>
    </row>
    <row r="112" spans="1:69" ht="13.5" customHeight="1" outlineLevel="1">
      <c r="A112" s="615"/>
      <c r="B112" s="616" t="s">
        <v>13</v>
      </c>
      <c r="C112" s="722" t="s">
        <v>53</v>
      </c>
      <c r="D112" s="617" t="s">
        <v>15</v>
      </c>
      <c r="E112" s="617" t="s">
        <v>54</v>
      </c>
      <c r="F112" s="618">
        <f t="shared" ref="F112:BM112" si="73">$C$8+F113</f>
        <v>2021</v>
      </c>
      <c r="G112" s="618">
        <f t="shared" si="73"/>
        <v>2022</v>
      </c>
      <c r="H112" s="618">
        <f t="shared" si="73"/>
        <v>2023</v>
      </c>
      <c r="I112" s="618">
        <f t="shared" si="73"/>
        <v>2024</v>
      </c>
      <c r="J112" s="618">
        <f t="shared" si="73"/>
        <v>2025</v>
      </c>
      <c r="K112" s="618">
        <f t="shared" si="73"/>
        <v>2026</v>
      </c>
      <c r="L112" s="618">
        <f t="shared" si="73"/>
        <v>2027</v>
      </c>
      <c r="M112" s="618">
        <f t="shared" si="73"/>
        <v>2028</v>
      </c>
      <c r="N112" s="618">
        <f t="shared" si="73"/>
        <v>2029</v>
      </c>
      <c r="O112" s="618">
        <f t="shared" si="73"/>
        <v>2030</v>
      </c>
      <c r="P112" s="618">
        <f t="shared" si="73"/>
        <v>2031</v>
      </c>
      <c r="Q112" s="618">
        <f t="shared" si="73"/>
        <v>2032</v>
      </c>
      <c r="R112" s="618">
        <f t="shared" si="73"/>
        <v>2033</v>
      </c>
      <c r="S112" s="618">
        <f t="shared" si="73"/>
        <v>2034</v>
      </c>
      <c r="T112" s="618">
        <f t="shared" si="73"/>
        <v>2035</v>
      </c>
      <c r="U112" s="618">
        <f t="shared" si="73"/>
        <v>2036</v>
      </c>
      <c r="V112" s="618">
        <f t="shared" si="73"/>
        <v>2037</v>
      </c>
      <c r="W112" s="618">
        <f t="shared" si="73"/>
        <v>2038</v>
      </c>
      <c r="X112" s="618">
        <f t="shared" si="73"/>
        <v>2039</v>
      </c>
      <c r="Y112" s="618">
        <f t="shared" si="73"/>
        <v>2040</v>
      </c>
      <c r="Z112" s="618">
        <f t="shared" si="73"/>
        <v>2041</v>
      </c>
      <c r="AA112" s="618">
        <f t="shared" si="73"/>
        <v>2042</v>
      </c>
      <c r="AB112" s="618">
        <f t="shared" si="73"/>
        <v>2043</v>
      </c>
      <c r="AC112" s="618">
        <f t="shared" si="73"/>
        <v>2044</v>
      </c>
      <c r="AD112" s="618">
        <f t="shared" si="73"/>
        <v>2045</v>
      </c>
      <c r="AE112" s="618">
        <f t="shared" si="73"/>
        <v>2046</v>
      </c>
      <c r="AF112" s="618">
        <f t="shared" si="73"/>
        <v>2047</v>
      </c>
      <c r="AG112" s="618">
        <f t="shared" si="73"/>
        <v>2048</v>
      </c>
      <c r="AH112" s="618">
        <f t="shared" si="73"/>
        <v>2049</v>
      </c>
      <c r="AI112" s="618">
        <f t="shared" si="73"/>
        <v>2050</v>
      </c>
      <c r="AJ112" s="618">
        <f t="shared" si="73"/>
        <v>2051</v>
      </c>
      <c r="AK112" s="618">
        <f t="shared" si="73"/>
        <v>2052</v>
      </c>
      <c r="AL112" s="618">
        <f t="shared" si="73"/>
        <v>2053</v>
      </c>
      <c r="AM112" s="618">
        <f t="shared" si="73"/>
        <v>2054</v>
      </c>
      <c r="AN112" s="618">
        <f t="shared" si="73"/>
        <v>2055</v>
      </c>
      <c r="AO112" s="618">
        <f t="shared" si="73"/>
        <v>2056</v>
      </c>
      <c r="AP112" s="618">
        <f t="shared" si="73"/>
        <v>2057</v>
      </c>
      <c r="AQ112" s="618">
        <f t="shared" si="73"/>
        <v>2058</v>
      </c>
      <c r="AR112" s="618">
        <f t="shared" si="73"/>
        <v>2059</v>
      </c>
      <c r="AS112" s="618">
        <f t="shared" si="73"/>
        <v>2060</v>
      </c>
      <c r="AT112" s="618">
        <f t="shared" si="73"/>
        <v>2061</v>
      </c>
      <c r="AU112" s="618">
        <f t="shared" si="73"/>
        <v>2062</v>
      </c>
      <c r="AV112" s="618">
        <f t="shared" si="73"/>
        <v>2063</v>
      </c>
      <c r="AW112" s="618">
        <f t="shared" si="73"/>
        <v>2064</v>
      </c>
      <c r="AX112" s="618">
        <f t="shared" si="73"/>
        <v>2065</v>
      </c>
      <c r="AY112" s="618">
        <f t="shared" si="73"/>
        <v>2066</v>
      </c>
      <c r="AZ112" s="618">
        <f t="shared" si="73"/>
        <v>2067</v>
      </c>
      <c r="BA112" s="618">
        <f t="shared" si="73"/>
        <v>2068</v>
      </c>
      <c r="BB112" s="618">
        <f t="shared" si="73"/>
        <v>2069</v>
      </c>
      <c r="BC112" s="618">
        <f t="shared" si="73"/>
        <v>2070</v>
      </c>
      <c r="BD112" s="618">
        <f t="shared" si="73"/>
        <v>2071</v>
      </c>
      <c r="BE112" s="618">
        <f t="shared" si="73"/>
        <v>2072</v>
      </c>
      <c r="BF112" s="618">
        <f t="shared" si="73"/>
        <v>2073</v>
      </c>
      <c r="BG112" s="618">
        <f t="shared" si="73"/>
        <v>2074</v>
      </c>
      <c r="BH112" s="618">
        <f t="shared" si="73"/>
        <v>2075</v>
      </c>
      <c r="BI112" s="618">
        <f t="shared" si="73"/>
        <v>2076</v>
      </c>
      <c r="BJ112" s="618">
        <f t="shared" si="73"/>
        <v>2077</v>
      </c>
      <c r="BK112" s="618">
        <f t="shared" si="73"/>
        <v>2078</v>
      </c>
      <c r="BL112" s="618">
        <f t="shared" si="73"/>
        <v>2079</v>
      </c>
      <c r="BM112" s="618">
        <f t="shared" si="73"/>
        <v>2080</v>
      </c>
      <c r="BN112" s="619" t="s">
        <v>747</v>
      </c>
      <c r="BO112" s="737" t="s">
        <v>17</v>
      </c>
      <c r="BP112" s="739" t="s">
        <v>18</v>
      </c>
      <c r="BQ112" s="741" t="s">
        <v>19</v>
      </c>
    </row>
    <row r="113" spans="1:69" outlineLevel="1">
      <c r="A113" s="615"/>
      <c r="B113" s="616" t="s">
        <v>20</v>
      </c>
      <c r="C113" s="814"/>
      <c r="D113" s="616"/>
      <c r="E113" s="616"/>
      <c r="F113" s="618">
        <f>+F22</f>
        <v>1</v>
      </c>
      <c r="G113" s="618">
        <f t="shared" ref="G113:BN113" si="74">+G22</f>
        <v>2</v>
      </c>
      <c r="H113" s="618">
        <f t="shared" si="74"/>
        <v>3</v>
      </c>
      <c r="I113" s="618">
        <f t="shared" si="74"/>
        <v>4</v>
      </c>
      <c r="J113" s="618">
        <f t="shared" si="74"/>
        <v>5</v>
      </c>
      <c r="K113" s="618">
        <f t="shared" si="74"/>
        <v>6</v>
      </c>
      <c r="L113" s="618">
        <f t="shared" si="74"/>
        <v>7</v>
      </c>
      <c r="M113" s="618">
        <f t="shared" si="74"/>
        <v>8</v>
      </c>
      <c r="N113" s="618">
        <f t="shared" si="74"/>
        <v>9</v>
      </c>
      <c r="O113" s="618">
        <f t="shared" si="74"/>
        <v>10</v>
      </c>
      <c r="P113" s="618">
        <f t="shared" si="74"/>
        <v>11</v>
      </c>
      <c r="Q113" s="618">
        <f t="shared" si="74"/>
        <v>12</v>
      </c>
      <c r="R113" s="618">
        <f t="shared" si="74"/>
        <v>13</v>
      </c>
      <c r="S113" s="618">
        <f t="shared" si="74"/>
        <v>14</v>
      </c>
      <c r="T113" s="618">
        <f t="shared" si="74"/>
        <v>15</v>
      </c>
      <c r="U113" s="618">
        <f t="shared" si="74"/>
        <v>16</v>
      </c>
      <c r="V113" s="618">
        <f t="shared" si="74"/>
        <v>17</v>
      </c>
      <c r="W113" s="618">
        <f t="shared" si="74"/>
        <v>18</v>
      </c>
      <c r="X113" s="618">
        <f t="shared" si="74"/>
        <v>19</v>
      </c>
      <c r="Y113" s="618">
        <f t="shared" si="74"/>
        <v>20</v>
      </c>
      <c r="Z113" s="618">
        <f t="shared" si="74"/>
        <v>21</v>
      </c>
      <c r="AA113" s="618">
        <f t="shared" si="74"/>
        <v>22</v>
      </c>
      <c r="AB113" s="618">
        <f t="shared" si="74"/>
        <v>23</v>
      </c>
      <c r="AC113" s="618">
        <f t="shared" si="74"/>
        <v>24</v>
      </c>
      <c r="AD113" s="618">
        <f t="shared" si="74"/>
        <v>25</v>
      </c>
      <c r="AE113" s="618">
        <f t="shared" si="74"/>
        <v>26</v>
      </c>
      <c r="AF113" s="618">
        <f t="shared" si="74"/>
        <v>27</v>
      </c>
      <c r="AG113" s="618">
        <f t="shared" si="74"/>
        <v>28</v>
      </c>
      <c r="AH113" s="618">
        <f t="shared" si="74"/>
        <v>29</v>
      </c>
      <c r="AI113" s="618">
        <f t="shared" si="74"/>
        <v>30</v>
      </c>
      <c r="AJ113" s="618">
        <f t="shared" si="74"/>
        <v>31</v>
      </c>
      <c r="AK113" s="618">
        <f t="shared" si="74"/>
        <v>32</v>
      </c>
      <c r="AL113" s="618">
        <f t="shared" si="74"/>
        <v>33</v>
      </c>
      <c r="AM113" s="618">
        <f t="shared" si="74"/>
        <v>34</v>
      </c>
      <c r="AN113" s="618">
        <f t="shared" si="74"/>
        <v>35</v>
      </c>
      <c r="AO113" s="618">
        <f t="shared" si="74"/>
        <v>36</v>
      </c>
      <c r="AP113" s="618">
        <f t="shared" si="74"/>
        <v>37</v>
      </c>
      <c r="AQ113" s="618">
        <f t="shared" si="74"/>
        <v>38</v>
      </c>
      <c r="AR113" s="618">
        <f t="shared" si="74"/>
        <v>39</v>
      </c>
      <c r="AS113" s="618">
        <f t="shared" si="74"/>
        <v>40</v>
      </c>
      <c r="AT113" s="618">
        <f t="shared" si="74"/>
        <v>41</v>
      </c>
      <c r="AU113" s="618">
        <f t="shared" si="74"/>
        <v>42</v>
      </c>
      <c r="AV113" s="618">
        <f t="shared" si="74"/>
        <v>43</v>
      </c>
      <c r="AW113" s="618">
        <f t="shared" si="74"/>
        <v>44</v>
      </c>
      <c r="AX113" s="618">
        <f t="shared" si="74"/>
        <v>45</v>
      </c>
      <c r="AY113" s="618">
        <f t="shared" si="74"/>
        <v>46</v>
      </c>
      <c r="AZ113" s="618">
        <f t="shared" si="74"/>
        <v>47</v>
      </c>
      <c r="BA113" s="618">
        <f t="shared" si="74"/>
        <v>48</v>
      </c>
      <c r="BB113" s="618">
        <f t="shared" si="74"/>
        <v>49</v>
      </c>
      <c r="BC113" s="618">
        <f t="shared" si="74"/>
        <v>50</v>
      </c>
      <c r="BD113" s="618">
        <f t="shared" si="74"/>
        <v>51</v>
      </c>
      <c r="BE113" s="618">
        <f t="shared" si="74"/>
        <v>52</v>
      </c>
      <c r="BF113" s="618">
        <f t="shared" si="74"/>
        <v>53</v>
      </c>
      <c r="BG113" s="618">
        <f t="shared" si="74"/>
        <v>54</v>
      </c>
      <c r="BH113" s="618">
        <f t="shared" si="74"/>
        <v>55</v>
      </c>
      <c r="BI113" s="618">
        <f t="shared" si="74"/>
        <v>56</v>
      </c>
      <c r="BJ113" s="618">
        <f t="shared" si="74"/>
        <v>57</v>
      </c>
      <c r="BK113" s="618">
        <f t="shared" si="74"/>
        <v>58</v>
      </c>
      <c r="BL113" s="618">
        <f t="shared" si="74"/>
        <v>59</v>
      </c>
      <c r="BM113" s="618">
        <f t="shared" si="74"/>
        <v>60</v>
      </c>
      <c r="BN113" s="618" t="s">
        <v>747</v>
      </c>
      <c r="BO113" s="738"/>
      <c r="BP113" s="740"/>
      <c r="BQ113" s="741"/>
    </row>
    <row r="114" spans="1:69" ht="12.75" customHeight="1" outlineLevel="1">
      <c r="A114" s="725" t="s">
        <v>841</v>
      </c>
      <c r="B114" s="165" t="s">
        <v>21</v>
      </c>
      <c r="C114" s="451">
        <f>+'Assume C02'!D$32</f>
        <v>264</v>
      </c>
      <c r="D114" s="473">
        <f t="shared" ref="D114:D125" si="75">SUM(F114:L114)</f>
        <v>0</v>
      </c>
      <c r="E114" s="473">
        <f t="shared" ref="E114:E134" si="76">SUM(F114:BM114)</f>
        <v>0</v>
      </c>
      <c r="F114" s="154">
        <f>$C114*(F42+F49)/1000</f>
        <v>0</v>
      </c>
      <c r="G114" s="154">
        <f t="shared" ref="G114:BM118" si="77">$C114*(G42+G49)/1000</f>
        <v>0</v>
      </c>
      <c r="H114" s="154">
        <f t="shared" si="77"/>
        <v>0</v>
      </c>
      <c r="I114" s="154">
        <f t="shared" si="77"/>
        <v>0</v>
      </c>
      <c r="J114" s="154">
        <f t="shared" si="77"/>
        <v>0</v>
      </c>
      <c r="K114" s="154">
        <f t="shared" si="77"/>
        <v>0</v>
      </c>
      <c r="L114" s="154">
        <f t="shared" si="77"/>
        <v>0</v>
      </c>
      <c r="M114" s="154">
        <f t="shared" si="77"/>
        <v>0</v>
      </c>
      <c r="N114" s="154">
        <f t="shared" si="77"/>
        <v>0</v>
      </c>
      <c r="O114" s="154">
        <f t="shared" si="77"/>
        <v>0</v>
      </c>
      <c r="P114" s="154">
        <f t="shared" si="77"/>
        <v>0</v>
      </c>
      <c r="Q114" s="154">
        <f t="shared" si="77"/>
        <v>0</v>
      </c>
      <c r="R114" s="154">
        <f t="shared" si="77"/>
        <v>0</v>
      </c>
      <c r="S114" s="154">
        <f t="shared" si="77"/>
        <v>0</v>
      </c>
      <c r="T114" s="154">
        <f t="shared" si="77"/>
        <v>0</v>
      </c>
      <c r="U114" s="154">
        <f t="shared" si="77"/>
        <v>0</v>
      </c>
      <c r="V114" s="154">
        <f t="shared" si="77"/>
        <v>0</v>
      </c>
      <c r="W114" s="154">
        <f t="shared" si="77"/>
        <v>0</v>
      </c>
      <c r="X114" s="154">
        <f t="shared" si="77"/>
        <v>0</v>
      </c>
      <c r="Y114" s="154">
        <f t="shared" si="77"/>
        <v>0</v>
      </c>
      <c r="Z114" s="154">
        <f t="shared" si="77"/>
        <v>0</v>
      </c>
      <c r="AA114" s="154">
        <f t="shared" si="77"/>
        <v>0</v>
      </c>
      <c r="AB114" s="154">
        <f t="shared" si="77"/>
        <v>0</v>
      </c>
      <c r="AC114" s="154">
        <f t="shared" si="77"/>
        <v>0</v>
      </c>
      <c r="AD114" s="154">
        <f t="shared" si="77"/>
        <v>0</v>
      </c>
      <c r="AE114" s="154">
        <f t="shared" si="77"/>
        <v>0</v>
      </c>
      <c r="AF114" s="154">
        <f t="shared" si="77"/>
        <v>0</v>
      </c>
      <c r="AG114" s="154">
        <f t="shared" si="77"/>
        <v>0</v>
      </c>
      <c r="AH114" s="154">
        <f t="shared" si="77"/>
        <v>0</v>
      </c>
      <c r="AI114" s="154">
        <f t="shared" si="77"/>
        <v>0</v>
      </c>
      <c r="AJ114" s="154">
        <f t="shared" si="77"/>
        <v>0</v>
      </c>
      <c r="AK114" s="154">
        <f t="shared" si="77"/>
        <v>0</v>
      </c>
      <c r="AL114" s="154">
        <f t="shared" si="77"/>
        <v>0</v>
      </c>
      <c r="AM114" s="154">
        <f t="shared" si="77"/>
        <v>0</v>
      </c>
      <c r="AN114" s="154">
        <f t="shared" si="77"/>
        <v>0</v>
      </c>
      <c r="AO114" s="154">
        <f t="shared" si="77"/>
        <v>0</v>
      </c>
      <c r="AP114" s="154">
        <f t="shared" si="77"/>
        <v>0</v>
      </c>
      <c r="AQ114" s="154">
        <f t="shared" si="77"/>
        <v>0</v>
      </c>
      <c r="AR114" s="154">
        <f t="shared" si="77"/>
        <v>0</v>
      </c>
      <c r="AS114" s="154">
        <f t="shared" si="77"/>
        <v>0</v>
      </c>
      <c r="AT114" s="154">
        <f t="shared" si="77"/>
        <v>0</v>
      </c>
      <c r="AU114" s="154">
        <f t="shared" si="77"/>
        <v>0</v>
      </c>
      <c r="AV114" s="154">
        <f t="shared" si="77"/>
        <v>0</v>
      </c>
      <c r="AW114" s="154">
        <f t="shared" si="77"/>
        <v>0</v>
      </c>
      <c r="AX114" s="154">
        <f t="shared" si="77"/>
        <v>0</v>
      </c>
      <c r="AY114" s="154">
        <f t="shared" si="77"/>
        <v>0</v>
      </c>
      <c r="AZ114" s="154">
        <f t="shared" si="77"/>
        <v>0</v>
      </c>
      <c r="BA114" s="154">
        <f t="shared" si="77"/>
        <v>0</v>
      </c>
      <c r="BB114" s="154">
        <f t="shared" si="77"/>
        <v>0</v>
      </c>
      <c r="BC114" s="154">
        <f t="shared" si="77"/>
        <v>0</v>
      </c>
      <c r="BD114" s="154">
        <f t="shared" si="77"/>
        <v>0</v>
      </c>
      <c r="BE114" s="154">
        <f t="shared" si="77"/>
        <v>0</v>
      </c>
      <c r="BF114" s="154">
        <f t="shared" si="77"/>
        <v>0</v>
      </c>
      <c r="BG114" s="154">
        <f t="shared" si="77"/>
        <v>0</v>
      </c>
      <c r="BH114" s="154">
        <f t="shared" si="77"/>
        <v>0</v>
      </c>
      <c r="BI114" s="154">
        <f t="shared" si="77"/>
        <v>0</v>
      </c>
      <c r="BJ114" s="154">
        <f t="shared" si="77"/>
        <v>0</v>
      </c>
      <c r="BK114" s="154">
        <f t="shared" si="77"/>
        <v>0</v>
      </c>
      <c r="BL114" s="154">
        <f t="shared" si="77"/>
        <v>0</v>
      </c>
      <c r="BM114" s="154">
        <f t="shared" si="77"/>
        <v>0</v>
      </c>
      <c r="BN114" s="147"/>
      <c r="BO114" s="147"/>
      <c r="BP114" s="147"/>
      <c r="BQ114" s="5"/>
    </row>
    <row r="115" spans="1:69" outlineLevel="1">
      <c r="A115" s="726"/>
      <c r="B115" s="315" t="s">
        <v>22</v>
      </c>
      <c r="C115" s="452">
        <f>+'Assume C02'!D$32</f>
        <v>264</v>
      </c>
      <c r="D115" s="474">
        <f t="shared" si="75"/>
        <v>0</v>
      </c>
      <c r="E115" s="474">
        <f t="shared" si="76"/>
        <v>2736.7341268632672</v>
      </c>
      <c r="F115" s="127">
        <f t="shared" ref="F115:U119" si="78">$C115*(F43+F50)/1000</f>
        <v>0</v>
      </c>
      <c r="G115" s="127">
        <f t="shared" si="78"/>
        <v>0</v>
      </c>
      <c r="H115" s="127">
        <f t="shared" si="78"/>
        <v>0</v>
      </c>
      <c r="I115" s="127">
        <f t="shared" si="78"/>
        <v>0</v>
      </c>
      <c r="J115" s="127">
        <f t="shared" si="78"/>
        <v>0</v>
      </c>
      <c r="K115" s="127">
        <f t="shared" si="78"/>
        <v>0</v>
      </c>
      <c r="L115" s="127">
        <f t="shared" si="78"/>
        <v>0</v>
      </c>
      <c r="M115" s="127">
        <f t="shared" si="78"/>
        <v>0</v>
      </c>
      <c r="N115" s="127">
        <f t="shared" si="78"/>
        <v>0</v>
      </c>
      <c r="O115" s="127">
        <f t="shared" si="78"/>
        <v>0</v>
      </c>
      <c r="P115" s="127">
        <f t="shared" si="78"/>
        <v>0</v>
      </c>
      <c r="Q115" s="127">
        <f t="shared" si="78"/>
        <v>547.34682537265348</v>
      </c>
      <c r="R115" s="127">
        <f t="shared" si="78"/>
        <v>0</v>
      </c>
      <c r="S115" s="127">
        <f t="shared" si="78"/>
        <v>0</v>
      </c>
      <c r="T115" s="127">
        <f t="shared" si="78"/>
        <v>0</v>
      </c>
      <c r="U115" s="127">
        <f t="shared" si="78"/>
        <v>0</v>
      </c>
      <c r="V115" s="127">
        <f t="shared" si="77"/>
        <v>0</v>
      </c>
      <c r="W115" s="127">
        <f t="shared" si="77"/>
        <v>0</v>
      </c>
      <c r="X115" s="127">
        <f t="shared" si="77"/>
        <v>0</v>
      </c>
      <c r="Y115" s="127">
        <f t="shared" si="77"/>
        <v>0</v>
      </c>
      <c r="Z115" s="127">
        <f t="shared" si="77"/>
        <v>0</v>
      </c>
      <c r="AA115" s="127">
        <f t="shared" si="77"/>
        <v>547.34682537265348</v>
      </c>
      <c r="AB115" s="127">
        <f t="shared" si="77"/>
        <v>0</v>
      </c>
      <c r="AC115" s="127">
        <f t="shared" si="77"/>
        <v>0</v>
      </c>
      <c r="AD115" s="127">
        <f t="shared" si="77"/>
        <v>0</v>
      </c>
      <c r="AE115" s="127">
        <f t="shared" si="77"/>
        <v>0</v>
      </c>
      <c r="AF115" s="127">
        <f t="shared" si="77"/>
        <v>0</v>
      </c>
      <c r="AG115" s="127">
        <f t="shared" si="77"/>
        <v>0</v>
      </c>
      <c r="AH115" s="127">
        <f t="shared" si="77"/>
        <v>0</v>
      </c>
      <c r="AI115" s="127">
        <f t="shared" si="77"/>
        <v>0</v>
      </c>
      <c r="AJ115" s="127">
        <f t="shared" si="77"/>
        <v>0</v>
      </c>
      <c r="AK115" s="127">
        <f t="shared" si="77"/>
        <v>547.34682537265348</v>
      </c>
      <c r="AL115" s="127">
        <f t="shared" si="77"/>
        <v>0</v>
      </c>
      <c r="AM115" s="127">
        <f t="shared" si="77"/>
        <v>0</v>
      </c>
      <c r="AN115" s="127">
        <f t="shared" si="77"/>
        <v>0</v>
      </c>
      <c r="AO115" s="127">
        <f t="shared" si="77"/>
        <v>0</v>
      </c>
      <c r="AP115" s="127">
        <f t="shared" si="77"/>
        <v>0</v>
      </c>
      <c r="AQ115" s="127">
        <f t="shared" si="77"/>
        <v>0</v>
      </c>
      <c r="AR115" s="127">
        <f t="shared" si="77"/>
        <v>0</v>
      </c>
      <c r="AS115" s="127">
        <f t="shared" si="77"/>
        <v>0</v>
      </c>
      <c r="AT115" s="127">
        <f t="shared" si="77"/>
        <v>0</v>
      </c>
      <c r="AU115" s="127">
        <f t="shared" si="77"/>
        <v>547.34682537265348</v>
      </c>
      <c r="AV115" s="127">
        <f t="shared" si="77"/>
        <v>0</v>
      </c>
      <c r="AW115" s="127">
        <f t="shared" si="77"/>
        <v>0</v>
      </c>
      <c r="AX115" s="127">
        <f t="shared" si="77"/>
        <v>0</v>
      </c>
      <c r="AY115" s="127">
        <f t="shared" si="77"/>
        <v>0</v>
      </c>
      <c r="AZ115" s="127">
        <f t="shared" si="77"/>
        <v>0</v>
      </c>
      <c r="BA115" s="127">
        <f t="shared" si="77"/>
        <v>0</v>
      </c>
      <c r="BB115" s="127">
        <f t="shared" si="77"/>
        <v>0</v>
      </c>
      <c r="BC115" s="127">
        <f t="shared" si="77"/>
        <v>0</v>
      </c>
      <c r="BD115" s="127">
        <f t="shared" si="77"/>
        <v>0</v>
      </c>
      <c r="BE115" s="127">
        <f t="shared" si="77"/>
        <v>547.34682537265348</v>
      </c>
      <c r="BF115" s="127">
        <f t="shared" si="77"/>
        <v>0</v>
      </c>
      <c r="BG115" s="127">
        <f t="shared" si="77"/>
        <v>0</v>
      </c>
      <c r="BH115" s="127">
        <f t="shared" si="77"/>
        <v>0</v>
      </c>
      <c r="BI115" s="127">
        <f t="shared" si="77"/>
        <v>0</v>
      </c>
      <c r="BJ115" s="127">
        <f t="shared" si="77"/>
        <v>0</v>
      </c>
      <c r="BK115" s="127">
        <f t="shared" si="77"/>
        <v>0</v>
      </c>
      <c r="BL115" s="127">
        <f t="shared" si="77"/>
        <v>0</v>
      </c>
      <c r="BM115" s="127">
        <f t="shared" si="77"/>
        <v>0</v>
      </c>
      <c r="BN115" s="147"/>
      <c r="BO115" s="147"/>
      <c r="BP115" s="147"/>
      <c r="BQ115" s="5"/>
    </row>
    <row r="116" spans="1:69" outlineLevel="1">
      <c r="A116" s="726"/>
      <c r="B116" s="315" t="s">
        <v>23</v>
      </c>
      <c r="C116" s="452">
        <f>+'Assume C02'!D$32</f>
        <v>264</v>
      </c>
      <c r="D116" s="474">
        <f t="shared" si="75"/>
        <v>0</v>
      </c>
      <c r="E116" s="474">
        <f t="shared" si="76"/>
        <v>4563.3287515407683</v>
      </c>
      <c r="F116" s="127">
        <f t="shared" si="78"/>
        <v>0</v>
      </c>
      <c r="G116" s="127">
        <f t="shared" si="77"/>
        <v>0</v>
      </c>
      <c r="H116" s="127">
        <f t="shared" si="77"/>
        <v>0</v>
      </c>
      <c r="I116" s="127">
        <f t="shared" si="77"/>
        <v>0</v>
      </c>
      <c r="J116" s="127">
        <f t="shared" si="77"/>
        <v>0</v>
      </c>
      <c r="K116" s="127">
        <f t="shared" si="77"/>
        <v>0</v>
      </c>
      <c r="L116" s="127">
        <f t="shared" si="77"/>
        <v>0</v>
      </c>
      <c r="M116" s="127">
        <f t="shared" si="77"/>
        <v>0</v>
      </c>
      <c r="N116" s="127">
        <f t="shared" si="77"/>
        <v>0</v>
      </c>
      <c r="O116" s="127">
        <f t="shared" si="77"/>
        <v>0</v>
      </c>
      <c r="P116" s="127">
        <f t="shared" si="77"/>
        <v>0</v>
      </c>
      <c r="Q116" s="127">
        <f t="shared" si="77"/>
        <v>0</v>
      </c>
      <c r="R116" s="127">
        <f t="shared" si="77"/>
        <v>0</v>
      </c>
      <c r="S116" s="127">
        <f t="shared" si="77"/>
        <v>0</v>
      </c>
      <c r="T116" s="127">
        <f t="shared" si="77"/>
        <v>0</v>
      </c>
      <c r="U116" s="127">
        <f t="shared" si="77"/>
        <v>0</v>
      </c>
      <c r="V116" s="127">
        <f t="shared" si="77"/>
        <v>0</v>
      </c>
      <c r="W116" s="127">
        <f t="shared" si="77"/>
        <v>0</v>
      </c>
      <c r="X116" s="127">
        <f t="shared" si="77"/>
        <v>0</v>
      </c>
      <c r="Y116" s="127">
        <f t="shared" si="77"/>
        <v>0</v>
      </c>
      <c r="Z116" s="127">
        <f t="shared" si="77"/>
        <v>0</v>
      </c>
      <c r="AA116" s="127">
        <f t="shared" si="77"/>
        <v>0</v>
      </c>
      <c r="AB116" s="127">
        <f t="shared" si="77"/>
        <v>0</v>
      </c>
      <c r="AC116" s="127">
        <f t="shared" si="77"/>
        <v>0</v>
      </c>
      <c r="AD116" s="127">
        <f t="shared" si="77"/>
        <v>0</v>
      </c>
      <c r="AE116" s="127">
        <f t="shared" si="77"/>
        <v>0</v>
      </c>
      <c r="AF116" s="127">
        <f t="shared" si="77"/>
        <v>2281.6643757703841</v>
      </c>
      <c r="AG116" s="127">
        <f t="shared" si="77"/>
        <v>0</v>
      </c>
      <c r="AH116" s="127">
        <f t="shared" si="77"/>
        <v>0</v>
      </c>
      <c r="AI116" s="127">
        <f t="shared" si="77"/>
        <v>0</v>
      </c>
      <c r="AJ116" s="127">
        <f t="shared" si="77"/>
        <v>0</v>
      </c>
      <c r="AK116" s="127">
        <f t="shared" si="77"/>
        <v>0</v>
      </c>
      <c r="AL116" s="127">
        <f t="shared" si="77"/>
        <v>0</v>
      </c>
      <c r="AM116" s="127">
        <f t="shared" si="77"/>
        <v>0</v>
      </c>
      <c r="AN116" s="127">
        <f t="shared" si="77"/>
        <v>0</v>
      </c>
      <c r="AO116" s="127">
        <f t="shared" si="77"/>
        <v>0</v>
      </c>
      <c r="AP116" s="127">
        <f t="shared" si="77"/>
        <v>0</v>
      </c>
      <c r="AQ116" s="127">
        <f t="shared" si="77"/>
        <v>0</v>
      </c>
      <c r="AR116" s="127">
        <f t="shared" si="77"/>
        <v>0</v>
      </c>
      <c r="AS116" s="127">
        <f t="shared" si="77"/>
        <v>0</v>
      </c>
      <c r="AT116" s="127">
        <f t="shared" si="77"/>
        <v>0</v>
      </c>
      <c r="AU116" s="127">
        <f t="shared" si="77"/>
        <v>0</v>
      </c>
      <c r="AV116" s="127">
        <f t="shared" si="77"/>
        <v>0</v>
      </c>
      <c r="AW116" s="127">
        <f t="shared" si="77"/>
        <v>0</v>
      </c>
      <c r="AX116" s="127">
        <f t="shared" si="77"/>
        <v>0</v>
      </c>
      <c r="AY116" s="127">
        <f t="shared" si="77"/>
        <v>0</v>
      </c>
      <c r="AZ116" s="127">
        <f t="shared" si="77"/>
        <v>0</v>
      </c>
      <c r="BA116" s="127">
        <f t="shared" si="77"/>
        <v>0</v>
      </c>
      <c r="BB116" s="127">
        <f t="shared" si="77"/>
        <v>0</v>
      </c>
      <c r="BC116" s="127">
        <f t="shared" si="77"/>
        <v>0</v>
      </c>
      <c r="BD116" s="127">
        <f t="shared" si="77"/>
        <v>0</v>
      </c>
      <c r="BE116" s="127">
        <f t="shared" si="77"/>
        <v>2281.6643757703841</v>
      </c>
      <c r="BF116" s="127">
        <f t="shared" si="77"/>
        <v>0</v>
      </c>
      <c r="BG116" s="127">
        <f t="shared" si="77"/>
        <v>0</v>
      </c>
      <c r="BH116" s="127">
        <f t="shared" si="77"/>
        <v>0</v>
      </c>
      <c r="BI116" s="127">
        <f t="shared" si="77"/>
        <v>0</v>
      </c>
      <c r="BJ116" s="127">
        <f t="shared" si="77"/>
        <v>0</v>
      </c>
      <c r="BK116" s="127">
        <f t="shared" si="77"/>
        <v>0</v>
      </c>
      <c r="BL116" s="127">
        <f t="shared" si="77"/>
        <v>0</v>
      </c>
      <c r="BM116" s="127">
        <f t="shared" si="77"/>
        <v>0</v>
      </c>
      <c r="BN116" s="147"/>
      <c r="BO116" s="147"/>
      <c r="BP116" s="147"/>
      <c r="BQ116" s="5"/>
    </row>
    <row r="117" spans="1:69" outlineLevel="1">
      <c r="A117" s="726"/>
      <c r="B117" s="315" t="s">
        <v>24</v>
      </c>
      <c r="C117" s="452">
        <f>+'Assume C02'!D$32</f>
        <v>264</v>
      </c>
      <c r="D117" s="474">
        <f t="shared" si="75"/>
        <v>0</v>
      </c>
      <c r="E117" s="474">
        <f t="shared" si="76"/>
        <v>1824.6614604695785</v>
      </c>
      <c r="F117" s="127">
        <f t="shared" si="78"/>
        <v>0</v>
      </c>
      <c r="G117" s="127">
        <f t="shared" si="77"/>
        <v>0</v>
      </c>
      <c r="H117" s="127">
        <f t="shared" si="77"/>
        <v>0</v>
      </c>
      <c r="I117" s="127">
        <f t="shared" si="77"/>
        <v>0</v>
      </c>
      <c r="J117" s="127">
        <f t="shared" si="77"/>
        <v>0</v>
      </c>
      <c r="K117" s="127">
        <f t="shared" si="77"/>
        <v>0</v>
      </c>
      <c r="L117" s="127">
        <f t="shared" si="77"/>
        <v>0</v>
      </c>
      <c r="M117" s="127">
        <f t="shared" si="77"/>
        <v>0</v>
      </c>
      <c r="N117" s="127">
        <f t="shared" si="77"/>
        <v>0</v>
      </c>
      <c r="O117" s="127">
        <f t="shared" si="77"/>
        <v>0</v>
      </c>
      <c r="P117" s="127">
        <f t="shared" si="77"/>
        <v>0</v>
      </c>
      <c r="Q117" s="127">
        <f t="shared" si="77"/>
        <v>0</v>
      </c>
      <c r="R117" s="127">
        <f t="shared" si="77"/>
        <v>0</v>
      </c>
      <c r="S117" s="127">
        <f t="shared" si="77"/>
        <v>0</v>
      </c>
      <c r="T117" s="127">
        <f t="shared" si="77"/>
        <v>0</v>
      </c>
      <c r="U117" s="127">
        <f t="shared" si="77"/>
        <v>0</v>
      </c>
      <c r="V117" s="127">
        <f t="shared" si="77"/>
        <v>0</v>
      </c>
      <c r="W117" s="127">
        <f t="shared" si="77"/>
        <v>0</v>
      </c>
      <c r="X117" s="127">
        <f t="shared" si="77"/>
        <v>0</v>
      </c>
      <c r="Y117" s="127">
        <f t="shared" si="77"/>
        <v>0</v>
      </c>
      <c r="Z117" s="127">
        <f t="shared" si="77"/>
        <v>0</v>
      </c>
      <c r="AA117" s="127">
        <f t="shared" si="77"/>
        <v>0</v>
      </c>
      <c r="AB117" s="127">
        <f t="shared" si="77"/>
        <v>0</v>
      </c>
      <c r="AC117" s="127">
        <f t="shared" si="77"/>
        <v>0</v>
      </c>
      <c r="AD117" s="127">
        <f t="shared" si="77"/>
        <v>0</v>
      </c>
      <c r="AE117" s="127">
        <f t="shared" si="77"/>
        <v>0</v>
      </c>
      <c r="AF117" s="127">
        <f t="shared" si="77"/>
        <v>912.33073023478926</v>
      </c>
      <c r="AG117" s="127">
        <f t="shared" si="77"/>
        <v>0</v>
      </c>
      <c r="AH117" s="127">
        <f t="shared" si="77"/>
        <v>0</v>
      </c>
      <c r="AI117" s="127">
        <f t="shared" si="77"/>
        <v>0</v>
      </c>
      <c r="AJ117" s="127">
        <f t="shared" si="77"/>
        <v>0</v>
      </c>
      <c r="AK117" s="127">
        <f t="shared" si="77"/>
        <v>0</v>
      </c>
      <c r="AL117" s="127">
        <f t="shared" si="77"/>
        <v>0</v>
      </c>
      <c r="AM117" s="127">
        <f t="shared" si="77"/>
        <v>0</v>
      </c>
      <c r="AN117" s="127">
        <f t="shared" si="77"/>
        <v>0</v>
      </c>
      <c r="AO117" s="127">
        <f t="shared" si="77"/>
        <v>0</v>
      </c>
      <c r="AP117" s="127">
        <f t="shared" si="77"/>
        <v>0</v>
      </c>
      <c r="AQ117" s="127">
        <f t="shared" si="77"/>
        <v>0</v>
      </c>
      <c r="AR117" s="127">
        <f t="shared" si="77"/>
        <v>0</v>
      </c>
      <c r="AS117" s="127">
        <f t="shared" si="77"/>
        <v>0</v>
      </c>
      <c r="AT117" s="127">
        <f t="shared" si="77"/>
        <v>0</v>
      </c>
      <c r="AU117" s="127">
        <f t="shared" si="77"/>
        <v>0</v>
      </c>
      <c r="AV117" s="127">
        <f t="shared" si="77"/>
        <v>0</v>
      </c>
      <c r="AW117" s="127">
        <f t="shared" si="77"/>
        <v>0</v>
      </c>
      <c r="AX117" s="127">
        <f t="shared" si="77"/>
        <v>0</v>
      </c>
      <c r="AY117" s="127">
        <f t="shared" si="77"/>
        <v>0</v>
      </c>
      <c r="AZ117" s="127">
        <f t="shared" si="77"/>
        <v>0</v>
      </c>
      <c r="BA117" s="127">
        <f t="shared" si="77"/>
        <v>0</v>
      </c>
      <c r="BB117" s="127">
        <f t="shared" si="77"/>
        <v>0</v>
      </c>
      <c r="BC117" s="127">
        <f t="shared" si="77"/>
        <v>0</v>
      </c>
      <c r="BD117" s="127">
        <f t="shared" si="77"/>
        <v>0</v>
      </c>
      <c r="BE117" s="127">
        <f t="shared" si="77"/>
        <v>912.33073023478926</v>
      </c>
      <c r="BF117" s="127">
        <f t="shared" si="77"/>
        <v>0</v>
      </c>
      <c r="BG117" s="127">
        <f t="shared" si="77"/>
        <v>0</v>
      </c>
      <c r="BH117" s="127">
        <f t="shared" si="77"/>
        <v>0</v>
      </c>
      <c r="BI117" s="127">
        <f t="shared" si="77"/>
        <v>0</v>
      </c>
      <c r="BJ117" s="127">
        <f t="shared" si="77"/>
        <v>0</v>
      </c>
      <c r="BK117" s="127">
        <f t="shared" si="77"/>
        <v>0</v>
      </c>
      <c r="BL117" s="127">
        <f t="shared" si="77"/>
        <v>0</v>
      </c>
      <c r="BM117" s="127">
        <f t="shared" si="77"/>
        <v>0</v>
      </c>
      <c r="BN117" s="147"/>
      <c r="BO117" s="147"/>
      <c r="BP117" s="147"/>
      <c r="BQ117" s="5"/>
    </row>
    <row r="118" spans="1:69" outlineLevel="1">
      <c r="A118" s="726"/>
      <c r="B118" s="315" t="s">
        <v>25</v>
      </c>
      <c r="C118" s="452">
        <f>+'Assume C02'!D$33</f>
        <v>200</v>
      </c>
      <c r="D118" s="474">
        <f t="shared" si="75"/>
        <v>0</v>
      </c>
      <c r="E118" s="474">
        <f t="shared" si="76"/>
        <v>0</v>
      </c>
      <c r="F118" s="127">
        <f t="shared" si="78"/>
        <v>0</v>
      </c>
      <c r="G118" s="127">
        <f t="shared" si="77"/>
        <v>0</v>
      </c>
      <c r="H118" s="127">
        <f t="shared" si="77"/>
        <v>0</v>
      </c>
      <c r="I118" s="127">
        <f t="shared" si="77"/>
        <v>0</v>
      </c>
      <c r="J118" s="127">
        <f t="shared" si="77"/>
        <v>0</v>
      </c>
      <c r="K118" s="127">
        <f t="shared" si="77"/>
        <v>0</v>
      </c>
      <c r="L118" s="127">
        <f t="shared" si="77"/>
        <v>0</v>
      </c>
      <c r="M118" s="127">
        <f t="shared" si="77"/>
        <v>0</v>
      </c>
      <c r="N118" s="127">
        <f t="shared" si="77"/>
        <v>0</v>
      </c>
      <c r="O118" s="127">
        <f t="shared" si="77"/>
        <v>0</v>
      </c>
      <c r="P118" s="127">
        <f t="shared" si="77"/>
        <v>0</v>
      </c>
      <c r="Q118" s="127">
        <f t="shared" si="77"/>
        <v>0</v>
      </c>
      <c r="R118" s="127">
        <f t="shared" si="77"/>
        <v>0</v>
      </c>
      <c r="S118" s="127">
        <f t="shared" si="77"/>
        <v>0</v>
      </c>
      <c r="T118" s="127">
        <f t="shared" si="77"/>
        <v>0</v>
      </c>
      <c r="U118" s="127">
        <f t="shared" si="77"/>
        <v>0</v>
      </c>
      <c r="V118" s="127">
        <f t="shared" si="77"/>
        <v>0</v>
      </c>
      <c r="W118" s="127">
        <f t="shared" si="77"/>
        <v>0</v>
      </c>
      <c r="X118" s="127">
        <f t="shared" si="77"/>
        <v>0</v>
      </c>
      <c r="Y118" s="127">
        <f t="shared" si="77"/>
        <v>0</v>
      </c>
      <c r="Z118" s="127">
        <f t="shared" si="77"/>
        <v>0</v>
      </c>
      <c r="AA118" s="127">
        <f t="shared" si="77"/>
        <v>0</v>
      </c>
      <c r="AB118" s="127">
        <f t="shared" si="77"/>
        <v>0</v>
      </c>
      <c r="AC118" s="127">
        <f t="shared" si="77"/>
        <v>0</v>
      </c>
      <c r="AD118" s="127">
        <f t="shared" si="77"/>
        <v>0</v>
      </c>
      <c r="AE118" s="127">
        <f t="shared" si="77"/>
        <v>0</v>
      </c>
      <c r="AF118" s="127">
        <f t="shared" si="77"/>
        <v>0</v>
      </c>
      <c r="AG118" s="127">
        <f t="shared" si="77"/>
        <v>0</v>
      </c>
      <c r="AH118" s="127">
        <f t="shared" si="77"/>
        <v>0</v>
      </c>
      <c r="AI118" s="127">
        <f t="shared" si="77"/>
        <v>0</v>
      </c>
      <c r="AJ118" s="127">
        <f t="shared" si="77"/>
        <v>0</v>
      </c>
      <c r="AK118" s="127">
        <f t="shared" si="77"/>
        <v>0</v>
      </c>
      <c r="AL118" s="127">
        <f t="shared" si="77"/>
        <v>0</v>
      </c>
      <c r="AM118" s="127">
        <f t="shared" si="77"/>
        <v>0</v>
      </c>
      <c r="AN118" s="127">
        <f t="shared" si="77"/>
        <v>0</v>
      </c>
      <c r="AO118" s="127">
        <f t="shared" ref="G118:BQ119" si="79">$C118*(AO46+AO53)/1000</f>
        <v>0</v>
      </c>
      <c r="AP118" s="127">
        <f t="shared" si="79"/>
        <v>0</v>
      </c>
      <c r="AQ118" s="127">
        <f t="shared" si="79"/>
        <v>0</v>
      </c>
      <c r="AR118" s="127">
        <f t="shared" si="79"/>
        <v>0</v>
      </c>
      <c r="AS118" s="127">
        <f t="shared" si="79"/>
        <v>0</v>
      </c>
      <c r="AT118" s="127">
        <f t="shared" si="79"/>
        <v>0</v>
      </c>
      <c r="AU118" s="127">
        <f t="shared" si="79"/>
        <v>0</v>
      </c>
      <c r="AV118" s="127">
        <f t="shared" si="79"/>
        <v>0</v>
      </c>
      <c r="AW118" s="127">
        <f t="shared" si="79"/>
        <v>0</v>
      </c>
      <c r="AX118" s="127">
        <f t="shared" si="79"/>
        <v>0</v>
      </c>
      <c r="AY118" s="127">
        <f t="shared" si="79"/>
        <v>0</v>
      </c>
      <c r="AZ118" s="127">
        <f t="shared" si="79"/>
        <v>0</v>
      </c>
      <c r="BA118" s="127">
        <f t="shared" si="79"/>
        <v>0</v>
      </c>
      <c r="BB118" s="127">
        <f t="shared" si="79"/>
        <v>0</v>
      </c>
      <c r="BC118" s="127">
        <f t="shared" si="79"/>
        <v>0</v>
      </c>
      <c r="BD118" s="127">
        <f t="shared" si="79"/>
        <v>0</v>
      </c>
      <c r="BE118" s="127">
        <f t="shared" si="79"/>
        <v>0</v>
      </c>
      <c r="BF118" s="127">
        <f t="shared" si="79"/>
        <v>0</v>
      </c>
      <c r="BG118" s="127">
        <f t="shared" si="79"/>
        <v>0</v>
      </c>
      <c r="BH118" s="127">
        <f t="shared" si="79"/>
        <v>0</v>
      </c>
      <c r="BI118" s="127">
        <f t="shared" si="79"/>
        <v>0</v>
      </c>
      <c r="BJ118" s="127">
        <f t="shared" si="79"/>
        <v>0</v>
      </c>
      <c r="BK118" s="127">
        <f t="shared" si="79"/>
        <v>0</v>
      </c>
      <c r="BL118" s="127">
        <f t="shared" si="79"/>
        <v>0</v>
      </c>
      <c r="BM118" s="127">
        <f t="shared" si="79"/>
        <v>0</v>
      </c>
      <c r="BN118" s="147"/>
      <c r="BO118" s="147"/>
      <c r="BP118" s="147"/>
      <c r="BQ118" s="5"/>
    </row>
    <row r="119" spans="1:69" outlineLevel="1">
      <c r="A119" s="726"/>
      <c r="B119" s="315" t="s">
        <v>26</v>
      </c>
      <c r="C119" s="453">
        <v>0</v>
      </c>
      <c r="D119" s="475">
        <f>SUM(F119:L119)</f>
        <v>0</v>
      </c>
      <c r="E119" s="475">
        <f t="shared" si="76"/>
        <v>0</v>
      </c>
      <c r="F119" s="140">
        <f t="shared" si="78"/>
        <v>0</v>
      </c>
      <c r="G119" s="140">
        <f t="shared" si="79"/>
        <v>0</v>
      </c>
      <c r="H119" s="140">
        <f t="shared" si="79"/>
        <v>0</v>
      </c>
      <c r="I119" s="140">
        <f t="shared" si="79"/>
        <v>0</v>
      </c>
      <c r="J119" s="140">
        <f t="shared" si="79"/>
        <v>0</v>
      </c>
      <c r="K119" s="140">
        <f t="shared" si="79"/>
        <v>0</v>
      </c>
      <c r="L119" s="140">
        <f t="shared" si="79"/>
        <v>0</v>
      </c>
      <c r="M119" s="140">
        <f t="shared" si="79"/>
        <v>0</v>
      </c>
      <c r="N119" s="140">
        <f t="shared" si="79"/>
        <v>0</v>
      </c>
      <c r="O119" s="140">
        <f t="shared" si="79"/>
        <v>0</v>
      </c>
      <c r="P119" s="140">
        <f t="shared" si="79"/>
        <v>0</v>
      </c>
      <c r="Q119" s="140">
        <f t="shared" si="79"/>
        <v>0</v>
      </c>
      <c r="R119" s="140">
        <f t="shared" si="79"/>
        <v>0</v>
      </c>
      <c r="S119" s="140">
        <f t="shared" si="79"/>
        <v>0</v>
      </c>
      <c r="T119" s="140">
        <f t="shared" si="79"/>
        <v>0</v>
      </c>
      <c r="U119" s="140">
        <f t="shared" si="79"/>
        <v>0</v>
      </c>
      <c r="V119" s="140">
        <f t="shared" si="79"/>
        <v>0</v>
      </c>
      <c r="W119" s="140">
        <f t="shared" si="79"/>
        <v>0</v>
      </c>
      <c r="X119" s="140">
        <f t="shared" si="79"/>
        <v>0</v>
      </c>
      <c r="Y119" s="140">
        <f t="shared" si="79"/>
        <v>0</v>
      </c>
      <c r="Z119" s="140">
        <f t="shared" si="79"/>
        <v>0</v>
      </c>
      <c r="AA119" s="140">
        <f t="shared" si="79"/>
        <v>0</v>
      </c>
      <c r="AB119" s="140">
        <f t="shared" si="79"/>
        <v>0</v>
      </c>
      <c r="AC119" s="140">
        <f t="shared" si="79"/>
        <v>0</v>
      </c>
      <c r="AD119" s="140">
        <f t="shared" si="79"/>
        <v>0</v>
      </c>
      <c r="AE119" s="140">
        <f t="shared" si="79"/>
        <v>0</v>
      </c>
      <c r="AF119" s="140">
        <f t="shared" si="79"/>
        <v>0</v>
      </c>
      <c r="AG119" s="140">
        <f t="shared" si="79"/>
        <v>0</v>
      </c>
      <c r="AH119" s="140">
        <f t="shared" si="79"/>
        <v>0</v>
      </c>
      <c r="AI119" s="140">
        <f t="shared" si="79"/>
        <v>0</v>
      </c>
      <c r="AJ119" s="140">
        <f t="shared" si="79"/>
        <v>0</v>
      </c>
      <c r="AK119" s="140">
        <f t="shared" si="79"/>
        <v>0</v>
      </c>
      <c r="AL119" s="140">
        <f t="shared" si="79"/>
        <v>0</v>
      </c>
      <c r="AM119" s="140">
        <f t="shared" si="79"/>
        <v>0</v>
      </c>
      <c r="AN119" s="140">
        <f t="shared" si="79"/>
        <v>0</v>
      </c>
      <c r="AO119" s="140">
        <f t="shared" si="79"/>
        <v>0</v>
      </c>
      <c r="AP119" s="140">
        <f t="shared" si="79"/>
        <v>0</v>
      </c>
      <c r="AQ119" s="140">
        <f t="shared" si="79"/>
        <v>0</v>
      </c>
      <c r="AR119" s="140">
        <f t="shared" si="79"/>
        <v>0</v>
      </c>
      <c r="AS119" s="140">
        <f t="shared" si="79"/>
        <v>0</v>
      </c>
      <c r="AT119" s="140">
        <f t="shared" si="79"/>
        <v>0</v>
      </c>
      <c r="AU119" s="140">
        <f t="shared" si="79"/>
        <v>0</v>
      </c>
      <c r="AV119" s="140">
        <f t="shared" si="79"/>
        <v>0</v>
      </c>
      <c r="AW119" s="140">
        <f t="shared" si="79"/>
        <v>0</v>
      </c>
      <c r="AX119" s="140">
        <f t="shared" si="79"/>
        <v>0</v>
      </c>
      <c r="AY119" s="140">
        <f t="shared" si="79"/>
        <v>0</v>
      </c>
      <c r="AZ119" s="140">
        <f t="shared" si="79"/>
        <v>0</v>
      </c>
      <c r="BA119" s="140">
        <f t="shared" si="79"/>
        <v>0</v>
      </c>
      <c r="BB119" s="140">
        <f t="shared" si="79"/>
        <v>0</v>
      </c>
      <c r="BC119" s="140">
        <f t="shared" si="79"/>
        <v>0</v>
      </c>
      <c r="BD119" s="140">
        <f t="shared" si="79"/>
        <v>0</v>
      </c>
      <c r="BE119" s="140">
        <f t="shared" si="79"/>
        <v>0</v>
      </c>
      <c r="BF119" s="140">
        <f t="shared" si="79"/>
        <v>0</v>
      </c>
      <c r="BG119" s="140">
        <f t="shared" si="79"/>
        <v>0</v>
      </c>
      <c r="BH119" s="140">
        <f t="shared" si="79"/>
        <v>0</v>
      </c>
      <c r="BI119" s="140">
        <f t="shared" si="79"/>
        <v>0</v>
      </c>
      <c r="BJ119" s="140">
        <f t="shared" si="79"/>
        <v>0</v>
      </c>
      <c r="BK119" s="140">
        <f t="shared" si="79"/>
        <v>0</v>
      </c>
      <c r="BL119" s="140">
        <f t="shared" si="79"/>
        <v>0</v>
      </c>
      <c r="BM119" s="140">
        <f t="shared" si="79"/>
        <v>0</v>
      </c>
      <c r="BN119" s="146"/>
      <c r="BO119" s="168"/>
      <c r="BP119" s="168"/>
      <c r="BQ119" s="5"/>
    </row>
    <row r="120" spans="1:69" outlineLevel="1">
      <c r="A120" s="727"/>
      <c r="B120" s="316" t="s">
        <v>749</v>
      </c>
      <c r="C120" s="450"/>
      <c r="D120" s="476">
        <f t="shared" si="75"/>
        <v>0</v>
      </c>
      <c r="E120" s="476">
        <f t="shared" si="76"/>
        <v>9124.7243388736133</v>
      </c>
      <c r="F120" s="322">
        <f>+SUM(F114:F119)</f>
        <v>0</v>
      </c>
      <c r="G120" s="322">
        <f t="shared" ref="G120:BM120" si="80">+SUM(G114:G119)</f>
        <v>0</v>
      </c>
      <c r="H120" s="322">
        <f t="shared" si="80"/>
        <v>0</v>
      </c>
      <c r="I120" s="322">
        <f t="shared" si="80"/>
        <v>0</v>
      </c>
      <c r="J120" s="322">
        <f t="shared" si="80"/>
        <v>0</v>
      </c>
      <c r="K120" s="322">
        <f t="shared" si="80"/>
        <v>0</v>
      </c>
      <c r="L120" s="322">
        <f t="shared" si="80"/>
        <v>0</v>
      </c>
      <c r="M120" s="322">
        <f t="shared" si="80"/>
        <v>0</v>
      </c>
      <c r="N120" s="322">
        <f t="shared" si="80"/>
        <v>0</v>
      </c>
      <c r="O120" s="322">
        <f t="shared" si="80"/>
        <v>0</v>
      </c>
      <c r="P120" s="322">
        <f t="shared" si="80"/>
        <v>0</v>
      </c>
      <c r="Q120" s="322">
        <f t="shared" si="80"/>
        <v>547.34682537265348</v>
      </c>
      <c r="R120" s="322">
        <f t="shared" si="80"/>
        <v>0</v>
      </c>
      <c r="S120" s="322">
        <f t="shared" si="80"/>
        <v>0</v>
      </c>
      <c r="T120" s="322">
        <f t="shared" si="80"/>
        <v>0</v>
      </c>
      <c r="U120" s="322">
        <f t="shared" si="80"/>
        <v>0</v>
      </c>
      <c r="V120" s="322">
        <f t="shared" si="80"/>
        <v>0</v>
      </c>
      <c r="W120" s="322">
        <f t="shared" si="80"/>
        <v>0</v>
      </c>
      <c r="X120" s="322">
        <f t="shared" si="80"/>
        <v>0</v>
      </c>
      <c r="Y120" s="322">
        <f t="shared" si="80"/>
        <v>0</v>
      </c>
      <c r="Z120" s="322">
        <f t="shared" si="80"/>
        <v>0</v>
      </c>
      <c r="AA120" s="322">
        <f t="shared" si="80"/>
        <v>547.34682537265348</v>
      </c>
      <c r="AB120" s="322">
        <f t="shared" si="80"/>
        <v>0</v>
      </c>
      <c r="AC120" s="322">
        <f t="shared" si="80"/>
        <v>0</v>
      </c>
      <c r="AD120" s="322">
        <f t="shared" si="80"/>
        <v>0</v>
      </c>
      <c r="AE120" s="322">
        <f t="shared" si="80"/>
        <v>0</v>
      </c>
      <c r="AF120" s="322">
        <f t="shared" si="80"/>
        <v>3193.9951060051735</v>
      </c>
      <c r="AG120" s="322">
        <f t="shared" si="80"/>
        <v>0</v>
      </c>
      <c r="AH120" s="322">
        <f t="shared" si="80"/>
        <v>0</v>
      </c>
      <c r="AI120" s="322">
        <f t="shared" si="80"/>
        <v>0</v>
      </c>
      <c r="AJ120" s="322">
        <f t="shared" si="80"/>
        <v>0</v>
      </c>
      <c r="AK120" s="322">
        <f t="shared" si="80"/>
        <v>547.34682537265348</v>
      </c>
      <c r="AL120" s="322">
        <f t="shared" si="80"/>
        <v>0</v>
      </c>
      <c r="AM120" s="322">
        <f t="shared" si="80"/>
        <v>0</v>
      </c>
      <c r="AN120" s="322">
        <f t="shared" si="80"/>
        <v>0</v>
      </c>
      <c r="AO120" s="322">
        <f t="shared" si="80"/>
        <v>0</v>
      </c>
      <c r="AP120" s="322">
        <f t="shared" si="80"/>
        <v>0</v>
      </c>
      <c r="AQ120" s="322">
        <f t="shared" si="80"/>
        <v>0</v>
      </c>
      <c r="AR120" s="322">
        <f t="shared" si="80"/>
        <v>0</v>
      </c>
      <c r="AS120" s="322">
        <f t="shared" si="80"/>
        <v>0</v>
      </c>
      <c r="AT120" s="322">
        <f t="shared" si="80"/>
        <v>0</v>
      </c>
      <c r="AU120" s="322">
        <f t="shared" si="80"/>
        <v>547.34682537265348</v>
      </c>
      <c r="AV120" s="322">
        <f t="shared" si="80"/>
        <v>0</v>
      </c>
      <c r="AW120" s="322">
        <f t="shared" si="80"/>
        <v>0</v>
      </c>
      <c r="AX120" s="322">
        <f t="shared" si="80"/>
        <v>0</v>
      </c>
      <c r="AY120" s="322">
        <f t="shared" si="80"/>
        <v>0</v>
      </c>
      <c r="AZ120" s="322">
        <f t="shared" si="80"/>
        <v>0</v>
      </c>
      <c r="BA120" s="322">
        <f t="shared" si="80"/>
        <v>0</v>
      </c>
      <c r="BB120" s="322">
        <f t="shared" si="80"/>
        <v>0</v>
      </c>
      <c r="BC120" s="322">
        <f t="shared" si="80"/>
        <v>0</v>
      </c>
      <c r="BD120" s="322">
        <f t="shared" si="80"/>
        <v>0</v>
      </c>
      <c r="BE120" s="322">
        <f t="shared" si="80"/>
        <v>3741.3419313778268</v>
      </c>
      <c r="BF120" s="322">
        <f t="shared" si="80"/>
        <v>0</v>
      </c>
      <c r="BG120" s="322">
        <f t="shared" si="80"/>
        <v>0</v>
      </c>
      <c r="BH120" s="322">
        <f t="shared" si="80"/>
        <v>0</v>
      </c>
      <c r="BI120" s="322">
        <f t="shared" si="80"/>
        <v>0</v>
      </c>
      <c r="BJ120" s="322">
        <f t="shared" si="80"/>
        <v>0</v>
      </c>
      <c r="BK120" s="322">
        <f t="shared" si="80"/>
        <v>0</v>
      </c>
      <c r="BL120" s="322">
        <f t="shared" si="80"/>
        <v>0</v>
      </c>
      <c r="BM120" s="322">
        <f t="shared" si="80"/>
        <v>0</v>
      </c>
      <c r="BN120" s="174"/>
      <c r="BO120" s="150"/>
      <c r="BP120" s="150"/>
      <c r="BQ120" s="25"/>
    </row>
    <row r="121" spans="1:69" outlineLevel="1">
      <c r="A121" s="725" t="s">
        <v>842</v>
      </c>
      <c r="B121" s="165" t="s">
        <v>21</v>
      </c>
      <c r="C121" s="451">
        <f>+'Assume C02'!E$32</f>
        <v>264</v>
      </c>
      <c r="D121" s="473">
        <f t="shared" si="75"/>
        <v>0</v>
      </c>
      <c r="E121" s="473">
        <f t="shared" si="76"/>
        <v>0</v>
      </c>
      <c r="F121" s="154">
        <f>$C121*(F25+F32+F56)/1000</f>
        <v>0</v>
      </c>
      <c r="G121" s="154">
        <f t="shared" ref="G121:BM125" si="81">$C121*(G25+G32+G56)/1000</f>
        <v>0</v>
      </c>
      <c r="H121" s="154">
        <f t="shared" si="81"/>
        <v>0</v>
      </c>
      <c r="I121" s="154">
        <f t="shared" si="81"/>
        <v>0</v>
      </c>
      <c r="J121" s="154">
        <f t="shared" si="81"/>
        <v>0</v>
      </c>
      <c r="K121" s="154">
        <f t="shared" si="81"/>
        <v>0</v>
      </c>
      <c r="L121" s="154">
        <f t="shared" si="81"/>
        <v>0</v>
      </c>
      <c r="M121" s="154">
        <f t="shared" si="81"/>
        <v>0</v>
      </c>
      <c r="N121" s="154">
        <f t="shared" si="81"/>
        <v>0</v>
      </c>
      <c r="O121" s="154">
        <f t="shared" si="81"/>
        <v>0</v>
      </c>
      <c r="P121" s="154">
        <f t="shared" si="81"/>
        <v>0</v>
      </c>
      <c r="Q121" s="154">
        <f t="shared" si="81"/>
        <v>0</v>
      </c>
      <c r="R121" s="154">
        <f t="shared" si="81"/>
        <v>0</v>
      </c>
      <c r="S121" s="154">
        <f t="shared" si="81"/>
        <v>0</v>
      </c>
      <c r="T121" s="154">
        <f t="shared" si="81"/>
        <v>0</v>
      </c>
      <c r="U121" s="154">
        <f t="shared" si="81"/>
        <v>0</v>
      </c>
      <c r="V121" s="154">
        <f t="shared" si="81"/>
        <v>0</v>
      </c>
      <c r="W121" s="154">
        <f t="shared" si="81"/>
        <v>0</v>
      </c>
      <c r="X121" s="154">
        <f t="shared" si="81"/>
        <v>0</v>
      </c>
      <c r="Y121" s="154">
        <f t="shared" si="81"/>
        <v>0</v>
      </c>
      <c r="Z121" s="154">
        <f t="shared" si="81"/>
        <v>0</v>
      </c>
      <c r="AA121" s="154">
        <f t="shared" si="81"/>
        <v>0</v>
      </c>
      <c r="AB121" s="154">
        <f t="shared" si="81"/>
        <v>0</v>
      </c>
      <c r="AC121" s="154">
        <f t="shared" si="81"/>
        <v>0</v>
      </c>
      <c r="AD121" s="154">
        <f t="shared" si="81"/>
        <v>0</v>
      </c>
      <c r="AE121" s="154">
        <f t="shared" si="81"/>
        <v>0</v>
      </c>
      <c r="AF121" s="154">
        <f t="shared" si="81"/>
        <v>0</v>
      </c>
      <c r="AG121" s="154">
        <f t="shared" si="81"/>
        <v>0</v>
      </c>
      <c r="AH121" s="154">
        <f t="shared" si="81"/>
        <v>0</v>
      </c>
      <c r="AI121" s="154">
        <f t="shared" si="81"/>
        <v>0</v>
      </c>
      <c r="AJ121" s="154">
        <f t="shared" si="81"/>
        <v>0</v>
      </c>
      <c r="AK121" s="154">
        <f t="shared" si="81"/>
        <v>0</v>
      </c>
      <c r="AL121" s="154">
        <f t="shared" si="81"/>
        <v>0</v>
      </c>
      <c r="AM121" s="154">
        <f t="shared" si="81"/>
        <v>0</v>
      </c>
      <c r="AN121" s="154">
        <f t="shared" si="81"/>
        <v>0</v>
      </c>
      <c r="AO121" s="154">
        <f t="shared" si="81"/>
        <v>0</v>
      </c>
      <c r="AP121" s="154">
        <f t="shared" si="81"/>
        <v>0</v>
      </c>
      <c r="AQ121" s="154">
        <f t="shared" si="81"/>
        <v>0</v>
      </c>
      <c r="AR121" s="154">
        <f t="shared" si="81"/>
        <v>0</v>
      </c>
      <c r="AS121" s="154">
        <f t="shared" si="81"/>
        <v>0</v>
      </c>
      <c r="AT121" s="154">
        <f t="shared" si="81"/>
        <v>0</v>
      </c>
      <c r="AU121" s="154">
        <f t="shared" si="81"/>
        <v>0</v>
      </c>
      <c r="AV121" s="154">
        <f t="shared" si="81"/>
        <v>0</v>
      </c>
      <c r="AW121" s="154">
        <f t="shared" si="81"/>
        <v>0</v>
      </c>
      <c r="AX121" s="154">
        <f t="shared" si="81"/>
        <v>0</v>
      </c>
      <c r="AY121" s="154">
        <f t="shared" si="81"/>
        <v>0</v>
      </c>
      <c r="AZ121" s="154">
        <f t="shared" si="81"/>
        <v>0</v>
      </c>
      <c r="BA121" s="154">
        <f t="shared" si="81"/>
        <v>0</v>
      </c>
      <c r="BB121" s="154">
        <f t="shared" si="81"/>
        <v>0</v>
      </c>
      <c r="BC121" s="154">
        <f t="shared" si="81"/>
        <v>0</v>
      </c>
      <c r="BD121" s="154">
        <f t="shared" si="81"/>
        <v>0</v>
      </c>
      <c r="BE121" s="154">
        <f t="shared" si="81"/>
        <v>0</v>
      </c>
      <c r="BF121" s="154">
        <f t="shared" si="81"/>
        <v>0</v>
      </c>
      <c r="BG121" s="154">
        <f t="shared" si="81"/>
        <v>0</v>
      </c>
      <c r="BH121" s="154">
        <f t="shared" si="81"/>
        <v>0</v>
      </c>
      <c r="BI121" s="154">
        <f t="shared" si="81"/>
        <v>0</v>
      </c>
      <c r="BJ121" s="154">
        <f t="shared" si="81"/>
        <v>0</v>
      </c>
      <c r="BK121" s="154">
        <f t="shared" si="81"/>
        <v>0</v>
      </c>
      <c r="BL121" s="154">
        <f t="shared" si="81"/>
        <v>0</v>
      </c>
      <c r="BM121" s="154">
        <f t="shared" si="81"/>
        <v>0</v>
      </c>
      <c r="BN121" s="147"/>
      <c r="BO121" s="147"/>
      <c r="BP121" s="147"/>
      <c r="BQ121" s="5"/>
    </row>
    <row r="122" spans="1:69" outlineLevel="1">
      <c r="A122" s="726"/>
      <c r="B122" s="315" t="s">
        <v>22</v>
      </c>
      <c r="C122" s="452">
        <f>+'Assume C02'!E$32</f>
        <v>264</v>
      </c>
      <c r="D122" s="474">
        <f t="shared" si="75"/>
        <v>547.34682537265348</v>
      </c>
      <c r="E122" s="474">
        <f t="shared" si="76"/>
        <v>547.34682537265348</v>
      </c>
      <c r="F122" s="127">
        <f t="shared" ref="F122:U126" si="82">$C122*(F26+F33+F57)/1000</f>
        <v>273.67341268632674</v>
      </c>
      <c r="G122" s="127">
        <f t="shared" si="82"/>
        <v>273.67341268632674</v>
      </c>
      <c r="H122" s="127">
        <f t="shared" si="82"/>
        <v>0</v>
      </c>
      <c r="I122" s="127">
        <f t="shared" si="82"/>
        <v>0</v>
      </c>
      <c r="J122" s="127">
        <f t="shared" si="82"/>
        <v>0</v>
      </c>
      <c r="K122" s="127">
        <f t="shared" si="82"/>
        <v>0</v>
      </c>
      <c r="L122" s="127">
        <f t="shared" si="82"/>
        <v>0</v>
      </c>
      <c r="M122" s="127">
        <f t="shared" si="82"/>
        <v>0</v>
      </c>
      <c r="N122" s="127">
        <f t="shared" si="82"/>
        <v>0</v>
      </c>
      <c r="O122" s="127">
        <f t="shared" si="82"/>
        <v>0</v>
      </c>
      <c r="P122" s="127">
        <f t="shared" si="82"/>
        <v>0</v>
      </c>
      <c r="Q122" s="127">
        <f t="shared" si="82"/>
        <v>0</v>
      </c>
      <c r="R122" s="127">
        <f t="shared" si="82"/>
        <v>0</v>
      </c>
      <c r="S122" s="127">
        <f t="shared" si="82"/>
        <v>0</v>
      </c>
      <c r="T122" s="127">
        <f t="shared" si="82"/>
        <v>0</v>
      </c>
      <c r="U122" s="127">
        <f t="shared" si="82"/>
        <v>0</v>
      </c>
      <c r="V122" s="127">
        <f t="shared" si="81"/>
        <v>0</v>
      </c>
      <c r="W122" s="127">
        <f t="shared" si="81"/>
        <v>0</v>
      </c>
      <c r="X122" s="127">
        <f t="shared" si="81"/>
        <v>0</v>
      </c>
      <c r="Y122" s="127">
        <f t="shared" si="81"/>
        <v>0</v>
      </c>
      <c r="Z122" s="127">
        <f t="shared" si="81"/>
        <v>0</v>
      </c>
      <c r="AA122" s="127">
        <f t="shared" si="81"/>
        <v>0</v>
      </c>
      <c r="AB122" s="127">
        <f t="shared" si="81"/>
        <v>0</v>
      </c>
      <c r="AC122" s="127">
        <f t="shared" si="81"/>
        <v>0</v>
      </c>
      <c r="AD122" s="127">
        <f t="shared" si="81"/>
        <v>0</v>
      </c>
      <c r="AE122" s="127">
        <f t="shared" si="81"/>
        <v>0</v>
      </c>
      <c r="AF122" s="127">
        <f t="shared" si="81"/>
        <v>0</v>
      </c>
      <c r="AG122" s="127">
        <f t="shared" si="81"/>
        <v>0</v>
      </c>
      <c r="AH122" s="127">
        <f t="shared" si="81"/>
        <v>0</v>
      </c>
      <c r="AI122" s="127">
        <f t="shared" si="81"/>
        <v>0</v>
      </c>
      <c r="AJ122" s="127">
        <f t="shared" si="81"/>
        <v>0</v>
      </c>
      <c r="AK122" s="127">
        <f t="shared" si="81"/>
        <v>0</v>
      </c>
      <c r="AL122" s="127">
        <f t="shared" si="81"/>
        <v>0</v>
      </c>
      <c r="AM122" s="127">
        <f t="shared" si="81"/>
        <v>0</v>
      </c>
      <c r="AN122" s="127">
        <f t="shared" si="81"/>
        <v>0</v>
      </c>
      <c r="AO122" s="127">
        <f t="shared" si="81"/>
        <v>0</v>
      </c>
      <c r="AP122" s="127">
        <f t="shared" si="81"/>
        <v>0</v>
      </c>
      <c r="AQ122" s="127">
        <f t="shared" si="81"/>
        <v>0</v>
      </c>
      <c r="AR122" s="127">
        <f t="shared" si="81"/>
        <v>0</v>
      </c>
      <c r="AS122" s="127">
        <f t="shared" si="81"/>
        <v>0</v>
      </c>
      <c r="AT122" s="127">
        <f t="shared" si="81"/>
        <v>0</v>
      </c>
      <c r="AU122" s="127">
        <f t="shared" si="81"/>
        <v>0</v>
      </c>
      <c r="AV122" s="127">
        <f t="shared" si="81"/>
        <v>0</v>
      </c>
      <c r="AW122" s="127">
        <f t="shared" si="81"/>
        <v>0</v>
      </c>
      <c r="AX122" s="127">
        <f t="shared" si="81"/>
        <v>0</v>
      </c>
      <c r="AY122" s="127">
        <f t="shared" si="81"/>
        <v>0</v>
      </c>
      <c r="AZ122" s="127">
        <f t="shared" si="81"/>
        <v>0</v>
      </c>
      <c r="BA122" s="127">
        <f t="shared" si="81"/>
        <v>0</v>
      </c>
      <c r="BB122" s="127">
        <f t="shared" si="81"/>
        <v>0</v>
      </c>
      <c r="BC122" s="127">
        <f t="shared" si="81"/>
        <v>0</v>
      </c>
      <c r="BD122" s="127">
        <f t="shared" si="81"/>
        <v>0</v>
      </c>
      <c r="BE122" s="127">
        <f t="shared" si="81"/>
        <v>0</v>
      </c>
      <c r="BF122" s="127">
        <f t="shared" si="81"/>
        <v>0</v>
      </c>
      <c r="BG122" s="127">
        <f t="shared" si="81"/>
        <v>0</v>
      </c>
      <c r="BH122" s="127">
        <f t="shared" si="81"/>
        <v>0</v>
      </c>
      <c r="BI122" s="127">
        <f t="shared" si="81"/>
        <v>0</v>
      </c>
      <c r="BJ122" s="127">
        <f t="shared" si="81"/>
        <v>0</v>
      </c>
      <c r="BK122" s="127">
        <f t="shared" si="81"/>
        <v>0</v>
      </c>
      <c r="BL122" s="127">
        <f t="shared" si="81"/>
        <v>0</v>
      </c>
      <c r="BM122" s="127">
        <f t="shared" si="81"/>
        <v>0</v>
      </c>
      <c r="BN122" s="147"/>
      <c r="BO122" s="147"/>
      <c r="BP122" s="147"/>
      <c r="BQ122" s="5"/>
    </row>
    <row r="123" spans="1:69" outlineLevel="1">
      <c r="A123" s="726"/>
      <c r="B123" s="315" t="s">
        <v>23</v>
      </c>
      <c r="C123" s="452">
        <f>+'Assume C02'!E$32</f>
        <v>264</v>
      </c>
      <c r="D123" s="474">
        <f t="shared" si="75"/>
        <v>2281.6643757703841</v>
      </c>
      <c r="E123" s="474">
        <f t="shared" si="76"/>
        <v>2281.6643757703841</v>
      </c>
      <c r="F123" s="127">
        <f t="shared" si="82"/>
        <v>1140.8321878851921</v>
      </c>
      <c r="G123" s="127">
        <f t="shared" si="81"/>
        <v>1140.8321878851921</v>
      </c>
      <c r="H123" s="127">
        <f t="shared" si="81"/>
        <v>0</v>
      </c>
      <c r="I123" s="127">
        <f t="shared" si="81"/>
        <v>0</v>
      </c>
      <c r="J123" s="127">
        <f t="shared" si="81"/>
        <v>0</v>
      </c>
      <c r="K123" s="127">
        <f t="shared" si="81"/>
        <v>0</v>
      </c>
      <c r="L123" s="127">
        <f t="shared" si="81"/>
        <v>0</v>
      </c>
      <c r="M123" s="127">
        <f t="shared" si="81"/>
        <v>0</v>
      </c>
      <c r="N123" s="127">
        <f t="shared" si="81"/>
        <v>0</v>
      </c>
      <c r="O123" s="127">
        <f t="shared" si="81"/>
        <v>0</v>
      </c>
      <c r="P123" s="127">
        <f t="shared" si="81"/>
        <v>0</v>
      </c>
      <c r="Q123" s="127">
        <f t="shared" si="81"/>
        <v>0</v>
      </c>
      <c r="R123" s="127">
        <f t="shared" si="81"/>
        <v>0</v>
      </c>
      <c r="S123" s="127">
        <f t="shared" si="81"/>
        <v>0</v>
      </c>
      <c r="T123" s="127">
        <f t="shared" si="81"/>
        <v>0</v>
      </c>
      <c r="U123" s="127">
        <f t="shared" si="81"/>
        <v>0</v>
      </c>
      <c r="V123" s="127">
        <f t="shared" si="81"/>
        <v>0</v>
      </c>
      <c r="W123" s="127">
        <f t="shared" si="81"/>
        <v>0</v>
      </c>
      <c r="X123" s="127">
        <f t="shared" si="81"/>
        <v>0</v>
      </c>
      <c r="Y123" s="127">
        <f t="shared" si="81"/>
        <v>0</v>
      </c>
      <c r="Z123" s="127">
        <f t="shared" si="81"/>
        <v>0</v>
      </c>
      <c r="AA123" s="127">
        <f t="shared" si="81"/>
        <v>0</v>
      </c>
      <c r="AB123" s="127">
        <f t="shared" si="81"/>
        <v>0</v>
      </c>
      <c r="AC123" s="127">
        <f t="shared" si="81"/>
        <v>0</v>
      </c>
      <c r="AD123" s="127">
        <f t="shared" si="81"/>
        <v>0</v>
      </c>
      <c r="AE123" s="127">
        <f t="shared" si="81"/>
        <v>0</v>
      </c>
      <c r="AF123" s="127">
        <f t="shared" si="81"/>
        <v>0</v>
      </c>
      <c r="AG123" s="127">
        <f t="shared" si="81"/>
        <v>0</v>
      </c>
      <c r="AH123" s="127">
        <f t="shared" si="81"/>
        <v>0</v>
      </c>
      <c r="AI123" s="127">
        <f t="shared" si="81"/>
        <v>0</v>
      </c>
      <c r="AJ123" s="127">
        <f t="shared" si="81"/>
        <v>0</v>
      </c>
      <c r="AK123" s="127">
        <f t="shared" si="81"/>
        <v>0</v>
      </c>
      <c r="AL123" s="127">
        <f t="shared" si="81"/>
        <v>0</v>
      </c>
      <c r="AM123" s="127">
        <f t="shared" si="81"/>
        <v>0</v>
      </c>
      <c r="AN123" s="127">
        <f t="shared" si="81"/>
        <v>0</v>
      </c>
      <c r="AO123" s="127">
        <f t="shared" si="81"/>
        <v>0</v>
      </c>
      <c r="AP123" s="127">
        <f t="shared" si="81"/>
        <v>0</v>
      </c>
      <c r="AQ123" s="127">
        <f t="shared" si="81"/>
        <v>0</v>
      </c>
      <c r="AR123" s="127">
        <f t="shared" si="81"/>
        <v>0</v>
      </c>
      <c r="AS123" s="127">
        <f t="shared" si="81"/>
        <v>0</v>
      </c>
      <c r="AT123" s="127">
        <f t="shared" si="81"/>
        <v>0</v>
      </c>
      <c r="AU123" s="127">
        <f t="shared" si="81"/>
        <v>0</v>
      </c>
      <c r="AV123" s="127">
        <f t="shared" si="81"/>
        <v>0</v>
      </c>
      <c r="AW123" s="127">
        <f t="shared" si="81"/>
        <v>0</v>
      </c>
      <c r="AX123" s="127">
        <f t="shared" si="81"/>
        <v>0</v>
      </c>
      <c r="AY123" s="127">
        <f t="shared" si="81"/>
        <v>0</v>
      </c>
      <c r="AZ123" s="127">
        <f t="shared" si="81"/>
        <v>0</v>
      </c>
      <c r="BA123" s="127">
        <f t="shared" si="81"/>
        <v>0</v>
      </c>
      <c r="BB123" s="127">
        <f t="shared" si="81"/>
        <v>0</v>
      </c>
      <c r="BC123" s="127">
        <f t="shared" si="81"/>
        <v>0</v>
      </c>
      <c r="BD123" s="127">
        <f t="shared" si="81"/>
        <v>0</v>
      </c>
      <c r="BE123" s="127">
        <f t="shared" si="81"/>
        <v>0</v>
      </c>
      <c r="BF123" s="127">
        <f t="shared" si="81"/>
        <v>0</v>
      </c>
      <c r="BG123" s="127">
        <f t="shared" si="81"/>
        <v>0</v>
      </c>
      <c r="BH123" s="127">
        <f t="shared" si="81"/>
        <v>0</v>
      </c>
      <c r="BI123" s="127">
        <f t="shared" si="81"/>
        <v>0</v>
      </c>
      <c r="BJ123" s="127">
        <f t="shared" si="81"/>
        <v>0</v>
      </c>
      <c r="BK123" s="127">
        <f t="shared" si="81"/>
        <v>0</v>
      </c>
      <c r="BL123" s="127">
        <f t="shared" si="81"/>
        <v>0</v>
      </c>
      <c r="BM123" s="127">
        <f t="shared" si="81"/>
        <v>0</v>
      </c>
      <c r="BN123" s="147"/>
      <c r="BO123" s="147"/>
      <c r="BP123" s="147"/>
      <c r="BQ123" s="5"/>
    </row>
    <row r="124" spans="1:69" outlineLevel="1">
      <c r="A124" s="726"/>
      <c r="B124" s="315" t="s">
        <v>24</v>
      </c>
      <c r="C124" s="452">
        <f>+'Assume C02'!E$32</f>
        <v>264</v>
      </c>
      <c r="D124" s="474">
        <f t="shared" si="75"/>
        <v>912.33073023478926</v>
      </c>
      <c r="E124" s="474">
        <f t="shared" si="76"/>
        <v>912.33073023478926</v>
      </c>
      <c r="F124" s="127">
        <f t="shared" si="82"/>
        <v>456.16536511739463</v>
      </c>
      <c r="G124" s="127">
        <f t="shared" si="81"/>
        <v>456.16536511739463</v>
      </c>
      <c r="H124" s="127">
        <f t="shared" si="81"/>
        <v>0</v>
      </c>
      <c r="I124" s="127">
        <f t="shared" si="81"/>
        <v>0</v>
      </c>
      <c r="J124" s="127">
        <f t="shared" si="81"/>
        <v>0</v>
      </c>
      <c r="K124" s="127">
        <f t="shared" si="81"/>
        <v>0</v>
      </c>
      <c r="L124" s="127">
        <f t="shared" si="81"/>
        <v>0</v>
      </c>
      <c r="M124" s="127">
        <f t="shared" si="81"/>
        <v>0</v>
      </c>
      <c r="N124" s="127">
        <f t="shared" si="81"/>
        <v>0</v>
      </c>
      <c r="O124" s="127">
        <f t="shared" si="81"/>
        <v>0</v>
      </c>
      <c r="P124" s="127">
        <f t="shared" si="81"/>
        <v>0</v>
      </c>
      <c r="Q124" s="127">
        <f t="shared" si="81"/>
        <v>0</v>
      </c>
      <c r="R124" s="127">
        <f t="shared" si="81"/>
        <v>0</v>
      </c>
      <c r="S124" s="127">
        <f t="shared" si="81"/>
        <v>0</v>
      </c>
      <c r="T124" s="127">
        <f t="shared" si="81"/>
        <v>0</v>
      </c>
      <c r="U124" s="127">
        <f t="shared" si="81"/>
        <v>0</v>
      </c>
      <c r="V124" s="127">
        <f t="shared" si="81"/>
        <v>0</v>
      </c>
      <c r="W124" s="127">
        <f t="shared" si="81"/>
        <v>0</v>
      </c>
      <c r="X124" s="127">
        <f t="shared" si="81"/>
        <v>0</v>
      </c>
      <c r="Y124" s="127">
        <f t="shared" si="81"/>
        <v>0</v>
      </c>
      <c r="Z124" s="127">
        <f t="shared" si="81"/>
        <v>0</v>
      </c>
      <c r="AA124" s="127">
        <f t="shared" si="81"/>
        <v>0</v>
      </c>
      <c r="AB124" s="127">
        <f t="shared" si="81"/>
        <v>0</v>
      </c>
      <c r="AC124" s="127">
        <f t="shared" si="81"/>
        <v>0</v>
      </c>
      <c r="AD124" s="127">
        <f t="shared" si="81"/>
        <v>0</v>
      </c>
      <c r="AE124" s="127">
        <f t="shared" si="81"/>
        <v>0</v>
      </c>
      <c r="AF124" s="127">
        <f t="shared" si="81"/>
        <v>0</v>
      </c>
      <c r="AG124" s="127">
        <f t="shared" si="81"/>
        <v>0</v>
      </c>
      <c r="AH124" s="127">
        <f t="shared" si="81"/>
        <v>0</v>
      </c>
      <c r="AI124" s="127">
        <f t="shared" si="81"/>
        <v>0</v>
      </c>
      <c r="AJ124" s="127">
        <f t="shared" si="81"/>
        <v>0</v>
      </c>
      <c r="AK124" s="127">
        <f t="shared" si="81"/>
        <v>0</v>
      </c>
      <c r="AL124" s="127">
        <f t="shared" si="81"/>
        <v>0</v>
      </c>
      <c r="AM124" s="127">
        <f t="shared" si="81"/>
        <v>0</v>
      </c>
      <c r="AN124" s="127">
        <f t="shared" si="81"/>
        <v>0</v>
      </c>
      <c r="AO124" s="127">
        <f t="shared" si="81"/>
        <v>0</v>
      </c>
      <c r="AP124" s="127">
        <f t="shared" si="81"/>
        <v>0</v>
      </c>
      <c r="AQ124" s="127">
        <f t="shared" si="81"/>
        <v>0</v>
      </c>
      <c r="AR124" s="127">
        <f t="shared" si="81"/>
        <v>0</v>
      </c>
      <c r="AS124" s="127">
        <f t="shared" si="81"/>
        <v>0</v>
      </c>
      <c r="AT124" s="127">
        <f t="shared" si="81"/>
        <v>0</v>
      </c>
      <c r="AU124" s="127">
        <f t="shared" si="81"/>
        <v>0</v>
      </c>
      <c r="AV124" s="127">
        <f t="shared" si="81"/>
        <v>0</v>
      </c>
      <c r="AW124" s="127">
        <f t="shared" si="81"/>
        <v>0</v>
      </c>
      <c r="AX124" s="127">
        <f t="shared" si="81"/>
        <v>0</v>
      </c>
      <c r="AY124" s="127">
        <f t="shared" si="81"/>
        <v>0</v>
      </c>
      <c r="AZ124" s="127">
        <f t="shared" si="81"/>
        <v>0</v>
      </c>
      <c r="BA124" s="127">
        <f t="shared" si="81"/>
        <v>0</v>
      </c>
      <c r="BB124" s="127">
        <f t="shared" si="81"/>
        <v>0</v>
      </c>
      <c r="BC124" s="127">
        <f t="shared" si="81"/>
        <v>0</v>
      </c>
      <c r="BD124" s="127">
        <f t="shared" si="81"/>
        <v>0</v>
      </c>
      <c r="BE124" s="127">
        <f t="shared" si="81"/>
        <v>0</v>
      </c>
      <c r="BF124" s="127">
        <f t="shared" si="81"/>
        <v>0</v>
      </c>
      <c r="BG124" s="127">
        <f t="shared" si="81"/>
        <v>0</v>
      </c>
      <c r="BH124" s="127">
        <f t="shared" si="81"/>
        <v>0</v>
      </c>
      <c r="BI124" s="127">
        <f t="shared" si="81"/>
        <v>0</v>
      </c>
      <c r="BJ124" s="127">
        <f t="shared" si="81"/>
        <v>0</v>
      </c>
      <c r="BK124" s="127">
        <f t="shared" si="81"/>
        <v>0</v>
      </c>
      <c r="BL124" s="127">
        <f t="shared" si="81"/>
        <v>0</v>
      </c>
      <c r="BM124" s="127">
        <f t="shared" si="81"/>
        <v>0</v>
      </c>
      <c r="BN124" s="147"/>
      <c r="BO124" s="147"/>
      <c r="BP124" s="147"/>
      <c r="BQ124" s="5"/>
    </row>
    <row r="125" spans="1:69" outlineLevel="1">
      <c r="A125" s="726"/>
      <c r="B125" s="315" t="s">
        <v>25</v>
      </c>
      <c r="C125" s="452">
        <f>+'Assume C02'!E$33</f>
        <v>200</v>
      </c>
      <c r="D125" s="474">
        <f t="shared" si="75"/>
        <v>1057.09593978261</v>
      </c>
      <c r="E125" s="474">
        <f t="shared" si="76"/>
        <v>1057.09593978261</v>
      </c>
      <c r="F125" s="127">
        <f t="shared" si="82"/>
        <v>528.547969891305</v>
      </c>
      <c r="G125" s="127">
        <f t="shared" si="81"/>
        <v>528.547969891305</v>
      </c>
      <c r="H125" s="127">
        <f t="shared" si="81"/>
        <v>0</v>
      </c>
      <c r="I125" s="127">
        <f t="shared" si="81"/>
        <v>0</v>
      </c>
      <c r="J125" s="127">
        <f t="shared" si="81"/>
        <v>0</v>
      </c>
      <c r="K125" s="127">
        <f t="shared" si="81"/>
        <v>0</v>
      </c>
      <c r="L125" s="127">
        <f t="shared" si="81"/>
        <v>0</v>
      </c>
      <c r="M125" s="127">
        <f t="shared" si="81"/>
        <v>0</v>
      </c>
      <c r="N125" s="127">
        <f t="shared" si="81"/>
        <v>0</v>
      </c>
      <c r="O125" s="127">
        <f t="shared" si="81"/>
        <v>0</v>
      </c>
      <c r="P125" s="127">
        <f t="shared" si="81"/>
        <v>0</v>
      </c>
      <c r="Q125" s="127">
        <f t="shared" si="81"/>
        <v>0</v>
      </c>
      <c r="R125" s="127">
        <f t="shared" si="81"/>
        <v>0</v>
      </c>
      <c r="S125" s="127">
        <f t="shared" si="81"/>
        <v>0</v>
      </c>
      <c r="T125" s="127">
        <f t="shared" si="81"/>
        <v>0</v>
      </c>
      <c r="U125" s="127">
        <f t="shared" si="81"/>
        <v>0</v>
      </c>
      <c r="V125" s="127">
        <f t="shared" si="81"/>
        <v>0</v>
      </c>
      <c r="W125" s="127">
        <f t="shared" si="81"/>
        <v>0</v>
      </c>
      <c r="X125" s="127">
        <f t="shared" si="81"/>
        <v>0</v>
      </c>
      <c r="Y125" s="127">
        <f t="shared" si="81"/>
        <v>0</v>
      </c>
      <c r="Z125" s="127">
        <f t="shared" si="81"/>
        <v>0</v>
      </c>
      <c r="AA125" s="127">
        <f t="shared" si="81"/>
        <v>0</v>
      </c>
      <c r="AB125" s="127">
        <f t="shared" si="81"/>
        <v>0</v>
      </c>
      <c r="AC125" s="127">
        <f t="shared" si="81"/>
        <v>0</v>
      </c>
      <c r="AD125" s="127">
        <f t="shared" si="81"/>
        <v>0</v>
      </c>
      <c r="AE125" s="127">
        <f t="shared" si="81"/>
        <v>0</v>
      </c>
      <c r="AF125" s="127">
        <f t="shared" si="81"/>
        <v>0</v>
      </c>
      <c r="AG125" s="127">
        <f t="shared" si="81"/>
        <v>0</v>
      </c>
      <c r="AH125" s="127">
        <f t="shared" si="81"/>
        <v>0</v>
      </c>
      <c r="AI125" s="127">
        <f t="shared" si="81"/>
        <v>0</v>
      </c>
      <c r="AJ125" s="127">
        <f t="shared" si="81"/>
        <v>0</v>
      </c>
      <c r="AK125" s="127">
        <f t="shared" si="81"/>
        <v>0</v>
      </c>
      <c r="AL125" s="127">
        <f t="shared" si="81"/>
        <v>0</v>
      </c>
      <c r="AM125" s="127">
        <f t="shared" si="81"/>
        <v>0</v>
      </c>
      <c r="AN125" s="127">
        <f t="shared" si="81"/>
        <v>0</v>
      </c>
      <c r="AO125" s="127">
        <f t="shared" ref="G125:BQ126" si="83">$C125*(AO29+AO36+AO60)/1000</f>
        <v>0</v>
      </c>
      <c r="AP125" s="127">
        <f t="shared" si="83"/>
        <v>0</v>
      </c>
      <c r="AQ125" s="127">
        <f t="shared" si="83"/>
        <v>0</v>
      </c>
      <c r="AR125" s="127">
        <f t="shared" si="83"/>
        <v>0</v>
      </c>
      <c r="AS125" s="127">
        <f t="shared" si="83"/>
        <v>0</v>
      </c>
      <c r="AT125" s="127">
        <f t="shared" si="83"/>
        <v>0</v>
      </c>
      <c r="AU125" s="127">
        <f t="shared" si="83"/>
        <v>0</v>
      </c>
      <c r="AV125" s="127">
        <f t="shared" si="83"/>
        <v>0</v>
      </c>
      <c r="AW125" s="127">
        <f t="shared" si="83"/>
        <v>0</v>
      </c>
      <c r="AX125" s="127">
        <f t="shared" si="83"/>
        <v>0</v>
      </c>
      <c r="AY125" s="127">
        <f t="shared" si="83"/>
        <v>0</v>
      </c>
      <c r="AZ125" s="127">
        <f t="shared" si="83"/>
        <v>0</v>
      </c>
      <c r="BA125" s="127">
        <f t="shared" si="83"/>
        <v>0</v>
      </c>
      <c r="BB125" s="127">
        <f t="shared" si="83"/>
        <v>0</v>
      </c>
      <c r="BC125" s="127">
        <f t="shared" si="83"/>
        <v>0</v>
      </c>
      <c r="BD125" s="127">
        <f t="shared" si="83"/>
        <v>0</v>
      </c>
      <c r="BE125" s="127">
        <f t="shared" si="83"/>
        <v>0</v>
      </c>
      <c r="BF125" s="127">
        <f t="shared" si="83"/>
        <v>0</v>
      </c>
      <c r="BG125" s="127">
        <f t="shared" si="83"/>
        <v>0</v>
      </c>
      <c r="BH125" s="127">
        <f t="shared" si="83"/>
        <v>0</v>
      </c>
      <c r="BI125" s="127">
        <f t="shared" si="83"/>
        <v>0</v>
      </c>
      <c r="BJ125" s="127">
        <f t="shared" si="83"/>
        <v>0</v>
      </c>
      <c r="BK125" s="127">
        <f t="shared" si="83"/>
        <v>0</v>
      </c>
      <c r="BL125" s="127">
        <f t="shared" si="83"/>
        <v>0</v>
      </c>
      <c r="BM125" s="127">
        <f t="shared" si="83"/>
        <v>0</v>
      </c>
      <c r="BN125" s="147"/>
      <c r="BO125" s="147"/>
      <c r="BP125" s="147"/>
      <c r="BQ125" s="5"/>
    </row>
    <row r="126" spans="1:69" outlineLevel="1">
      <c r="A126" s="726"/>
      <c r="B126" s="315" t="s">
        <v>26</v>
      </c>
      <c r="C126" s="453">
        <v>0</v>
      </c>
      <c r="D126" s="475">
        <f>SUM(F126:L126)</f>
        <v>0</v>
      </c>
      <c r="E126" s="475">
        <f t="shared" si="76"/>
        <v>0</v>
      </c>
      <c r="F126" s="140">
        <f t="shared" si="82"/>
        <v>0</v>
      </c>
      <c r="G126" s="140">
        <f t="shared" si="83"/>
        <v>0</v>
      </c>
      <c r="H126" s="140">
        <f t="shared" si="83"/>
        <v>0</v>
      </c>
      <c r="I126" s="140">
        <f t="shared" si="83"/>
        <v>0</v>
      </c>
      <c r="J126" s="140">
        <f t="shared" si="83"/>
        <v>0</v>
      </c>
      <c r="K126" s="140">
        <f t="shared" si="83"/>
        <v>0</v>
      </c>
      <c r="L126" s="140">
        <f t="shared" si="83"/>
        <v>0</v>
      </c>
      <c r="M126" s="140">
        <f t="shared" si="83"/>
        <v>0</v>
      </c>
      <c r="N126" s="140">
        <f t="shared" si="83"/>
        <v>0</v>
      </c>
      <c r="O126" s="140">
        <f t="shared" si="83"/>
        <v>0</v>
      </c>
      <c r="P126" s="140">
        <f t="shared" si="83"/>
        <v>0</v>
      </c>
      <c r="Q126" s="140">
        <f t="shared" si="83"/>
        <v>0</v>
      </c>
      <c r="R126" s="140">
        <f t="shared" si="83"/>
        <v>0</v>
      </c>
      <c r="S126" s="140">
        <f t="shared" si="83"/>
        <v>0</v>
      </c>
      <c r="T126" s="140">
        <f t="shared" si="83"/>
        <v>0</v>
      </c>
      <c r="U126" s="140">
        <f t="shared" si="83"/>
        <v>0</v>
      </c>
      <c r="V126" s="140">
        <f t="shared" si="83"/>
        <v>0</v>
      </c>
      <c r="W126" s="140">
        <f t="shared" si="83"/>
        <v>0</v>
      </c>
      <c r="X126" s="140">
        <f t="shared" si="83"/>
        <v>0</v>
      </c>
      <c r="Y126" s="140">
        <f t="shared" si="83"/>
        <v>0</v>
      </c>
      <c r="Z126" s="140">
        <f t="shared" si="83"/>
        <v>0</v>
      </c>
      <c r="AA126" s="140">
        <f t="shared" si="83"/>
        <v>0</v>
      </c>
      <c r="AB126" s="140">
        <f t="shared" si="83"/>
        <v>0</v>
      </c>
      <c r="AC126" s="140">
        <f t="shared" si="83"/>
        <v>0</v>
      </c>
      <c r="AD126" s="140">
        <f t="shared" si="83"/>
        <v>0</v>
      </c>
      <c r="AE126" s="140">
        <f t="shared" si="83"/>
        <v>0</v>
      </c>
      <c r="AF126" s="140">
        <f t="shared" si="83"/>
        <v>0</v>
      </c>
      <c r="AG126" s="140">
        <f t="shared" si="83"/>
        <v>0</v>
      </c>
      <c r="AH126" s="140">
        <f t="shared" si="83"/>
        <v>0</v>
      </c>
      <c r="AI126" s="140">
        <f t="shared" si="83"/>
        <v>0</v>
      </c>
      <c r="AJ126" s="140">
        <f t="shared" si="83"/>
        <v>0</v>
      </c>
      <c r="AK126" s="140">
        <f t="shared" si="83"/>
        <v>0</v>
      </c>
      <c r="AL126" s="140">
        <f t="shared" si="83"/>
        <v>0</v>
      </c>
      <c r="AM126" s="140">
        <f t="shared" si="83"/>
        <v>0</v>
      </c>
      <c r="AN126" s="140">
        <f t="shared" si="83"/>
        <v>0</v>
      </c>
      <c r="AO126" s="140">
        <f t="shared" si="83"/>
        <v>0</v>
      </c>
      <c r="AP126" s="140">
        <f t="shared" si="83"/>
        <v>0</v>
      </c>
      <c r="AQ126" s="140">
        <f t="shared" si="83"/>
        <v>0</v>
      </c>
      <c r="AR126" s="140">
        <f t="shared" si="83"/>
        <v>0</v>
      </c>
      <c r="AS126" s="140">
        <f t="shared" si="83"/>
        <v>0</v>
      </c>
      <c r="AT126" s="140">
        <f t="shared" si="83"/>
        <v>0</v>
      </c>
      <c r="AU126" s="140">
        <f t="shared" si="83"/>
        <v>0</v>
      </c>
      <c r="AV126" s="140">
        <f t="shared" si="83"/>
        <v>0</v>
      </c>
      <c r="AW126" s="140">
        <f t="shared" si="83"/>
        <v>0</v>
      </c>
      <c r="AX126" s="140">
        <f t="shared" si="83"/>
        <v>0</v>
      </c>
      <c r="AY126" s="140">
        <f t="shared" si="83"/>
        <v>0</v>
      </c>
      <c r="AZ126" s="140">
        <f t="shared" si="83"/>
        <v>0</v>
      </c>
      <c r="BA126" s="140">
        <f t="shared" si="83"/>
        <v>0</v>
      </c>
      <c r="BB126" s="140">
        <f t="shared" si="83"/>
        <v>0</v>
      </c>
      <c r="BC126" s="140">
        <f t="shared" si="83"/>
        <v>0</v>
      </c>
      <c r="BD126" s="140">
        <f t="shared" si="83"/>
        <v>0</v>
      </c>
      <c r="BE126" s="140">
        <f t="shared" si="83"/>
        <v>0</v>
      </c>
      <c r="BF126" s="140">
        <f t="shared" si="83"/>
        <v>0</v>
      </c>
      <c r="BG126" s="140">
        <f t="shared" si="83"/>
        <v>0</v>
      </c>
      <c r="BH126" s="140">
        <f t="shared" si="83"/>
        <v>0</v>
      </c>
      <c r="BI126" s="140">
        <f t="shared" si="83"/>
        <v>0</v>
      </c>
      <c r="BJ126" s="140">
        <f t="shared" si="83"/>
        <v>0</v>
      </c>
      <c r="BK126" s="140">
        <f t="shared" si="83"/>
        <v>0</v>
      </c>
      <c r="BL126" s="140">
        <f t="shared" si="83"/>
        <v>0</v>
      </c>
      <c r="BM126" s="140">
        <f t="shared" si="83"/>
        <v>0</v>
      </c>
      <c r="BN126" s="146"/>
      <c r="BO126" s="168"/>
      <c r="BP126" s="168"/>
      <c r="BQ126" s="5"/>
    </row>
    <row r="127" spans="1:69" ht="12.75" customHeight="1" outlineLevel="1">
      <c r="A127" s="727"/>
      <c r="B127" s="316" t="s">
        <v>749</v>
      </c>
      <c r="C127" s="450"/>
      <c r="D127" s="476">
        <f t="shared" ref="D127" si="84">SUM(F127:L127)</f>
        <v>4798.4378711604368</v>
      </c>
      <c r="E127" s="476">
        <f t="shared" si="76"/>
        <v>4798.4378711604368</v>
      </c>
      <c r="F127" s="322">
        <f>+SUM(F121:F126)</f>
        <v>2399.2189355802184</v>
      </c>
      <c r="G127" s="322">
        <f t="shared" ref="G127:BM127" si="85">+SUM(G121:G126)</f>
        <v>2399.2189355802184</v>
      </c>
      <c r="H127" s="322">
        <f t="shared" si="85"/>
        <v>0</v>
      </c>
      <c r="I127" s="322">
        <f t="shared" si="85"/>
        <v>0</v>
      </c>
      <c r="J127" s="322">
        <f t="shared" si="85"/>
        <v>0</v>
      </c>
      <c r="K127" s="322">
        <f t="shared" si="85"/>
        <v>0</v>
      </c>
      <c r="L127" s="322">
        <f t="shared" si="85"/>
        <v>0</v>
      </c>
      <c r="M127" s="322">
        <f t="shared" si="85"/>
        <v>0</v>
      </c>
      <c r="N127" s="322">
        <f t="shared" si="85"/>
        <v>0</v>
      </c>
      <c r="O127" s="322">
        <f t="shared" si="85"/>
        <v>0</v>
      </c>
      <c r="P127" s="322">
        <f t="shared" si="85"/>
        <v>0</v>
      </c>
      <c r="Q127" s="322">
        <f t="shared" si="85"/>
        <v>0</v>
      </c>
      <c r="R127" s="322">
        <f t="shared" si="85"/>
        <v>0</v>
      </c>
      <c r="S127" s="322">
        <f t="shared" si="85"/>
        <v>0</v>
      </c>
      <c r="T127" s="322">
        <f t="shared" si="85"/>
        <v>0</v>
      </c>
      <c r="U127" s="322">
        <f t="shared" si="85"/>
        <v>0</v>
      </c>
      <c r="V127" s="322">
        <f t="shared" si="85"/>
        <v>0</v>
      </c>
      <c r="W127" s="322">
        <f t="shared" si="85"/>
        <v>0</v>
      </c>
      <c r="X127" s="322">
        <f t="shared" si="85"/>
        <v>0</v>
      </c>
      <c r="Y127" s="322">
        <f t="shared" si="85"/>
        <v>0</v>
      </c>
      <c r="Z127" s="322">
        <f t="shared" si="85"/>
        <v>0</v>
      </c>
      <c r="AA127" s="322">
        <f t="shared" si="85"/>
        <v>0</v>
      </c>
      <c r="AB127" s="322">
        <f t="shared" si="85"/>
        <v>0</v>
      </c>
      <c r="AC127" s="322">
        <f t="shared" si="85"/>
        <v>0</v>
      </c>
      <c r="AD127" s="322">
        <f t="shared" si="85"/>
        <v>0</v>
      </c>
      <c r="AE127" s="322">
        <f t="shared" si="85"/>
        <v>0</v>
      </c>
      <c r="AF127" s="322">
        <f t="shared" si="85"/>
        <v>0</v>
      </c>
      <c r="AG127" s="322">
        <f t="shared" si="85"/>
        <v>0</v>
      </c>
      <c r="AH127" s="322">
        <f t="shared" si="85"/>
        <v>0</v>
      </c>
      <c r="AI127" s="322">
        <f t="shared" si="85"/>
        <v>0</v>
      </c>
      <c r="AJ127" s="322">
        <f t="shared" si="85"/>
        <v>0</v>
      </c>
      <c r="AK127" s="322">
        <f t="shared" si="85"/>
        <v>0</v>
      </c>
      <c r="AL127" s="322">
        <f t="shared" si="85"/>
        <v>0</v>
      </c>
      <c r="AM127" s="322">
        <f t="shared" si="85"/>
        <v>0</v>
      </c>
      <c r="AN127" s="322">
        <f t="shared" si="85"/>
        <v>0</v>
      </c>
      <c r="AO127" s="322">
        <f t="shared" si="85"/>
        <v>0</v>
      </c>
      <c r="AP127" s="322">
        <f t="shared" si="85"/>
        <v>0</v>
      </c>
      <c r="AQ127" s="322">
        <f t="shared" si="85"/>
        <v>0</v>
      </c>
      <c r="AR127" s="322">
        <f t="shared" si="85"/>
        <v>0</v>
      </c>
      <c r="AS127" s="322">
        <f t="shared" si="85"/>
        <v>0</v>
      </c>
      <c r="AT127" s="322">
        <f t="shared" si="85"/>
        <v>0</v>
      </c>
      <c r="AU127" s="322">
        <f t="shared" si="85"/>
        <v>0</v>
      </c>
      <c r="AV127" s="322">
        <f t="shared" si="85"/>
        <v>0</v>
      </c>
      <c r="AW127" s="322">
        <f t="shared" si="85"/>
        <v>0</v>
      </c>
      <c r="AX127" s="322">
        <f t="shared" si="85"/>
        <v>0</v>
      </c>
      <c r="AY127" s="322">
        <f t="shared" si="85"/>
        <v>0</v>
      </c>
      <c r="AZ127" s="322">
        <f t="shared" si="85"/>
        <v>0</v>
      </c>
      <c r="BA127" s="322">
        <f t="shared" si="85"/>
        <v>0</v>
      </c>
      <c r="BB127" s="322">
        <f t="shared" si="85"/>
        <v>0</v>
      </c>
      <c r="BC127" s="322">
        <f t="shared" si="85"/>
        <v>0</v>
      </c>
      <c r="BD127" s="322">
        <f t="shared" si="85"/>
        <v>0</v>
      </c>
      <c r="BE127" s="322">
        <f t="shared" si="85"/>
        <v>0</v>
      </c>
      <c r="BF127" s="322">
        <f t="shared" si="85"/>
        <v>0</v>
      </c>
      <c r="BG127" s="322">
        <f t="shared" si="85"/>
        <v>0</v>
      </c>
      <c r="BH127" s="322">
        <f t="shared" si="85"/>
        <v>0</v>
      </c>
      <c r="BI127" s="322">
        <f t="shared" si="85"/>
        <v>0</v>
      </c>
      <c r="BJ127" s="322">
        <f t="shared" si="85"/>
        <v>0</v>
      </c>
      <c r="BK127" s="322">
        <f t="shared" si="85"/>
        <v>0</v>
      </c>
      <c r="BL127" s="322">
        <f t="shared" si="85"/>
        <v>0</v>
      </c>
      <c r="BM127" s="322">
        <f t="shared" si="85"/>
        <v>0</v>
      </c>
      <c r="BN127" s="174"/>
      <c r="BO127" s="150"/>
      <c r="BP127" s="150"/>
      <c r="BQ127" s="5"/>
    </row>
    <row r="128" spans="1:69" outlineLevel="1">
      <c r="A128" s="722" t="s">
        <v>771</v>
      </c>
      <c r="B128" s="165" t="s">
        <v>21</v>
      </c>
      <c r="C128" s="456"/>
      <c r="D128" s="477">
        <f t="shared" ref="D128:D134" si="86">SUM(F128:L128)</f>
        <v>0</v>
      </c>
      <c r="E128" s="478">
        <f t="shared" si="76"/>
        <v>0</v>
      </c>
      <c r="F128" s="519">
        <f>+(100%+'Assume C02'!G5)*(F114+F121)</f>
        <v>0</v>
      </c>
      <c r="G128" s="519">
        <f>+(100%+'Assume C02'!H5)*(G114+G121)</f>
        <v>0</v>
      </c>
      <c r="H128" s="519">
        <f>+(100%+'Assume C02'!I5)*(H114+H121)</f>
        <v>0</v>
      </c>
      <c r="I128" s="519">
        <f>+(100%+'Assume C02'!J5)*(I114+I121)</f>
        <v>0</v>
      </c>
      <c r="J128" s="519">
        <f>+(100%+'Assume C02'!K5)*(J114+J121)</f>
        <v>0</v>
      </c>
      <c r="K128" s="519">
        <f>+(100%+'Assume C02'!L5)*(K114+K121)</f>
        <v>0</v>
      </c>
      <c r="L128" s="519">
        <f>+(100%+'Assume C02'!M5)*(L114+L121)</f>
        <v>0</v>
      </c>
      <c r="M128" s="519">
        <f>+(100%+'Assume C02'!N5)*(M114+M121)</f>
        <v>0</v>
      </c>
      <c r="N128" s="519">
        <f>+(100%+'Assume C02'!O5)*(N114+N121)</f>
        <v>0</v>
      </c>
      <c r="O128" s="519">
        <f>+(100%+'Assume C02'!P5)*(O114+O121)</f>
        <v>0</v>
      </c>
      <c r="P128" s="519">
        <f>+(100%+'Assume C02'!Q5)*(P114+P121)</f>
        <v>0</v>
      </c>
      <c r="Q128" s="519">
        <f>+(100%+'Assume C02'!R5)*(Q114+Q121)</f>
        <v>0</v>
      </c>
      <c r="R128" s="519">
        <f>+(100%+'Assume C02'!S5)*(R114+R121)</f>
        <v>0</v>
      </c>
      <c r="S128" s="519">
        <f>+(100%+'Assume C02'!T5)*(S114+S121)</f>
        <v>0</v>
      </c>
      <c r="T128" s="519">
        <f>+(100%+'Assume C02'!U5)*(T114+T121)</f>
        <v>0</v>
      </c>
      <c r="U128" s="519">
        <f>+(100%+'Assume C02'!V5)*(U114+U121)</f>
        <v>0</v>
      </c>
      <c r="V128" s="519">
        <f>+(100%+'Assume C02'!W5)*(V114+V121)</f>
        <v>0</v>
      </c>
      <c r="W128" s="519">
        <f>+(100%+'Assume C02'!X5)*(W114+W121)</f>
        <v>0</v>
      </c>
      <c r="X128" s="519">
        <f>+(100%+'Assume C02'!Y5)*(X114+X121)</f>
        <v>0</v>
      </c>
      <c r="Y128" s="519">
        <f>+(100%+'Assume C02'!Z5)*(Y114+Y121)</f>
        <v>0</v>
      </c>
      <c r="Z128" s="519">
        <f>+(100%+'Assume C02'!AA5)*(Z114+Z121)</f>
        <v>0</v>
      </c>
      <c r="AA128" s="519">
        <f>+(100%+'Assume C02'!AB5)*(AA114+AA121)</f>
        <v>0</v>
      </c>
      <c r="AB128" s="519">
        <f>+(100%+'Assume C02'!AC5)*(AB114+AB121)</f>
        <v>0</v>
      </c>
      <c r="AC128" s="519">
        <f>+(100%+'Assume C02'!AD5)*(AC114+AC121)</f>
        <v>0</v>
      </c>
      <c r="AD128" s="519">
        <f>+(100%+'Assume C02'!AE5)*(AD114+AD121)</f>
        <v>0</v>
      </c>
      <c r="AE128" s="519">
        <f>+(100%+'Assume C02'!AF5)*(AE114+AE121)</f>
        <v>0</v>
      </c>
      <c r="AF128" s="519">
        <f>+(100%+'Assume C02'!AG5)*(AF114+AF121)</f>
        <v>0</v>
      </c>
      <c r="AG128" s="519">
        <f>+(100%+'Assume C02'!AH5)*(AG114+AG121)</f>
        <v>0</v>
      </c>
      <c r="AH128" s="519">
        <f>+(100%+'Assume C02'!AI5)*(AH114+AH121)</f>
        <v>0</v>
      </c>
      <c r="AI128" s="519">
        <f>+(100%+'Assume C02'!AJ5)*(AI114+AI121)</f>
        <v>0</v>
      </c>
      <c r="AJ128" s="519">
        <f>+(100%+'Assume C02'!AK5)*(AJ114+AJ121)</f>
        <v>0</v>
      </c>
      <c r="AK128" s="519">
        <f>+(100%+'Assume C02'!AL5)*(AK114+AK121)</f>
        <v>0</v>
      </c>
      <c r="AL128" s="519">
        <f>+(100%+'Assume C02'!AM5)*(AL114+AL121)</f>
        <v>0</v>
      </c>
      <c r="AM128" s="519">
        <f>+(100%+'Assume C02'!AN5)*(AM114+AM121)</f>
        <v>0</v>
      </c>
      <c r="AN128" s="519">
        <f>+(100%+'Assume C02'!AO5)*(AN114+AN121)</f>
        <v>0</v>
      </c>
      <c r="AO128" s="519">
        <f>+(100%+'Assume C02'!AP5)*(AO114+AO121)</f>
        <v>0</v>
      </c>
      <c r="AP128" s="519">
        <f>+(100%+'Assume C02'!AQ5)*(AP114+AP121)</f>
        <v>0</v>
      </c>
      <c r="AQ128" s="519">
        <f>+(100%+'Assume C02'!AR5)*(AQ114+AQ121)</f>
        <v>0</v>
      </c>
      <c r="AR128" s="519">
        <f>+(100%+'Assume C02'!AS5)*(AR114+AR121)</f>
        <v>0</v>
      </c>
      <c r="AS128" s="519">
        <f>+(100%+'Assume C02'!AT5)*(AS114+AS121)</f>
        <v>0</v>
      </c>
      <c r="AT128" s="519">
        <f>+(100%+'Assume C02'!AU5)*(AT114+AT121)</f>
        <v>0</v>
      </c>
      <c r="AU128" s="519">
        <f>+(100%+'Assume C02'!AV5)*(AU114+AU121)</f>
        <v>0</v>
      </c>
      <c r="AV128" s="519">
        <f>+(100%+'Assume C02'!AW5)*(AV114+AV121)</f>
        <v>0</v>
      </c>
      <c r="AW128" s="519">
        <f>+(100%+'Assume C02'!AX5)*(AW114+AW121)</f>
        <v>0</v>
      </c>
      <c r="AX128" s="519">
        <f>+(100%+'Assume C02'!AY5)*(AX114+AX121)</f>
        <v>0</v>
      </c>
      <c r="AY128" s="519">
        <f>+(100%+'Assume C02'!AZ5)*(AY114+AY121)</f>
        <v>0</v>
      </c>
      <c r="AZ128" s="519">
        <f>+(100%+'Assume C02'!BA5)*(AZ114+AZ121)</f>
        <v>0</v>
      </c>
      <c r="BA128" s="519">
        <f>+(100%+'Assume C02'!BB5)*(BA114+BA121)</f>
        <v>0</v>
      </c>
      <c r="BB128" s="519">
        <f>+(100%+'Assume C02'!BC5)*(BB114+BB121)</f>
        <v>0</v>
      </c>
      <c r="BC128" s="519">
        <f>+(100%+'Assume C02'!BD5)*(BC114+BC121)</f>
        <v>0</v>
      </c>
      <c r="BD128" s="519">
        <f>+(100%+'Assume C02'!BE5)*(BD114+BD121)</f>
        <v>0</v>
      </c>
      <c r="BE128" s="519">
        <f>+(100%+'Assume C02'!BF5)*(BE114+BE121)</f>
        <v>0</v>
      </c>
      <c r="BF128" s="519">
        <f>+(100%+'Assume C02'!BG5)*(BF114+BF121)</f>
        <v>0</v>
      </c>
      <c r="BG128" s="519">
        <f>+(100%+'Assume C02'!BH5)*(BG114+BG121)</f>
        <v>0</v>
      </c>
      <c r="BH128" s="519">
        <f>+(100%+'Assume C02'!BI5)*(BH114+BH121)</f>
        <v>0</v>
      </c>
      <c r="BI128" s="519">
        <f>+(100%+'Assume C02'!BJ5)*(BI114+BI121)</f>
        <v>0</v>
      </c>
      <c r="BJ128" s="519">
        <f>+(100%+'Assume C02'!BK5)*(BJ114+BJ121)</f>
        <v>0</v>
      </c>
      <c r="BK128" s="519">
        <f>+(100%+'Assume C02'!BL5)*(BK114+BK121)</f>
        <v>0</v>
      </c>
      <c r="BL128" s="519">
        <f>+(100%+'Assume C02'!BM5)*(BL114+BL121)</f>
        <v>0</v>
      </c>
      <c r="BM128" s="519">
        <f>+(100%+'Assume C02'!BN5)*(BM114+BM121)</f>
        <v>0</v>
      </c>
      <c r="BN128" s="152"/>
      <c r="BO128" s="158"/>
      <c r="BP128" s="158"/>
      <c r="BQ128" s="5"/>
    </row>
    <row r="129" spans="1:69" outlineLevel="1">
      <c r="A129" s="723"/>
      <c r="B129" s="315" t="s">
        <v>22</v>
      </c>
      <c r="C129" s="457"/>
      <c r="D129" s="479">
        <f t="shared" si="86"/>
        <v>509.35958256061747</v>
      </c>
      <c r="E129" s="480">
        <f t="shared" si="76"/>
        <v>1700.0630370540507</v>
      </c>
      <c r="F129" s="520">
        <f>+(100%+'Assume C02'!G6)*(F115+F122)</f>
        <v>259.10139936467385</v>
      </c>
      <c r="G129" s="520">
        <f>+(100%+'Assume C02'!H6)*(G115+G122)</f>
        <v>250.25818319594362</v>
      </c>
      <c r="H129" s="520">
        <f>+(100%+'Assume C02'!I6)*(H115+H122)</f>
        <v>0</v>
      </c>
      <c r="I129" s="520">
        <f>+(100%+'Assume C02'!J6)*(I115+I122)</f>
        <v>0</v>
      </c>
      <c r="J129" s="520">
        <f>+(100%+'Assume C02'!K6)*(J115+J122)</f>
        <v>0</v>
      </c>
      <c r="K129" s="520">
        <f>+(100%+'Assume C02'!L6)*(K115+K122)</f>
        <v>0</v>
      </c>
      <c r="L129" s="520">
        <f>+(100%+'Assume C02'!M6)*(L115+L122)</f>
        <v>0</v>
      </c>
      <c r="M129" s="520">
        <f>+(100%+'Assume C02'!N6)*(M115+M122)</f>
        <v>0</v>
      </c>
      <c r="N129" s="520">
        <f>+(100%+'Assume C02'!O6)*(N115+N122)</f>
        <v>0</v>
      </c>
      <c r="O129" s="520">
        <f>+(100%+'Assume C02'!P6)*(O115+O122)</f>
        <v>0</v>
      </c>
      <c r="P129" s="520">
        <f>+(100%+'Assume C02'!Q6)*(P115+P122)</f>
        <v>0</v>
      </c>
      <c r="Q129" s="520">
        <f>+(100%+'Assume C02'!R6)*(Q115+Q122)</f>
        <v>332.15496205706586</v>
      </c>
      <c r="R129" s="520">
        <f>+(100%+'Assume C02'!S6)*(R115+R122)</f>
        <v>0</v>
      </c>
      <c r="S129" s="520">
        <f>+(100%+'Assume C02'!T6)*(S115+S122)</f>
        <v>0</v>
      </c>
      <c r="T129" s="520">
        <f>+(100%+'Assume C02'!U6)*(T115+T122)</f>
        <v>0</v>
      </c>
      <c r="U129" s="520">
        <f>+(100%+'Assume C02'!V6)*(U115+U122)</f>
        <v>0</v>
      </c>
      <c r="V129" s="520">
        <f>+(100%+'Assume C02'!W6)*(V115+V122)</f>
        <v>0</v>
      </c>
      <c r="W129" s="520">
        <f>+(100%+'Assume C02'!X6)*(W115+W122)</f>
        <v>0</v>
      </c>
      <c r="X129" s="520">
        <f>+(100%+'Assume C02'!Y6)*(X115+X122)</f>
        <v>0</v>
      </c>
      <c r="Y129" s="520">
        <f>+(100%+'Assume C02'!Z6)*(Y115+Y122)</f>
        <v>0</v>
      </c>
      <c r="Z129" s="520">
        <f>+(100%+'Assume C02'!AA6)*(Z115+Z122)</f>
        <v>0</v>
      </c>
      <c r="AA129" s="520">
        <f>+(100%+'Assume C02'!AB6)*(AA115+AA122)</f>
        <v>214.63712310909185</v>
      </c>
      <c r="AB129" s="520">
        <f>+(100%+'Assume C02'!AC6)*(AB115+AB122)</f>
        <v>0</v>
      </c>
      <c r="AC129" s="520">
        <f>+(100%+'Assume C02'!AD6)*(AC115+AC122)</f>
        <v>0</v>
      </c>
      <c r="AD129" s="520">
        <f>+(100%+'Assume C02'!AE6)*(AD115+AD122)</f>
        <v>0</v>
      </c>
      <c r="AE129" s="520">
        <f>+(100%+'Assume C02'!AF6)*(AE115+AE122)</f>
        <v>0</v>
      </c>
      <c r="AF129" s="520">
        <f>+(100%+'Assume C02'!AG6)*(AF115+AF122)</f>
        <v>0</v>
      </c>
      <c r="AG129" s="520">
        <f>+(100%+'Assume C02'!AH6)*(AG115+AG122)</f>
        <v>0</v>
      </c>
      <c r="AH129" s="520">
        <f>+(100%+'Assume C02'!AI6)*(AH115+AH122)</f>
        <v>0</v>
      </c>
      <c r="AI129" s="520">
        <f>+(100%+'Assume C02'!AJ6)*(AI115+AI122)</f>
        <v>0</v>
      </c>
      <c r="AJ129" s="520">
        <f>+(100%+'Assume C02'!AK6)*(AJ115+AJ122)</f>
        <v>0</v>
      </c>
      <c r="AK129" s="520">
        <f>+(100%+'Assume C02'!AL6)*(AK115+AK122)</f>
        <v>214.63712310909185</v>
      </c>
      <c r="AL129" s="520">
        <f>+(100%+'Assume C02'!AM6)*(AL115+AL122)</f>
        <v>0</v>
      </c>
      <c r="AM129" s="520">
        <f>+(100%+'Assume C02'!AN6)*(AM115+AM122)</f>
        <v>0</v>
      </c>
      <c r="AN129" s="520">
        <f>+(100%+'Assume C02'!AO6)*(AN115+AN122)</f>
        <v>0</v>
      </c>
      <c r="AO129" s="520">
        <f>+(100%+'Assume C02'!AP6)*(AO115+AO122)</f>
        <v>0</v>
      </c>
      <c r="AP129" s="520">
        <f>+(100%+'Assume C02'!AQ6)*(AP115+AP122)</f>
        <v>0</v>
      </c>
      <c r="AQ129" s="520">
        <f>+(100%+'Assume C02'!AR6)*(AQ115+AQ122)</f>
        <v>0</v>
      </c>
      <c r="AR129" s="520">
        <f>+(100%+'Assume C02'!AS6)*(AR115+AR122)</f>
        <v>0</v>
      </c>
      <c r="AS129" s="520">
        <f>+(100%+'Assume C02'!AT6)*(AS115+AS122)</f>
        <v>0</v>
      </c>
      <c r="AT129" s="520">
        <f>+(100%+'Assume C02'!AU6)*(AT115+AT122)</f>
        <v>0</v>
      </c>
      <c r="AU129" s="520">
        <f>+(100%+'Assume C02'!AV6)*(AU115+AU122)</f>
        <v>214.63712310909185</v>
      </c>
      <c r="AV129" s="520">
        <f>+(100%+'Assume C02'!AW6)*(AV115+AV122)</f>
        <v>0</v>
      </c>
      <c r="AW129" s="520">
        <f>+(100%+'Assume C02'!AX6)*(AW115+AW122)</f>
        <v>0</v>
      </c>
      <c r="AX129" s="520">
        <f>+(100%+'Assume C02'!AY6)*(AX115+AX122)</f>
        <v>0</v>
      </c>
      <c r="AY129" s="520">
        <f>+(100%+'Assume C02'!AZ6)*(AY115+AY122)</f>
        <v>0</v>
      </c>
      <c r="AZ129" s="520">
        <f>+(100%+'Assume C02'!BA6)*(AZ115+AZ122)</f>
        <v>0</v>
      </c>
      <c r="BA129" s="520">
        <f>+(100%+'Assume C02'!BB6)*(BA115+BA122)</f>
        <v>0</v>
      </c>
      <c r="BB129" s="520">
        <f>+(100%+'Assume C02'!BC6)*(BB115+BB122)</f>
        <v>0</v>
      </c>
      <c r="BC129" s="520">
        <f>+(100%+'Assume C02'!BD6)*(BC115+BC122)</f>
        <v>0</v>
      </c>
      <c r="BD129" s="520">
        <f>+(100%+'Assume C02'!BE6)*(BD115+BD122)</f>
        <v>0</v>
      </c>
      <c r="BE129" s="520">
        <f>+(100%+'Assume C02'!BF6)*(BE115+BE122)</f>
        <v>214.63712310909185</v>
      </c>
      <c r="BF129" s="520">
        <f>+(100%+'Assume C02'!BG6)*(BF115+BF122)</f>
        <v>0</v>
      </c>
      <c r="BG129" s="520">
        <f>+(100%+'Assume C02'!BH6)*(BG115+BG122)</f>
        <v>0</v>
      </c>
      <c r="BH129" s="520">
        <f>+(100%+'Assume C02'!BI6)*(BH115+BH122)</f>
        <v>0</v>
      </c>
      <c r="BI129" s="520">
        <f>+(100%+'Assume C02'!BJ6)*(BI115+BI122)</f>
        <v>0</v>
      </c>
      <c r="BJ129" s="520">
        <f>+(100%+'Assume C02'!BK6)*(BJ115+BJ122)</f>
        <v>0</v>
      </c>
      <c r="BK129" s="520">
        <f>+(100%+'Assume C02'!BL6)*(BK115+BK122)</f>
        <v>0</v>
      </c>
      <c r="BL129" s="520">
        <f>+(100%+'Assume C02'!BM6)*(BL115+BL122)</f>
        <v>0</v>
      </c>
      <c r="BM129" s="520">
        <f>+(100%+'Assume C02'!BN6)*(BM115+BM122)</f>
        <v>0</v>
      </c>
      <c r="BN129" s="147"/>
      <c r="BO129" s="159"/>
      <c r="BP129" s="159"/>
      <c r="BQ129" s="5"/>
    </row>
    <row r="130" spans="1:69" outlineLevel="1">
      <c r="A130" s="723"/>
      <c r="B130" s="315" t="s">
        <v>23</v>
      </c>
      <c r="C130" s="457"/>
      <c r="D130" s="479">
        <f t="shared" si="86"/>
        <v>2123.3111440713583</v>
      </c>
      <c r="E130" s="480">
        <f t="shared" si="76"/>
        <v>3912.7793745025165</v>
      </c>
      <c r="F130" s="520">
        <f>+(100%+'Assume C02'!G7)*(F116+F123)</f>
        <v>1080.0874422540649</v>
      </c>
      <c r="G130" s="520">
        <f>+(100%+'Assume C02'!H7)*(G116+G123)</f>
        <v>1043.2237018172932</v>
      </c>
      <c r="H130" s="520">
        <f>+(100%+'Assume C02'!I7)*(H116+H123)</f>
        <v>0</v>
      </c>
      <c r="I130" s="520">
        <f>+(100%+'Assume C02'!J7)*(I116+I123)</f>
        <v>0</v>
      </c>
      <c r="J130" s="520">
        <f>+(100%+'Assume C02'!K7)*(J116+J123)</f>
        <v>0</v>
      </c>
      <c r="K130" s="520">
        <f>+(100%+'Assume C02'!L7)*(K116+K123)</f>
        <v>0</v>
      </c>
      <c r="L130" s="520">
        <f>+(100%+'Assume C02'!M7)*(L116+L123)</f>
        <v>0</v>
      </c>
      <c r="M130" s="520">
        <f>+(100%+'Assume C02'!N7)*(M116+M123)</f>
        <v>0</v>
      </c>
      <c r="N130" s="520">
        <f>+(100%+'Assume C02'!O7)*(N116+N123)</f>
        <v>0</v>
      </c>
      <c r="O130" s="520">
        <f>+(100%+'Assume C02'!P7)*(O116+O123)</f>
        <v>0</v>
      </c>
      <c r="P130" s="520">
        <f>+(100%+'Assume C02'!Q7)*(P116+P123)</f>
        <v>0</v>
      </c>
      <c r="Q130" s="520">
        <f>+(100%+'Assume C02'!R7)*(Q116+Q123)</f>
        <v>0</v>
      </c>
      <c r="R130" s="520">
        <f>+(100%+'Assume C02'!S7)*(R116+R123)</f>
        <v>0</v>
      </c>
      <c r="S130" s="520">
        <f>+(100%+'Assume C02'!T7)*(S116+S123)</f>
        <v>0</v>
      </c>
      <c r="T130" s="520">
        <f>+(100%+'Assume C02'!U7)*(T116+T123)</f>
        <v>0</v>
      </c>
      <c r="U130" s="520">
        <f>+(100%+'Assume C02'!V7)*(U116+U123)</f>
        <v>0</v>
      </c>
      <c r="V130" s="520">
        <f>+(100%+'Assume C02'!W7)*(V116+V123)</f>
        <v>0</v>
      </c>
      <c r="W130" s="520">
        <f>+(100%+'Assume C02'!X7)*(W116+W123)</f>
        <v>0</v>
      </c>
      <c r="X130" s="520">
        <f>+(100%+'Assume C02'!Y7)*(X116+X123)</f>
        <v>0</v>
      </c>
      <c r="Y130" s="520">
        <f>+(100%+'Assume C02'!Z7)*(Y116+Y123)</f>
        <v>0</v>
      </c>
      <c r="Z130" s="520">
        <f>+(100%+'Assume C02'!AA7)*(Z116+Z123)</f>
        <v>0</v>
      </c>
      <c r="AA130" s="520">
        <f>+(100%+'Assume C02'!AB7)*(AA116+AA123)</f>
        <v>0</v>
      </c>
      <c r="AB130" s="520">
        <f>+(100%+'Assume C02'!AC7)*(AB116+AB123)</f>
        <v>0</v>
      </c>
      <c r="AC130" s="520">
        <f>+(100%+'Assume C02'!AD7)*(AC116+AC123)</f>
        <v>0</v>
      </c>
      <c r="AD130" s="520">
        <f>+(100%+'Assume C02'!AE7)*(AD116+AD123)</f>
        <v>0</v>
      </c>
      <c r="AE130" s="520">
        <f>+(100%+'Assume C02'!AF7)*(AE116+AE123)</f>
        <v>0</v>
      </c>
      <c r="AF130" s="520">
        <f>+(100%+'Assume C02'!AG7)*(AF116+AF123)</f>
        <v>894.73411521557898</v>
      </c>
      <c r="AG130" s="520">
        <f>+(100%+'Assume C02'!AH7)*(AG116+AG123)</f>
        <v>0</v>
      </c>
      <c r="AH130" s="520">
        <f>+(100%+'Assume C02'!AI7)*(AH116+AH123)</f>
        <v>0</v>
      </c>
      <c r="AI130" s="520">
        <f>+(100%+'Assume C02'!AJ7)*(AI116+AI123)</f>
        <v>0</v>
      </c>
      <c r="AJ130" s="520">
        <f>+(100%+'Assume C02'!AK7)*(AJ116+AJ123)</f>
        <v>0</v>
      </c>
      <c r="AK130" s="520">
        <f>+(100%+'Assume C02'!AL7)*(AK116+AK123)</f>
        <v>0</v>
      </c>
      <c r="AL130" s="520">
        <f>+(100%+'Assume C02'!AM7)*(AL116+AL123)</f>
        <v>0</v>
      </c>
      <c r="AM130" s="520">
        <f>+(100%+'Assume C02'!AN7)*(AM116+AM123)</f>
        <v>0</v>
      </c>
      <c r="AN130" s="520">
        <f>+(100%+'Assume C02'!AO7)*(AN116+AN123)</f>
        <v>0</v>
      </c>
      <c r="AO130" s="520">
        <f>+(100%+'Assume C02'!AP7)*(AO116+AO123)</f>
        <v>0</v>
      </c>
      <c r="AP130" s="520">
        <f>+(100%+'Assume C02'!AQ7)*(AP116+AP123)</f>
        <v>0</v>
      </c>
      <c r="AQ130" s="520">
        <f>+(100%+'Assume C02'!AR7)*(AQ116+AQ123)</f>
        <v>0</v>
      </c>
      <c r="AR130" s="520">
        <f>+(100%+'Assume C02'!AS7)*(AR116+AR123)</f>
        <v>0</v>
      </c>
      <c r="AS130" s="520">
        <f>+(100%+'Assume C02'!AT7)*(AS116+AS123)</f>
        <v>0</v>
      </c>
      <c r="AT130" s="520">
        <f>+(100%+'Assume C02'!AU7)*(AT116+AT123)</f>
        <v>0</v>
      </c>
      <c r="AU130" s="520">
        <f>+(100%+'Assume C02'!AV7)*(AU116+AU123)</f>
        <v>0</v>
      </c>
      <c r="AV130" s="520">
        <f>+(100%+'Assume C02'!AW7)*(AV116+AV123)</f>
        <v>0</v>
      </c>
      <c r="AW130" s="520">
        <f>+(100%+'Assume C02'!AX7)*(AW116+AW123)</f>
        <v>0</v>
      </c>
      <c r="AX130" s="520">
        <f>+(100%+'Assume C02'!AY7)*(AX116+AX123)</f>
        <v>0</v>
      </c>
      <c r="AY130" s="520">
        <f>+(100%+'Assume C02'!AZ7)*(AY116+AY123)</f>
        <v>0</v>
      </c>
      <c r="AZ130" s="520">
        <f>+(100%+'Assume C02'!BA7)*(AZ116+AZ123)</f>
        <v>0</v>
      </c>
      <c r="BA130" s="520">
        <f>+(100%+'Assume C02'!BB7)*(BA116+BA123)</f>
        <v>0</v>
      </c>
      <c r="BB130" s="520">
        <f>+(100%+'Assume C02'!BC7)*(BB116+BB123)</f>
        <v>0</v>
      </c>
      <c r="BC130" s="520">
        <f>+(100%+'Assume C02'!BD7)*(BC116+BC123)</f>
        <v>0</v>
      </c>
      <c r="BD130" s="520">
        <f>+(100%+'Assume C02'!BE7)*(BD116+BD123)</f>
        <v>0</v>
      </c>
      <c r="BE130" s="520">
        <f>+(100%+'Assume C02'!BF7)*(BE116+BE123)</f>
        <v>894.73411521557898</v>
      </c>
      <c r="BF130" s="520">
        <f>+(100%+'Assume C02'!BG7)*(BF116+BF123)</f>
        <v>0</v>
      </c>
      <c r="BG130" s="520">
        <f>+(100%+'Assume C02'!BH7)*(BG116+BG123)</f>
        <v>0</v>
      </c>
      <c r="BH130" s="520">
        <f>+(100%+'Assume C02'!BI7)*(BH116+BH123)</f>
        <v>0</v>
      </c>
      <c r="BI130" s="520">
        <f>+(100%+'Assume C02'!BJ7)*(BI116+BI123)</f>
        <v>0</v>
      </c>
      <c r="BJ130" s="520">
        <f>+(100%+'Assume C02'!BK7)*(BJ116+BJ123)</f>
        <v>0</v>
      </c>
      <c r="BK130" s="520">
        <f>+(100%+'Assume C02'!BL7)*(BK116+BK123)</f>
        <v>0</v>
      </c>
      <c r="BL130" s="520">
        <f>+(100%+'Assume C02'!BM7)*(BL116+BL123)</f>
        <v>0</v>
      </c>
      <c r="BM130" s="520">
        <f>+(100%+'Assume C02'!BN7)*(BM116+BM123)</f>
        <v>0</v>
      </c>
      <c r="BN130" s="147"/>
      <c r="BO130" s="147"/>
      <c r="BP130" s="147"/>
      <c r="BQ130" s="5"/>
    </row>
    <row r="131" spans="1:69" outlineLevel="1">
      <c r="A131" s="723"/>
      <c r="B131" s="315" t="s">
        <v>24</v>
      </c>
      <c r="C131" s="457"/>
      <c r="D131" s="479">
        <f t="shared" si="86"/>
        <v>849.01268878873657</v>
      </c>
      <c r="E131" s="480">
        <f t="shared" si="76"/>
        <v>1564.53723075823</v>
      </c>
      <c r="F131" s="520">
        <f>+(100%+'Assume C02'!G8)*(F117+F124)</f>
        <v>431.87638610361614</v>
      </c>
      <c r="G131" s="520">
        <f>+(100%+'Assume C02'!H8)*(G117+G124)</f>
        <v>417.13630268512037</v>
      </c>
      <c r="H131" s="520">
        <f>+(100%+'Assume C02'!I8)*(H117+H124)</f>
        <v>0</v>
      </c>
      <c r="I131" s="520">
        <f>+(100%+'Assume C02'!J8)*(I117+I124)</f>
        <v>0</v>
      </c>
      <c r="J131" s="520">
        <f>+(100%+'Assume C02'!K8)*(J117+J124)</f>
        <v>0</v>
      </c>
      <c r="K131" s="520">
        <f>+(100%+'Assume C02'!L8)*(K117+K124)</f>
        <v>0</v>
      </c>
      <c r="L131" s="520">
        <f>+(100%+'Assume C02'!M8)*(L117+L124)</f>
        <v>0</v>
      </c>
      <c r="M131" s="520">
        <f>+(100%+'Assume C02'!N8)*(M117+M124)</f>
        <v>0</v>
      </c>
      <c r="N131" s="520">
        <f>+(100%+'Assume C02'!O8)*(N117+N124)</f>
        <v>0</v>
      </c>
      <c r="O131" s="520">
        <f>+(100%+'Assume C02'!P8)*(O117+O124)</f>
        <v>0</v>
      </c>
      <c r="P131" s="520">
        <f>+(100%+'Assume C02'!Q8)*(P117+P124)</f>
        <v>0</v>
      </c>
      <c r="Q131" s="520">
        <f>+(100%+'Assume C02'!R8)*(Q117+Q124)</f>
        <v>0</v>
      </c>
      <c r="R131" s="520">
        <f>+(100%+'Assume C02'!S8)*(R117+R124)</f>
        <v>0</v>
      </c>
      <c r="S131" s="520">
        <f>+(100%+'Assume C02'!T8)*(S117+S124)</f>
        <v>0</v>
      </c>
      <c r="T131" s="520">
        <f>+(100%+'Assume C02'!U8)*(T117+T124)</f>
        <v>0</v>
      </c>
      <c r="U131" s="520">
        <f>+(100%+'Assume C02'!V8)*(U117+U124)</f>
        <v>0</v>
      </c>
      <c r="V131" s="520">
        <f>+(100%+'Assume C02'!W8)*(V117+V124)</f>
        <v>0</v>
      </c>
      <c r="W131" s="520">
        <f>+(100%+'Assume C02'!X8)*(W117+W124)</f>
        <v>0</v>
      </c>
      <c r="X131" s="520">
        <f>+(100%+'Assume C02'!Y8)*(X117+X124)</f>
        <v>0</v>
      </c>
      <c r="Y131" s="520">
        <f>+(100%+'Assume C02'!Z8)*(Y117+Y124)</f>
        <v>0</v>
      </c>
      <c r="Z131" s="520">
        <f>+(100%+'Assume C02'!AA8)*(Z117+Z124)</f>
        <v>0</v>
      </c>
      <c r="AA131" s="520">
        <f>+(100%+'Assume C02'!AB8)*(AA117+AA124)</f>
        <v>0</v>
      </c>
      <c r="AB131" s="520">
        <f>+(100%+'Assume C02'!AC8)*(AB117+AB124)</f>
        <v>0</v>
      </c>
      <c r="AC131" s="520">
        <f>+(100%+'Assume C02'!AD8)*(AC117+AC124)</f>
        <v>0</v>
      </c>
      <c r="AD131" s="520">
        <f>+(100%+'Assume C02'!AE8)*(AD117+AD124)</f>
        <v>0</v>
      </c>
      <c r="AE131" s="520">
        <f>+(100%+'Assume C02'!AF8)*(AE117+AE124)</f>
        <v>0</v>
      </c>
      <c r="AF131" s="520">
        <f>+(100%+'Assume C02'!AG8)*(AF117+AF124)</f>
        <v>357.76227098474675</v>
      </c>
      <c r="AG131" s="520">
        <f>+(100%+'Assume C02'!AH8)*(AG117+AG124)</f>
        <v>0</v>
      </c>
      <c r="AH131" s="520">
        <f>+(100%+'Assume C02'!AI8)*(AH117+AH124)</f>
        <v>0</v>
      </c>
      <c r="AI131" s="520">
        <f>+(100%+'Assume C02'!AJ8)*(AI117+AI124)</f>
        <v>0</v>
      </c>
      <c r="AJ131" s="520">
        <f>+(100%+'Assume C02'!AK8)*(AJ117+AJ124)</f>
        <v>0</v>
      </c>
      <c r="AK131" s="520">
        <f>+(100%+'Assume C02'!AL8)*(AK117+AK124)</f>
        <v>0</v>
      </c>
      <c r="AL131" s="520">
        <f>+(100%+'Assume C02'!AM8)*(AL117+AL124)</f>
        <v>0</v>
      </c>
      <c r="AM131" s="520">
        <f>+(100%+'Assume C02'!AN8)*(AM117+AM124)</f>
        <v>0</v>
      </c>
      <c r="AN131" s="520">
        <f>+(100%+'Assume C02'!AO8)*(AN117+AN124)</f>
        <v>0</v>
      </c>
      <c r="AO131" s="520">
        <f>+(100%+'Assume C02'!AP8)*(AO117+AO124)</f>
        <v>0</v>
      </c>
      <c r="AP131" s="520">
        <f>+(100%+'Assume C02'!AQ8)*(AP117+AP124)</f>
        <v>0</v>
      </c>
      <c r="AQ131" s="520">
        <f>+(100%+'Assume C02'!AR8)*(AQ117+AQ124)</f>
        <v>0</v>
      </c>
      <c r="AR131" s="520">
        <f>+(100%+'Assume C02'!AS8)*(AR117+AR124)</f>
        <v>0</v>
      </c>
      <c r="AS131" s="520">
        <f>+(100%+'Assume C02'!AT8)*(AS117+AS124)</f>
        <v>0</v>
      </c>
      <c r="AT131" s="520">
        <f>+(100%+'Assume C02'!AU8)*(AT117+AT124)</f>
        <v>0</v>
      </c>
      <c r="AU131" s="520">
        <f>+(100%+'Assume C02'!AV8)*(AU117+AU124)</f>
        <v>0</v>
      </c>
      <c r="AV131" s="520">
        <f>+(100%+'Assume C02'!AW8)*(AV117+AV124)</f>
        <v>0</v>
      </c>
      <c r="AW131" s="520">
        <f>+(100%+'Assume C02'!AX8)*(AW117+AW124)</f>
        <v>0</v>
      </c>
      <c r="AX131" s="520">
        <f>+(100%+'Assume C02'!AY8)*(AX117+AX124)</f>
        <v>0</v>
      </c>
      <c r="AY131" s="520">
        <f>+(100%+'Assume C02'!AZ8)*(AY117+AY124)</f>
        <v>0</v>
      </c>
      <c r="AZ131" s="520">
        <f>+(100%+'Assume C02'!BA8)*(AZ117+AZ124)</f>
        <v>0</v>
      </c>
      <c r="BA131" s="520">
        <f>+(100%+'Assume C02'!BB8)*(BA117+BA124)</f>
        <v>0</v>
      </c>
      <c r="BB131" s="520">
        <f>+(100%+'Assume C02'!BC8)*(BB117+BB124)</f>
        <v>0</v>
      </c>
      <c r="BC131" s="520">
        <f>+(100%+'Assume C02'!BD8)*(BC117+BC124)</f>
        <v>0</v>
      </c>
      <c r="BD131" s="520">
        <f>+(100%+'Assume C02'!BE8)*(BD117+BD124)</f>
        <v>0</v>
      </c>
      <c r="BE131" s="520">
        <f>+(100%+'Assume C02'!BF8)*(BE117+BE124)</f>
        <v>357.76227098474675</v>
      </c>
      <c r="BF131" s="520">
        <f>+(100%+'Assume C02'!BG8)*(BF117+BF124)</f>
        <v>0</v>
      </c>
      <c r="BG131" s="520">
        <f>+(100%+'Assume C02'!BH8)*(BG117+BG124)</f>
        <v>0</v>
      </c>
      <c r="BH131" s="520">
        <f>+(100%+'Assume C02'!BI8)*(BH117+BH124)</f>
        <v>0</v>
      </c>
      <c r="BI131" s="520">
        <f>+(100%+'Assume C02'!BJ8)*(BI117+BI124)</f>
        <v>0</v>
      </c>
      <c r="BJ131" s="520">
        <f>+(100%+'Assume C02'!BK8)*(BJ117+BJ124)</f>
        <v>0</v>
      </c>
      <c r="BK131" s="520">
        <f>+(100%+'Assume C02'!BL8)*(BK117+BK124)</f>
        <v>0</v>
      </c>
      <c r="BL131" s="520">
        <f>+(100%+'Assume C02'!BM8)*(BL117+BL124)</f>
        <v>0</v>
      </c>
      <c r="BM131" s="520">
        <f>+(100%+'Assume C02'!BN8)*(BM117+BM124)</f>
        <v>0</v>
      </c>
      <c r="BN131" s="147"/>
      <c r="BO131" s="159"/>
      <c r="BP131" s="159"/>
      <c r="BQ131" s="5"/>
    </row>
    <row r="132" spans="1:69" outlineLevel="1">
      <c r="A132" s="723"/>
      <c r="B132" s="315" t="s">
        <v>25</v>
      </c>
      <c r="C132" s="457"/>
      <c r="D132" s="479">
        <f t="shared" si="86"/>
        <v>983.73082962087733</v>
      </c>
      <c r="E132" s="480">
        <f t="shared" si="76"/>
        <v>983.73082962087733</v>
      </c>
      <c r="F132" s="520">
        <f>+(100%+'Assume C02'!G9)*(F118+F125)</f>
        <v>500.40490702382647</v>
      </c>
      <c r="G132" s="520">
        <f>+(100%+'Assume C02'!H9)*(G118+G125)</f>
        <v>483.32592259705081</v>
      </c>
      <c r="H132" s="520">
        <f>+(100%+'Assume C02'!I9)*(H118+H125)</f>
        <v>0</v>
      </c>
      <c r="I132" s="520">
        <f>+(100%+'Assume C02'!J9)*(I118+I125)</f>
        <v>0</v>
      </c>
      <c r="J132" s="520">
        <f>+(100%+'Assume C02'!K9)*(J118+J125)</f>
        <v>0</v>
      </c>
      <c r="K132" s="520">
        <f>+(100%+'Assume C02'!L9)*(K118+K125)</f>
        <v>0</v>
      </c>
      <c r="L132" s="520">
        <f>+(100%+'Assume C02'!M9)*(L118+L125)</f>
        <v>0</v>
      </c>
      <c r="M132" s="520">
        <f>+(100%+'Assume C02'!N9)*(M118+M125)</f>
        <v>0</v>
      </c>
      <c r="N132" s="520">
        <f>+(100%+'Assume C02'!O9)*(N118+N125)</f>
        <v>0</v>
      </c>
      <c r="O132" s="520">
        <f>+(100%+'Assume C02'!P9)*(O118+O125)</f>
        <v>0</v>
      </c>
      <c r="P132" s="520">
        <f>+(100%+'Assume C02'!Q9)*(P118+P125)</f>
        <v>0</v>
      </c>
      <c r="Q132" s="520">
        <f>+(100%+'Assume C02'!R9)*(Q118+Q125)</f>
        <v>0</v>
      </c>
      <c r="R132" s="520">
        <f>+(100%+'Assume C02'!S9)*(R118+R125)</f>
        <v>0</v>
      </c>
      <c r="S132" s="520">
        <f>+(100%+'Assume C02'!T9)*(S118+S125)</f>
        <v>0</v>
      </c>
      <c r="T132" s="520">
        <f>+(100%+'Assume C02'!U9)*(T118+T125)</f>
        <v>0</v>
      </c>
      <c r="U132" s="520">
        <f>+(100%+'Assume C02'!V9)*(U118+U125)</f>
        <v>0</v>
      </c>
      <c r="V132" s="520">
        <f>+(100%+'Assume C02'!W9)*(V118+V125)</f>
        <v>0</v>
      </c>
      <c r="W132" s="520">
        <f>+(100%+'Assume C02'!X9)*(W118+W125)</f>
        <v>0</v>
      </c>
      <c r="X132" s="520">
        <f>+(100%+'Assume C02'!Y9)*(X118+X125)</f>
        <v>0</v>
      </c>
      <c r="Y132" s="520">
        <f>+(100%+'Assume C02'!Z9)*(Y118+Y125)</f>
        <v>0</v>
      </c>
      <c r="Z132" s="520">
        <f>+(100%+'Assume C02'!AA9)*(Z118+Z125)</f>
        <v>0</v>
      </c>
      <c r="AA132" s="520">
        <f>+(100%+'Assume C02'!AB9)*(AA118+AA125)</f>
        <v>0</v>
      </c>
      <c r="AB132" s="520">
        <f>+(100%+'Assume C02'!AC9)*(AB118+AB125)</f>
        <v>0</v>
      </c>
      <c r="AC132" s="520">
        <f>+(100%+'Assume C02'!AD9)*(AC118+AC125)</f>
        <v>0</v>
      </c>
      <c r="AD132" s="520">
        <f>+(100%+'Assume C02'!AE9)*(AD118+AD125)</f>
        <v>0</v>
      </c>
      <c r="AE132" s="520">
        <f>+(100%+'Assume C02'!AF9)*(AE118+AE125)</f>
        <v>0</v>
      </c>
      <c r="AF132" s="520">
        <f>+(100%+'Assume C02'!AG9)*(AF118+AF125)</f>
        <v>0</v>
      </c>
      <c r="AG132" s="520">
        <f>+(100%+'Assume C02'!AH9)*(AG118+AG125)</f>
        <v>0</v>
      </c>
      <c r="AH132" s="520">
        <f>+(100%+'Assume C02'!AI9)*(AH118+AH125)</f>
        <v>0</v>
      </c>
      <c r="AI132" s="520">
        <f>+(100%+'Assume C02'!AJ9)*(AI118+AI125)</f>
        <v>0</v>
      </c>
      <c r="AJ132" s="520">
        <f>+(100%+'Assume C02'!AK9)*(AJ118+AJ125)</f>
        <v>0</v>
      </c>
      <c r="AK132" s="520">
        <f>+(100%+'Assume C02'!AL9)*(AK118+AK125)</f>
        <v>0</v>
      </c>
      <c r="AL132" s="520">
        <f>+(100%+'Assume C02'!AM9)*(AL118+AL125)</f>
        <v>0</v>
      </c>
      <c r="AM132" s="520">
        <f>+(100%+'Assume C02'!AN9)*(AM118+AM125)</f>
        <v>0</v>
      </c>
      <c r="AN132" s="520">
        <f>+(100%+'Assume C02'!AO9)*(AN118+AN125)</f>
        <v>0</v>
      </c>
      <c r="AO132" s="520">
        <f>+(100%+'Assume C02'!AP9)*(AO118+AO125)</f>
        <v>0</v>
      </c>
      <c r="AP132" s="520">
        <f>+(100%+'Assume C02'!AQ9)*(AP118+AP125)</f>
        <v>0</v>
      </c>
      <c r="AQ132" s="520">
        <f>+(100%+'Assume C02'!AR9)*(AQ118+AQ125)</f>
        <v>0</v>
      </c>
      <c r="AR132" s="520">
        <f>+(100%+'Assume C02'!AS9)*(AR118+AR125)</f>
        <v>0</v>
      </c>
      <c r="AS132" s="520">
        <f>+(100%+'Assume C02'!AT9)*(AS118+AS125)</f>
        <v>0</v>
      </c>
      <c r="AT132" s="520">
        <f>+(100%+'Assume C02'!AU9)*(AT118+AT125)</f>
        <v>0</v>
      </c>
      <c r="AU132" s="520">
        <f>+(100%+'Assume C02'!AV9)*(AU118+AU125)</f>
        <v>0</v>
      </c>
      <c r="AV132" s="520">
        <f>+(100%+'Assume C02'!AW9)*(AV118+AV125)</f>
        <v>0</v>
      </c>
      <c r="AW132" s="520">
        <f>+(100%+'Assume C02'!AX9)*(AW118+AW125)</f>
        <v>0</v>
      </c>
      <c r="AX132" s="520">
        <f>+(100%+'Assume C02'!AY9)*(AX118+AX125)</f>
        <v>0</v>
      </c>
      <c r="AY132" s="520">
        <f>+(100%+'Assume C02'!AZ9)*(AY118+AY125)</f>
        <v>0</v>
      </c>
      <c r="AZ132" s="520">
        <f>+(100%+'Assume C02'!BA9)*(AZ118+AZ125)</f>
        <v>0</v>
      </c>
      <c r="BA132" s="520">
        <f>+(100%+'Assume C02'!BB9)*(BA118+BA125)</f>
        <v>0</v>
      </c>
      <c r="BB132" s="520">
        <f>+(100%+'Assume C02'!BC9)*(BB118+BB125)</f>
        <v>0</v>
      </c>
      <c r="BC132" s="520">
        <f>+(100%+'Assume C02'!BD9)*(BC118+BC125)</f>
        <v>0</v>
      </c>
      <c r="BD132" s="520">
        <f>+(100%+'Assume C02'!BE9)*(BD118+BD125)</f>
        <v>0</v>
      </c>
      <c r="BE132" s="520">
        <f>+(100%+'Assume C02'!BF9)*(BE118+BE125)</f>
        <v>0</v>
      </c>
      <c r="BF132" s="520">
        <f>+(100%+'Assume C02'!BG9)*(BF118+BF125)</f>
        <v>0</v>
      </c>
      <c r="BG132" s="520">
        <f>+(100%+'Assume C02'!BH9)*(BG118+BG125)</f>
        <v>0</v>
      </c>
      <c r="BH132" s="520">
        <f>+(100%+'Assume C02'!BI9)*(BH118+BH125)</f>
        <v>0</v>
      </c>
      <c r="BI132" s="520">
        <f>+(100%+'Assume C02'!BJ9)*(BI118+BI125)</f>
        <v>0</v>
      </c>
      <c r="BJ132" s="520">
        <f>+(100%+'Assume C02'!BK9)*(BJ118+BJ125)</f>
        <v>0</v>
      </c>
      <c r="BK132" s="520">
        <f>+(100%+'Assume C02'!BL9)*(BK118+BK125)</f>
        <v>0</v>
      </c>
      <c r="BL132" s="520">
        <f>+(100%+'Assume C02'!BM9)*(BL118+BL125)</f>
        <v>0</v>
      </c>
      <c r="BM132" s="520">
        <f>+(100%+'Assume C02'!BN9)*(BM118+BM125)</f>
        <v>0</v>
      </c>
      <c r="BN132" s="147"/>
      <c r="BO132" s="159"/>
      <c r="BP132" s="159"/>
      <c r="BQ132" s="5"/>
    </row>
    <row r="133" spans="1:69" outlineLevel="1">
      <c r="A133" s="723"/>
      <c r="B133" s="315" t="s">
        <v>26</v>
      </c>
      <c r="C133" s="457"/>
      <c r="D133" s="479">
        <f>SUM(F133:L133)</f>
        <v>0</v>
      </c>
      <c r="E133" s="480">
        <f t="shared" si="76"/>
        <v>0</v>
      </c>
      <c r="F133" s="521">
        <f>+(100%+'Assume C02'!G10)*(F119+F126)</f>
        <v>0</v>
      </c>
      <c r="G133" s="521">
        <f>+(100%+'Assume C02'!H10)*(G119+G126)</f>
        <v>0</v>
      </c>
      <c r="H133" s="521">
        <f>+(100%+'Assume C02'!I10)*(H119+H126)</f>
        <v>0</v>
      </c>
      <c r="I133" s="521">
        <f>+(100%+'Assume C02'!J10)*(I119+I126)</f>
        <v>0</v>
      </c>
      <c r="J133" s="521">
        <f>+(100%+'Assume C02'!K10)*(J119+J126)</f>
        <v>0</v>
      </c>
      <c r="K133" s="521">
        <f>+(100%+'Assume C02'!L10)*(K119+K126)</f>
        <v>0</v>
      </c>
      <c r="L133" s="521">
        <f>+(100%+'Assume C02'!M10)*(L119+L126)</f>
        <v>0</v>
      </c>
      <c r="M133" s="521">
        <f>+(100%+'Assume C02'!N10)*(M119+M126)</f>
        <v>0</v>
      </c>
      <c r="N133" s="521">
        <f>+(100%+'Assume C02'!O10)*(N119+N126)</f>
        <v>0</v>
      </c>
      <c r="O133" s="521">
        <f>+(100%+'Assume C02'!P10)*(O119+O126)</f>
        <v>0</v>
      </c>
      <c r="P133" s="521">
        <f>+(100%+'Assume C02'!Q10)*(P119+P126)</f>
        <v>0</v>
      </c>
      <c r="Q133" s="521">
        <f>+(100%+'Assume C02'!R10)*(Q119+Q126)</f>
        <v>0</v>
      </c>
      <c r="R133" s="521">
        <f>+(100%+'Assume C02'!S10)*(R119+R126)</f>
        <v>0</v>
      </c>
      <c r="S133" s="521">
        <f>+(100%+'Assume C02'!T10)*(S119+S126)</f>
        <v>0</v>
      </c>
      <c r="T133" s="521">
        <f>+(100%+'Assume C02'!U10)*(T119+T126)</f>
        <v>0</v>
      </c>
      <c r="U133" s="521">
        <f>+(100%+'Assume C02'!V10)*(U119+U126)</f>
        <v>0</v>
      </c>
      <c r="V133" s="521">
        <f>+(100%+'Assume C02'!W10)*(V119+V126)</f>
        <v>0</v>
      </c>
      <c r="W133" s="521">
        <f>+(100%+'Assume C02'!X10)*(W119+W126)</f>
        <v>0</v>
      </c>
      <c r="X133" s="521">
        <f>+(100%+'Assume C02'!Y10)*(X119+X126)</f>
        <v>0</v>
      </c>
      <c r="Y133" s="521">
        <f>+(100%+'Assume C02'!Z10)*(Y119+Y126)</f>
        <v>0</v>
      </c>
      <c r="Z133" s="521">
        <f>+(100%+'Assume C02'!AA10)*(Z119+Z126)</f>
        <v>0</v>
      </c>
      <c r="AA133" s="521">
        <f>+(100%+'Assume C02'!AB10)*(AA119+AA126)</f>
        <v>0</v>
      </c>
      <c r="AB133" s="521">
        <f>+(100%+'Assume C02'!AC10)*(AB119+AB126)</f>
        <v>0</v>
      </c>
      <c r="AC133" s="521">
        <f>+(100%+'Assume C02'!AD10)*(AC119+AC126)</f>
        <v>0</v>
      </c>
      <c r="AD133" s="521">
        <f>+(100%+'Assume C02'!AE10)*(AD119+AD126)</f>
        <v>0</v>
      </c>
      <c r="AE133" s="521">
        <f>+(100%+'Assume C02'!AF10)*(AE119+AE126)</f>
        <v>0</v>
      </c>
      <c r="AF133" s="521">
        <f>+(100%+'Assume C02'!AG10)*(AF119+AF126)</f>
        <v>0</v>
      </c>
      <c r="AG133" s="521">
        <f>+(100%+'Assume C02'!AH10)*(AG119+AG126)</f>
        <v>0</v>
      </c>
      <c r="AH133" s="521">
        <f>+(100%+'Assume C02'!AI10)*(AH119+AH126)</f>
        <v>0</v>
      </c>
      <c r="AI133" s="521">
        <f>+(100%+'Assume C02'!AJ10)*(AI119+AI126)</f>
        <v>0</v>
      </c>
      <c r="AJ133" s="521">
        <f>+(100%+'Assume C02'!AK10)*(AJ119+AJ126)</f>
        <v>0</v>
      </c>
      <c r="AK133" s="521">
        <f>+(100%+'Assume C02'!AL10)*(AK119+AK126)</f>
        <v>0</v>
      </c>
      <c r="AL133" s="521">
        <f>+(100%+'Assume C02'!AM10)*(AL119+AL126)</f>
        <v>0</v>
      </c>
      <c r="AM133" s="521">
        <f>+(100%+'Assume C02'!AN10)*(AM119+AM126)</f>
        <v>0</v>
      </c>
      <c r="AN133" s="521">
        <f>+(100%+'Assume C02'!AO10)*(AN119+AN126)</f>
        <v>0</v>
      </c>
      <c r="AO133" s="521">
        <f>+(100%+'Assume C02'!AP10)*(AO119+AO126)</f>
        <v>0</v>
      </c>
      <c r="AP133" s="521">
        <f>+(100%+'Assume C02'!AQ10)*(AP119+AP126)</f>
        <v>0</v>
      </c>
      <c r="AQ133" s="521">
        <f>+(100%+'Assume C02'!AR10)*(AQ119+AQ126)</f>
        <v>0</v>
      </c>
      <c r="AR133" s="521">
        <f>+(100%+'Assume C02'!AS10)*(AR119+AR126)</f>
        <v>0</v>
      </c>
      <c r="AS133" s="521">
        <f>+(100%+'Assume C02'!AT10)*(AS119+AS126)</f>
        <v>0</v>
      </c>
      <c r="AT133" s="521">
        <f>+(100%+'Assume C02'!AU10)*(AT119+AT126)</f>
        <v>0</v>
      </c>
      <c r="AU133" s="521">
        <f>+(100%+'Assume C02'!AV10)*(AU119+AU126)</f>
        <v>0</v>
      </c>
      <c r="AV133" s="521">
        <f>+(100%+'Assume C02'!AW10)*(AV119+AV126)</f>
        <v>0</v>
      </c>
      <c r="AW133" s="521">
        <f>+(100%+'Assume C02'!AX10)*(AW119+AW126)</f>
        <v>0</v>
      </c>
      <c r="AX133" s="521">
        <f>+(100%+'Assume C02'!AY10)*(AX119+AX126)</f>
        <v>0</v>
      </c>
      <c r="AY133" s="521">
        <f>+(100%+'Assume C02'!AZ10)*(AY119+AY126)</f>
        <v>0</v>
      </c>
      <c r="AZ133" s="521">
        <f>+(100%+'Assume C02'!BA10)*(AZ119+AZ126)</f>
        <v>0</v>
      </c>
      <c r="BA133" s="521">
        <f>+(100%+'Assume C02'!BB10)*(BA119+BA126)</f>
        <v>0</v>
      </c>
      <c r="BB133" s="521">
        <f>+(100%+'Assume C02'!BC10)*(BB119+BB126)</f>
        <v>0</v>
      </c>
      <c r="BC133" s="521">
        <f>+(100%+'Assume C02'!BD10)*(BC119+BC126)</f>
        <v>0</v>
      </c>
      <c r="BD133" s="521">
        <f>+(100%+'Assume C02'!BE10)*(BD119+BD126)</f>
        <v>0</v>
      </c>
      <c r="BE133" s="521">
        <f>+(100%+'Assume C02'!BF10)*(BE119+BE126)</f>
        <v>0</v>
      </c>
      <c r="BF133" s="521">
        <f>+(100%+'Assume C02'!BG10)*(BF119+BF126)</f>
        <v>0</v>
      </c>
      <c r="BG133" s="521">
        <f>+(100%+'Assume C02'!BH10)*(BG119+BG126)</f>
        <v>0</v>
      </c>
      <c r="BH133" s="521">
        <f>+(100%+'Assume C02'!BI10)*(BH119+BH126)</f>
        <v>0</v>
      </c>
      <c r="BI133" s="521">
        <f>+(100%+'Assume C02'!BJ10)*(BI119+BI126)</f>
        <v>0</v>
      </c>
      <c r="BJ133" s="521">
        <f>+(100%+'Assume C02'!BK10)*(BJ119+BJ126)</f>
        <v>0</v>
      </c>
      <c r="BK133" s="521">
        <f>+(100%+'Assume C02'!BL10)*(BK119+BK126)</f>
        <v>0</v>
      </c>
      <c r="BL133" s="521">
        <f>+(100%+'Assume C02'!BM10)*(BL119+BL126)</f>
        <v>0</v>
      </c>
      <c r="BM133" s="521">
        <f>+(100%+'Assume C02'!BN10)*(BM119+BM126)</f>
        <v>0</v>
      </c>
      <c r="BN133" s="147"/>
      <c r="BO133" s="159"/>
      <c r="BP133" s="159"/>
      <c r="BQ133" s="5"/>
    </row>
    <row r="134" spans="1:69" outlineLevel="1">
      <c r="A134" s="724"/>
      <c r="B134" s="316" t="s">
        <v>772</v>
      </c>
      <c r="C134" s="458"/>
      <c r="D134" s="481">
        <f t="shared" si="86"/>
        <v>4465.4142450415893</v>
      </c>
      <c r="E134" s="481">
        <f t="shared" si="76"/>
        <v>8161.1104719356736</v>
      </c>
      <c r="F134" s="328">
        <f>+SUM(F128:F133)</f>
        <v>2271.4701347461814</v>
      </c>
      <c r="G134" s="328">
        <f t="shared" ref="G134:BK134" si="87">+SUM(G128:G133)</f>
        <v>2193.9441102954083</v>
      </c>
      <c r="H134" s="328">
        <f t="shared" si="87"/>
        <v>0</v>
      </c>
      <c r="I134" s="328">
        <f t="shared" si="87"/>
        <v>0</v>
      </c>
      <c r="J134" s="328">
        <f t="shared" si="87"/>
        <v>0</v>
      </c>
      <c r="K134" s="328">
        <f t="shared" si="87"/>
        <v>0</v>
      </c>
      <c r="L134" s="328">
        <f t="shared" si="87"/>
        <v>0</v>
      </c>
      <c r="M134" s="328">
        <f t="shared" si="87"/>
        <v>0</v>
      </c>
      <c r="N134" s="328">
        <f t="shared" si="87"/>
        <v>0</v>
      </c>
      <c r="O134" s="328">
        <f t="shared" si="87"/>
        <v>0</v>
      </c>
      <c r="P134" s="328">
        <f t="shared" si="87"/>
        <v>0</v>
      </c>
      <c r="Q134" s="328">
        <f t="shared" si="87"/>
        <v>332.15496205706586</v>
      </c>
      <c r="R134" s="328">
        <f t="shared" si="87"/>
        <v>0</v>
      </c>
      <c r="S134" s="328">
        <f t="shared" si="87"/>
        <v>0</v>
      </c>
      <c r="T134" s="328">
        <f t="shared" si="87"/>
        <v>0</v>
      </c>
      <c r="U134" s="328">
        <f t="shared" si="87"/>
        <v>0</v>
      </c>
      <c r="V134" s="328">
        <f t="shared" si="87"/>
        <v>0</v>
      </c>
      <c r="W134" s="328">
        <f t="shared" si="87"/>
        <v>0</v>
      </c>
      <c r="X134" s="328">
        <f t="shared" si="87"/>
        <v>0</v>
      </c>
      <c r="Y134" s="328">
        <f t="shared" si="87"/>
        <v>0</v>
      </c>
      <c r="Z134" s="328">
        <f t="shared" si="87"/>
        <v>0</v>
      </c>
      <c r="AA134" s="328">
        <f t="shared" si="87"/>
        <v>214.63712310909185</v>
      </c>
      <c r="AB134" s="328">
        <f t="shared" si="87"/>
        <v>0</v>
      </c>
      <c r="AC134" s="328">
        <f t="shared" si="87"/>
        <v>0</v>
      </c>
      <c r="AD134" s="328">
        <f t="shared" si="87"/>
        <v>0</v>
      </c>
      <c r="AE134" s="328">
        <f t="shared" si="87"/>
        <v>0</v>
      </c>
      <c r="AF134" s="328">
        <f t="shared" si="87"/>
        <v>1252.4963862003258</v>
      </c>
      <c r="AG134" s="328">
        <f t="shared" si="87"/>
        <v>0</v>
      </c>
      <c r="AH134" s="328">
        <f t="shared" si="87"/>
        <v>0</v>
      </c>
      <c r="AI134" s="328">
        <f t="shared" si="87"/>
        <v>0</v>
      </c>
      <c r="AJ134" s="328">
        <f t="shared" si="87"/>
        <v>0</v>
      </c>
      <c r="AK134" s="328">
        <f t="shared" si="87"/>
        <v>214.63712310909185</v>
      </c>
      <c r="AL134" s="328">
        <f t="shared" si="87"/>
        <v>0</v>
      </c>
      <c r="AM134" s="328">
        <f t="shared" si="87"/>
        <v>0</v>
      </c>
      <c r="AN134" s="328">
        <f t="shared" si="87"/>
        <v>0</v>
      </c>
      <c r="AO134" s="328">
        <f t="shared" si="87"/>
        <v>0</v>
      </c>
      <c r="AP134" s="328">
        <f t="shared" si="87"/>
        <v>0</v>
      </c>
      <c r="AQ134" s="328">
        <f t="shared" si="87"/>
        <v>0</v>
      </c>
      <c r="AR134" s="328">
        <f t="shared" si="87"/>
        <v>0</v>
      </c>
      <c r="AS134" s="328">
        <f t="shared" si="87"/>
        <v>0</v>
      </c>
      <c r="AT134" s="328">
        <f t="shared" si="87"/>
        <v>0</v>
      </c>
      <c r="AU134" s="328">
        <f t="shared" si="87"/>
        <v>214.63712310909185</v>
      </c>
      <c r="AV134" s="328">
        <f t="shared" si="87"/>
        <v>0</v>
      </c>
      <c r="AW134" s="328">
        <f t="shared" si="87"/>
        <v>0</v>
      </c>
      <c r="AX134" s="328">
        <f t="shared" si="87"/>
        <v>0</v>
      </c>
      <c r="AY134" s="328">
        <f t="shared" si="87"/>
        <v>0</v>
      </c>
      <c r="AZ134" s="328">
        <f t="shared" si="87"/>
        <v>0</v>
      </c>
      <c r="BA134" s="328">
        <f t="shared" si="87"/>
        <v>0</v>
      </c>
      <c r="BB134" s="328">
        <f t="shared" si="87"/>
        <v>0</v>
      </c>
      <c r="BC134" s="328">
        <f t="shared" si="87"/>
        <v>0</v>
      </c>
      <c r="BD134" s="328">
        <f t="shared" si="87"/>
        <v>0</v>
      </c>
      <c r="BE134" s="328">
        <f t="shared" si="87"/>
        <v>1467.1335093094176</v>
      </c>
      <c r="BF134" s="328">
        <f t="shared" si="87"/>
        <v>0</v>
      </c>
      <c r="BG134" s="328">
        <f t="shared" si="87"/>
        <v>0</v>
      </c>
      <c r="BH134" s="328">
        <f t="shared" si="87"/>
        <v>0</v>
      </c>
      <c r="BI134" s="328">
        <f t="shared" si="87"/>
        <v>0</v>
      </c>
      <c r="BJ134" s="328">
        <f t="shared" si="87"/>
        <v>0</v>
      </c>
      <c r="BK134" s="328">
        <f t="shared" si="87"/>
        <v>0</v>
      </c>
      <c r="BL134" s="328">
        <f>+SUM(BL128:BL133)</f>
        <v>0</v>
      </c>
      <c r="BM134" s="328">
        <f>+SUM(BM128:BM133)</f>
        <v>0</v>
      </c>
      <c r="BN134" s="151"/>
      <c r="BO134" s="148"/>
      <c r="BP134" s="148"/>
      <c r="BQ134" s="155"/>
    </row>
    <row r="135" spans="1:69" outlineLevel="1">
      <c r="A135" s="332"/>
      <c r="B135" s="177"/>
      <c r="C135" s="177"/>
      <c r="D135" s="177"/>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177"/>
      <c r="BJ135" s="177"/>
      <c r="BK135" s="177"/>
      <c r="BL135" s="177"/>
      <c r="BM135" s="177"/>
      <c r="BN135" s="177"/>
      <c r="BO135" s="177"/>
      <c r="BP135" s="177"/>
      <c r="BQ135" s="177"/>
    </row>
    <row r="136" spans="1:69" outlineLevel="1">
      <c r="A136" s="714" t="s">
        <v>773</v>
      </c>
      <c r="B136" s="142" t="s">
        <v>55</v>
      </c>
      <c r="C136" s="562">
        <f>+'Assume C02'!C22</f>
        <v>701280</v>
      </c>
      <c r="D136" s="490">
        <f>SUM(F136:L136)</f>
        <v>1045.1890751246285</v>
      </c>
      <c r="E136" s="310">
        <f t="shared" ref="E136:E141" si="88">SUM(F136:BM136)</f>
        <v>8958.7635010682443</v>
      </c>
      <c r="F136" s="482">
        <f>$C136*'Assume C02'!$G12/1000</f>
        <v>149.31272501780407</v>
      </c>
      <c r="G136" s="482">
        <f>$C136*'Assume C02'!$G12/1000</f>
        <v>149.31272501780407</v>
      </c>
      <c r="H136" s="482">
        <f>$C136*'Assume C02'!$G12/1000</f>
        <v>149.31272501780407</v>
      </c>
      <c r="I136" s="482">
        <f>$C136*'Assume C02'!$G12/1000</f>
        <v>149.31272501780407</v>
      </c>
      <c r="J136" s="482">
        <f>$C136*'Assume C02'!$G12/1000</f>
        <v>149.31272501780407</v>
      </c>
      <c r="K136" s="482">
        <f>$C136*'Assume C02'!$G12/1000</f>
        <v>149.31272501780407</v>
      </c>
      <c r="L136" s="482">
        <f>$C136*'Assume C02'!$G12/1000</f>
        <v>149.31272501780407</v>
      </c>
      <c r="M136" s="482">
        <f>$C136*'Assume C02'!$G12/1000</f>
        <v>149.31272501780407</v>
      </c>
      <c r="N136" s="482">
        <f>$C136*'Assume C02'!$G12/1000</f>
        <v>149.31272501780407</v>
      </c>
      <c r="O136" s="482">
        <f>$C136*'Assume C02'!$G12/1000</f>
        <v>149.31272501780407</v>
      </c>
      <c r="P136" s="482">
        <f>$C136*'Assume C02'!$G12/1000</f>
        <v>149.31272501780407</v>
      </c>
      <c r="Q136" s="482">
        <f>$C136*'Assume C02'!$G12/1000</f>
        <v>149.31272501780407</v>
      </c>
      <c r="R136" s="482">
        <f>$C136*'Assume C02'!$G12/1000</f>
        <v>149.31272501780407</v>
      </c>
      <c r="S136" s="482">
        <f>$C136*'Assume C02'!$G12/1000</f>
        <v>149.31272501780407</v>
      </c>
      <c r="T136" s="482">
        <f>$C136*'Assume C02'!$G12/1000</f>
        <v>149.31272501780407</v>
      </c>
      <c r="U136" s="482">
        <f>$C136*'Assume C02'!$G12/1000</f>
        <v>149.31272501780407</v>
      </c>
      <c r="V136" s="482">
        <f>$C136*'Assume C02'!$G12/1000</f>
        <v>149.31272501780407</v>
      </c>
      <c r="W136" s="482">
        <f>$C136*'Assume C02'!$G12/1000</f>
        <v>149.31272501780407</v>
      </c>
      <c r="X136" s="482">
        <f>$C136*'Assume C02'!$G12/1000</f>
        <v>149.31272501780407</v>
      </c>
      <c r="Y136" s="482">
        <f>$C136*'Assume C02'!$G12/1000</f>
        <v>149.31272501780407</v>
      </c>
      <c r="Z136" s="482">
        <f>$C136*'Assume C02'!$G12/1000</f>
        <v>149.31272501780407</v>
      </c>
      <c r="AA136" s="482">
        <f>$C136*'Assume C02'!$G12/1000</f>
        <v>149.31272501780407</v>
      </c>
      <c r="AB136" s="482">
        <f>$C136*'Assume C02'!$G12/1000</f>
        <v>149.31272501780407</v>
      </c>
      <c r="AC136" s="482">
        <f>$C136*'Assume C02'!$G12/1000</f>
        <v>149.31272501780407</v>
      </c>
      <c r="AD136" s="482">
        <f>$C136*'Assume C02'!$G12/1000</f>
        <v>149.31272501780407</v>
      </c>
      <c r="AE136" s="482">
        <f>$C136*'Assume C02'!$G12/1000</f>
        <v>149.31272501780407</v>
      </c>
      <c r="AF136" s="482">
        <f>$C136*'Assume C02'!$G12/1000</f>
        <v>149.31272501780407</v>
      </c>
      <c r="AG136" s="482">
        <f>$C136*'Assume C02'!$G12/1000</f>
        <v>149.31272501780407</v>
      </c>
      <c r="AH136" s="482">
        <f>$C136*'Assume C02'!$G12/1000</f>
        <v>149.31272501780407</v>
      </c>
      <c r="AI136" s="482">
        <f>$C136*'Assume C02'!$G12/1000</f>
        <v>149.31272501780407</v>
      </c>
      <c r="AJ136" s="482">
        <f>$C136*'Assume C02'!$G12/1000</f>
        <v>149.31272501780407</v>
      </c>
      <c r="AK136" s="482">
        <f>$C136*'Assume C02'!$G12/1000</f>
        <v>149.31272501780407</v>
      </c>
      <c r="AL136" s="482">
        <f>$C136*'Assume C02'!$G12/1000</f>
        <v>149.31272501780407</v>
      </c>
      <c r="AM136" s="482">
        <f>$C136*'Assume C02'!$G12/1000</f>
        <v>149.31272501780407</v>
      </c>
      <c r="AN136" s="482">
        <f>$C136*'Assume C02'!$G12/1000</f>
        <v>149.31272501780407</v>
      </c>
      <c r="AO136" s="482">
        <f>$C136*'Assume C02'!$G12/1000</f>
        <v>149.31272501780407</v>
      </c>
      <c r="AP136" s="482">
        <f>$C136*'Assume C02'!$G12/1000</f>
        <v>149.31272501780407</v>
      </c>
      <c r="AQ136" s="482">
        <f>$C136*'Assume C02'!$G12/1000</f>
        <v>149.31272501780407</v>
      </c>
      <c r="AR136" s="482">
        <f>$C136*'Assume C02'!$G12/1000</f>
        <v>149.31272501780407</v>
      </c>
      <c r="AS136" s="482">
        <f>$C136*'Assume C02'!$G12/1000</f>
        <v>149.31272501780407</v>
      </c>
      <c r="AT136" s="482">
        <f>$C136*'Assume C02'!$G12/1000</f>
        <v>149.31272501780407</v>
      </c>
      <c r="AU136" s="482">
        <f>$C136*'Assume C02'!$G12/1000</f>
        <v>149.31272501780407</v>
      </c>
      <c r="AV136" s="482">
        <f>$C136*'Assume C02'!$G12/1000</f>
        <v>149.31272501780407</v>
      </c>
      <c r="AW136" s="482">
        <f>$C136*'Assume C02'!$G12/1000</f>
        <v>149.31272501780407</v>
      </c>
      <c r="AX136" s="482">
        <f>$C136*'Assume C02'!$G12/1000</f>
        <v>149.31272501780407</v>
      </c>
      <c r="AY136" s="482">
        <f>$C136*'Assume C02'!$G12/1000</f>
        <v>149.31272501780407</v>
      </c>
      <c r="AZ136" s="482">
        <f>$C136*'Assume C02'!$G12/1000</f>
        <v>149.31272501780407</v>
      </c>
      <c r="BA136" s="482">
        <f>$C136*'Assume C02'!$G12/1000</f>
        <v>149.31272501780407</v>
      </c>
      <c r="BB136" s="482">
        <f>$C136*'Assume C02'!$G12/1000</f>
        <v>149.31272501780407</v>
      </c>
      <c r="BC136" s="482">
        <f>$C136*'Assume C02'!$G12/1000</f>
        <v>149.31272501780407</v>
      </c>
      <c r="BD136" s="482">
        <f>$C136*'Assume C02'!$G12/1000</f>
        <v>149.31272501780407</v>
      </c>
      <c r="BE136" s="482">
        <f>$C136*'Assume C02'!$G12/1000</f>
        <v>149.31272501780407</v>
      </c>
      <c r="BF136" s="482">
        <f>$C136*'Assume C02'!$G12/1000</f>
        <v>149.31272501780407</v>
      </c>
      <c r="BG136" s="482">
        <f>$C136*'Assume C02'!$G12/1000</f>
        <v>149.31272501780407</v>
      </c>
      <c r="BH136" s="482">
        <f>$C136*'Assume C02'!$G12/1000</f>
        <v>149.31272501780407</v>
      </c>
      <c r="BI136" s="482">
        <f>$C136*'Assume C02'!$G12/1000</f>
        <v>149.31272501780407</v>
      </c>
      <c r="BJ136" s="482">
        <f>$C136*'Assume C02'!$G12/1000</f>
        <v>149.31272501780407</v>
      </c>
      <c r="BK136" s="482">
        <f>$C136*'Assume C02'!$G12/1000</f>
        <v>149.31272501780407</v>
      </c>
      <c r="BL136" s="482">
        <f>$C136*'Assume C02'!$G12/1000</f>
        <v>149.31272501780407</v>
      </c>
      <c r="BM136" s="482">
        <f>$C136*'Assume C02'!$G12/1000</f>
        <v>149.31272501780407</v>
      </c>
      <c r="BN136" s="152"/>
      <c r="BO136" s="158"/>
      <c r="BP136" s="158"/>
      <c r="BQ136" s="4"/>
    </row>
    <row r="137" spans="1:69" outlineLevel="1">
      <c r="A137" s="715"/>
      <c r="B137" s="469" t="s">
        <v>56</v>
      </c>
      <c r="C137" s="563">
        <f>+'Assume C02'!C23</f>
        <v>0</v>
      </c>
      <c r="D137" s="491">
        <f>SUM(F137:L137)</f>
        <v>0</v>
      </c>
      <c r="E137" s="308">
        <f t="shared" si="88"/>
        <v>0</v>
      </c>
      <c r="F137" s="483">
        <v>0</v>
      </c>
      <c r="G137" s="483">
        <f t="shared" ref="G137:V140" si="89">F137</f>
        <v>0</v>
      </c>
      <c r="H137" s="483">
        <f t="shared" si="89"/>
        <v>0</v>
      </c>
      <c r="I137" s="483">
        <f t="shared" si="89"/>
        <v>0</v>
      </c>
      <c r="J137" s="483">
        <f t="shared" si="89"/>
        <v>0</v>
      </c>
      <c r="K137" s="483">
        <f t="shared" si="89"/>
        <v>0</v>
      </c>
      <c r="L137" s="483">
        <f t="shared" si="89"/>
        <v>0</v>
      </c>
      <c r="M137" s="483">
        <f t="shared" si="89"/>
        <v>0</v>
      </c>
      <c r="N137" s="483">
        <f t="shared" si="89"/>
        <v>0</v>
      </c>
      <c r="O137" s="483">
        <f t="shared" si="89"/>
        <v>0</v>
      </c>
      <c r="P137" s="483">
        <f t="shared" si="89"/>
        <v>0</v>
      </c>
      <c r="Q137" s="483">
        <f t="shared" si="89"/>
        <v>0</v>
      </c>
      <c r="R137" s="483">
        <f t="shared" si="89"/>
        <v>0</v>
      </c>
      <c r="S137" s="483">
        <f t="shared" si="89"/>
        <v>0</v>
      </c>
      <c r="T137" s="483">
        <f t="shared" si="89"/>
        <v>0</v>
      </c>
      <c r="U137" s="483">
        <f t="shared" si="89"/>
        <v>0</v>
      </c>
      <c r="V137" s="483">
        <f t="shared" si="89"/>
        <v>0</v>
      </c>
      <c r="W137" s="483">
        <f t="shared" ref="W137:BK137" si="90">V137</f>
        <v>0</v>
      </c>
      <c r="X137" s="483">
        <f t="shared" si="90"/>
        <v>0</v>
      </c>
      <c r="Y137" s="483">
        <f t="shared" si="90"/>
        <v>0</v>
      </c>
      <c r="Z137" s="483">
        <f t="shared" si="90"/>
        <v>0</v>
      </c>
      <c r="AA137" s="483">
        <f t="shared" si="90"/>
        <v>0</v>
      </c>
      <c r="AB137" s="483">
        <f t="shared" si="90"/>
        <v>0</v>
      </c>
      <c r="AC137" s="483">
        <f t="shared" si="90"/>
        <v>0</v>
      </c>
      <c r="AD137" s="483">
        <f t="shared" si="90"/>
        <v>0</v>
      </c>
      <c r="AE137" s="483">
        <f t="shared" si="90"/>
        <v>0</v>
      </c>
      <c r="AF137" s="483">
        <f t="shared" si="90"/>
        <v>0</v>
      </c>
      <c r="AG137" s="483">
        <f t="shared" si="90"/>
        <v>0</v>
      </c>
      <c r="AH137" s="483">
        <f t="shared" si="90"/>
        <v>0</v>
      </c>
      <c r="AI137" s="483">
        <f t="shared" si="90"/>
        <v>0</v>
      </c>
      <c r="AJ137" s="483">
        <f t="shared" si="90"/>
        <v>0</v>
      </c>
      <c r="AK137" s="483">
        <f t="shared" si="90"/>
        <v>0</v>
      </c>
      <c r="AL137" s="483">
        <f t="shared" si="90"/>
        <v>0</v>
      </c>
      <c r="AM137" s="483">
        <f t="shared" si="90"/>
        <v>0</v>
      </c>
      <c r="AN137" s="483">
        <f t="shared" si="90"/>
        <v>0</v>
      </c>
      <c r="AO137" s="483">
        <f t="shared" si="90"/>
        <v>0</v>
      </c>
      <c r="AP137" s="483">
        <f t="shared" si="90"/>
        <v>0</v>
      </c>
      <c r="AQ137" s="483">
        <f t="shared" si="90"/>
        <v>0</v>
      </c>
      <c r="AR137" s="483">
        <f t="shared" si="90"/>
        <v>0</v>
      </c>
      <c r="AS137" s="483">
        <f t="shared" si="90"/>
        <v>0</v>
      </c>
      <c r="AT137" s="483">
        <f t="shared" si="90"/>
        <v>0</v>
      </c>
      <c r="AU137" s="483">
        <f t="shared" si="90"/>
        <v>0</v>
      </c>
      <c r="AV137" s="483">
        <f t="shared" si="90"/>
        <v>0</v>
      </c>
      <c r="AW137" s="483">
        <f t="shared" si="90"/>
        <v>0</v>
      </c>
      <c r="AX137" s="483">
        <f t="shared" si="90"/>
        <v>0</v>
      </c>
      <c r="AY137" s="483">
        <f t="shared" si="90"/>
        <v>0</v>
      </c>
      <c r="AZ137" s="483">
        <f t="shared" si="90"/>
        <v>0</v>
      </c>
      <c r="BA137" s="483">
        <f t="shared" si="90"/>
        <v>0</v>
      </c>
      <c r="BB137" s="483">
        <f t="shared" si="90"/>
        <v>0</v>
      </c>
      <c r="BC137" s="483">
        <f t="shared" si="90"/>
        <v>0</v>
      </c>
      <c r="BD137" s="483">
        <f t="shared" si="90"/>
        <v>0</v>
      </c>
      <c r="BE137" s="483">
        <f t="shared" si="90"/>
        <v>0</v>
      </c>
      <c r="BF137" s="483">
        <f t="shared" si="90"/>
        <v>0</v>
      </c>
      <c r="BG137" s="483">
        <f t="shared" si="90"/>
        <v>0</v>
      </c>
      <c r="BH137" s="483">
        <f t="shared" si="90"/>
        <v>0</v>
      </c>
      <c r="BI137" s="483">
        <f t="shared" si="90"/>
        <v>0</v>
      </c>
      <c r="BJ137" s="483">
        <f t="shared" si="90"/>
        <v>0</v>
      </c>
      <c r="BK137" s="483">
        <f t="shared" si="90"/>
        <v>0</v>
      </c>
      <c r="BL137" s="483">
        <f>BK137</f>
        <v>0</v>
      </c>
      <c r="BM137" s="483">
        <f>BL137</f>
        <v>0</v>
      </c>
      <c r="BN137" s="147"/>
      <c r="BO137" s="159"/>
      <c r="BP137" s="159"/>
      <c r="BQ137" s="5"/>
    </row>
    <row r="138" spans="1:69">
      <c r="A138" s="715"/>
      <c r="B138" s="469" t="s">
        <v>30</v>
      </c>
      <c r="C138" s="563">
        <f>+'Assume C02'!C24</f>
        <v>29.3</v>
      </c>
      <c r="D138" s="491">
        <f>SUM(F138:L138)</f>
        <v>205.10000000000002</v>
      </c>
      <c r="E138" s="308">
        <f t="shared" si="88"/>
        <v>1757.9999999999982</v>
      </c>
      <c r="F138" s="483">
        <f>+$C138</f>
        <v>29.3</v>
      </c>
      <c r="G138" s="483">
        <f t="shared" ref="G138:BM138" si="91">+$C138</f>
        <v>29.3</v>
      </c>
      <c r="H138" s="483">
        <f t="shared" si="91"/>
        <v>29.3</v>
      </c>
      <c r="I138" s="483">
        <f t="shared" si="91"/>
        <v>29.3</v>
      </c>
      <c r="J138" s="483">
        <f t="shared" si="91"/>
        <v>29.3</v>
      </c>
      <c r="K138" s="483">
        <f t="shared" si="91"/>
        <v>29.3</v>
      </c>
      <c r="L138" s="483">
        <f t="shared" si="91"/>
        <v>29.3</v>
      </c>
      <c r="M138" s="483">
        <f t="shared" si="91"/>
        <v>29.3</v>
      </c>
      <c r="N138" s="483">
        <f t="shared" si="91"/>
        <v>29.3</v>
      </c>
      <c r="O138" s="483">
        <f t="shared" si="91"/>
        <v>29.3</v>
      </c>
      <c r="P138" s="483">
        <f t="shared" si="91"/>
        <v>29.3</v>
      </c>
      <c r="Q138" s="483">
        <f t="shared" si="91"/>
        <v>29.3</v>
      </c>
      <c r="R138" s="483">
        <f t="shared" si="91"/>
        <v>29.3</v>
      </c>
      <c r="S138" s="483">
        <f t="shared" si="91"/>
        <v>29.3</v>
      </c>
      <c r="T138" s="483">
        <f t="shared" si="91"/>
        <v>29.3</v>
      </c>
      <c r="U138" s="483">
        <f t="shared" si="91"/>
        <v>29.3</v>
      </c>
      <c r="V138" s="483">
        <f t="shared" si="91"/>
        <v>29.3</v>
      </c>
      <c r="W138" s="483">
        <f t="shared" si="91"/>
        <v>29.3</v>
      </c>
      <c r="X138" s="483">
        <f t="shared" si="91"/>
        <v>29.3</v>
      </c>
      <c r="Y138" s="483">
        <f t="shared" si="91"/>
        <v>29.3</v>
      </c>
      <c r="Z138" s="483">
        <f t="shared" si="91"/>
        <v>29.3</v>
      </c>
      <c r="AA138" s="483">
        <f t="shared" si="91"/>
        <v>29.3</v>
      </c>
      <c r="AB138" s="483">
        <f t="shared" si="91"/>
        <v>29.3</v>
      </c>
      <c r="AC138" s="483">
        <f t="shared" si="91"/>
        <v>29.3</v>
      </c>
      <c r="AD138" s="483">
        <f t="shared" si="91"/>
        <v>29.3</v>
      </c>
      <c r="AE138" s="483">
        <f t="shared" si="91"/>
        <v>29.3</v>
      </c>
      <c r="AF138" s="483">
        <f t="shared" si="91"/>
        <v>29.3</v>
      </c>
      <c r="AG138" s="483">
        <f t="shared" si="91"/>
        <v>29.3</v>
      </c>
      <c r="AH138" s="483">
        <f t="shared" si="91"/>
        <v>29.3</v>
      </c>
      <c r="AI138" s="483">
        <f t="shared" si="91"/>
        <v>29.3</v>
      </c>
      <c r="AJ138" s="483">
        <f t="shared" si="91"/>
        <v>29.3</v>
      </c>
      <c r="AK138" s="483">
        <f t="shared" si="91"/>
        <v>29.3</v>
      </c>
      <c r="AL138" s="483">
        <f t="shared" si="91"/>
        <v>29.3</v>
      </c>
      <c r="AM138" s="483">
        <f t="shared" si="91"/>
        <v>29.3</v>
      </c>
      <c r="AN138" s="483">
        <f t="shared" si="91"/>
        <v>29.3</v>
      </c>
      <c r="AO138" s="483">
        <f t="shared" si="91"/>
        <v>29.3</v>
      </c>
      <c r="AP138" s="483">
        <f t="shared" si="91"/>
        <v>29.3</v>
      </c>
      <c r="AQ138" s="483">
        <f t="shared" si="91"/>
        <v>29.3</v>
      </c>
      <c r="AR138" s="483">
        <f t="shared" si="91"/>
        <v>29.3</v>
      </c>
      <c r="AS138" s="483">
        <f t="shared" si="91"/>
        <v>29.3</v>
      </c>
      <c r="AT138" s="483">
        <f t="shared" si="91"/>
        <v>29.3</v>
      </c>
      <c r="AU138" s="483">
        <f t="shared" si="91"/>
        <v>29.3</v>
      </c>
      <c r="AV138" s="483">
        <f t="shared" si="91"/>
        <v>29.3</v>
      </c>
      <c r="AW138" s="483">
        <f t="shared" si="91"/>
        <v>29.3</v>
      </c>
      <c r="AX138" s="483">
        <f t="shared" si="91"/>
        <v>29.3</v>
      </c>
      <c r="AY138" s="483">
        <f t="shared" si="91"/>
        <v>29.3</v>
      </c>
      <c r="AZ138" s="483">
        <f t="shared" si="91"/>
        <v>29.3</v>
      </c>
      <c r="BA138" s="483">
        <f t="shared" si="91"/>
        <v>29.3</v>
      </c>
      <c r="BB138" s="483">
        <f t="shared" si="91"/>
        <v>29.3</v>
      </c>
      <c r="BC138" s="483">
        <f t="shared" si="91"/>
        <v>29.3</v>
      </c>
      <c r="BD138" s="483">
        <f t="shared" si="91"/>
        <v>29.3</v>
      </c>
      <c r="BE138" s="483">
        <f t="shared" si="91"/>
        <v>29.3</v>
      </c>
      <c r="BF138" s="483">
        <f t="shared" si="91"/>
        <v>29.3</v>
      </c>
      <c r="BG138" s="483">
        <f t="shared" si="91"/>
        <v>29.3</v>
      </c>
      <c r="BH138" s="483">
        <f t="shared" si="91"/>
        <v>29.3</v>
      </c>
      <c r="BI138" s="483">
        <f t="shared" si="91"/>
        <v>29.3</v>
      </c>
      <c r="BJ138" s="483">
        <f t="shared" si="91"/>
        <v>29.3</v>
      </c>
      <c r="BK138" s="483">
        <f t="shared" si="91"/>
        <v>29.3</v>
      </c>
      <c r="BL138" s="483">
        <f t="shared" si="91"/>
        <v>29.3</v>
      </c>
      <c r="BM138" s="483">
        <f t="shared" si="91"/>
        <v>29.3</v>
      </c>
      <c r="BN138" s="147"/>
      <c r="BO138" s="147"/>
      <c r="BP138" s="147"/>
      <c r="BQ138" s="5"/>
    </row>
    <row r="139" spans="1:69">
      <c r="A139" s="715"/>
      <c r="B139" s="469" t="s">
        <v>31</v>
      </c>
      <c r="C139" s="563">
        <f>+'Assume C02'!C25</f>
        <v>0</v>
      </c>
      <c r="D139" s="491">
        <f>SUM(F139:L139)</f>
        <v>0</v>
      </c>
      <c r="E139" s="308">
        <f t="shared" si="88"/>
        <v>0</v>
      </c>
      <c r="F139" s="483">
        <f>+$C139</f>
        <v>0</v>
      </c>
      <c r="G139" s="483"/>
      <c r="H139" s="483"/>
      <c r="I139" s="483"/>
      <c r="J139" s="483"/>
      <c r="K139" s="483"/>
      <c r="L139" s="483"/>
      <c r="M139" s="483"/>
      <c r="N139" s="483"/>
      <c r="O139" s="483"/>
      <c r="P139" s="483"/>
      <c r="Q139" s="483"/>
      <c r="R139" s="483"/>
      <c r="S139" s="483"/>
      <c r="T139" s="483"/>
      <c r="U139" s="483"/>
      <c r="V139" s="483"/>
      <c r="W139" s="483"/>
      <c r="X139" s="483"/>
      <c r="Y139" s="483"/>
      <c r="Z139" s="483"/>
      <c r="AA139" s="483"/>
      <c r="AB139" s="483"/>
      <c r="AC139" s="483"/>
      <c r="AD139" s="483"/>
      <c r="AE139" s="483"/>
      <c r="AF139" s="483"/>
      <c r="AG139" s="483"/>
      <c r="AH139" s="483"/>
      <c r="AI139" s="483"/>
      <c r="AJ139" s="483"/>
      <c r="AK139" s="483"/>
      <c r="AL139" s="483"/>
      <c r="AM139" s="483"/>
      <c r="AN139" s="483"/>
      <c r="AO139" s="483"/>
      <c r="AP139" s="483"/>
      <c r="AQ139" s="483"/>
      <c r="AR139" s="483"/>
      <c r="AS139" s="483"/>
      <c r="AT139" s="483"/>
      <c r="AU139" s="483"/>
      <c r="AV139" s="483"/>
      <c r="AW139" s="483"/>
      <c r="AX139" s="483"/>
      <c r="AY139" s="483"/>
      <c r="AZ139" s="483"/>
      <c r="BA139" s="483"/>
      <c r="BB139" s="483"/>
      <c r="BC139" s="483"/>
      <c r="BD139" s="483"/>
      <c r="BE139" s="483"/>
      <c r="BF139" s="483"/>
      <c r="BG139" s="483"/>
      <c r="BH139" s="483"/>
      <c r="BI139" s="483"/>
      <c r="BJ139" s="483"/>
      <c r="BK139" s="483"/>
      <c r="BL139" s="483"/>
      <c r="BM139" s="483"/>
      <c r="BN139" s="147"/>
      <c r="BO139" s="159"/>
      <c r="BP139" s="159"/>
      <c r="BQ139" s="5"/>
    </row>
    <row r="140" spans="1:69">
      <c r="A140" s="715"/>
      <c r="B140" s="469" t="s">
        <v>57</v>
      </c>
      <c r="C140" s="563">
        <f>+'Assume C02'!C26</f>
        <v>65</v>
      </c>
      <c r="D140" s="491">
        <f>SUM(F140:L140)</f>
        <v>455</v>
      </c>
      <c r="E140" s="308">
        <f t="shared" si="88"/>
        <v>3900</v>
      </c>
      <c r="F140" s="483">
        <f>+$C140</f>
        <v>65</v>
      </c>
      <c r="G140" s="483">
        <f t="shared" si="89"/>
        <v>65</v>
      </c>
      <c r="H140" s="483">
        <f t="shared" si="89"/>
        <v>65</v>
      </c>
      <c r="I140" s="483">
        <f t="shared" si="89"/>
        <v>65</v>
      </c>
      <c r="J140" s="483">
        <f t="shared" si="89"/>
        <v>65</v>
      </c>
      <c r="K140" s="483">
        <f t="shared" si="89"/>
        <v>65</v>
      </c>
      <c r="L140" s="483">
        <f t="shared" si="89"/>
        <v>65</v>
      </c>
      <c r="M140" s="483">
        <f t="shared" si="89"/>
        <v>65</v>
      </c>
      <c r="N140" s="483">
        <f t="shared" si="89"/>
        <v>65</v>
      </c>
      <c r="O140" s="483">
        <f t="shared" si="89"/>
        <v>65</v>
      </c>
      <c r="P140" s="483">
        <f t="shared" si="89"/>
        <v>65</v>
      </c>
      <c r="Q140" s="483">
        <f t="shared" si="89"/>
        <v>65</v>
      </c>
      <c r="R140" s="483">
        <f t="shared" si="89"/>
        <v>65</v>
      </c>
      <c r="S140" s="483">
        <f t="shared" si="89"/>
        <v>65</v>
      </c>
      <c r="T140" s="483">
        <f t="shared" si="89"/>
        <v>65</v>
      </c>
      <c r="U140" s="483">
        <f t="shared" si="89"/>
        <v>65</v>
      </c>
      <c r="V140" s="483">
        <f t="shared" si="89"/>
        <v>65</v>
      </c>
      <c r="W140" s="483">
        <f t="shared" ref="W140:BK140" si="92">V140</f>
        <v>65</v>
      </c>
      <c r="X140" s="483">
        <f t="shared" si="92"/>
        <v>65</v>
      </c>
      <c r="Y140" s="483">
        <f t="shared" si="92"/>
        <v>65</v>
      </c>
      <c r="Z140" s="483">
        <f t="shared" si="92"/>
        <v>65</v>
      </c>
      <c r="AA140" s="483">
        <f t="shared" si="92"/>
        <v>65</v>
      </c>
      <c r="AB140" s="483">
        <f t="shared" si="92"/>
        <v>65</v>
      </c>
      <c r="AC140" s="483">
        <f t="shared" si="92"/>
        <v>65</v>
      </c>
      <c r="AD140" s="483">
        <f t="shared" si="92"/>
        <v>65</v>
      </c>
      <c r="AE140" s="483">
        <f t="shared" si="92"/>
        <v>65</v>
      </c>
      <c r="AF140" s="483">
        <f t="shared" si="92"/>
        <v>65</v>
      </c>
      <c r="AG140" s="483">
        <f t="shared" si="92"/>
        <v>65</v>
      </c>
      <c r="AH140" s="483">
        <f t="shared" si="92"/>
        <v>65</v>
      </c>
      <c r="AI140" s="483">
        <f t="shared" si="92"/>
        <v>65</v>
      </c>
      <c r="AJ140" s="483">
        <f t="shared" si="92"/>
        <v>65</v>
      </c>
      <c r="AK140" s="483">
        <f t="shared" si="92"/>
        <v>65</v>
      </c>
      <c r="AL140" s="483">
        <f t="shared" si="92"/>
        <v>65</v>
      </c>
      <c r="AM140" s="483">
        <f t="shared" si="92"/>
        <v>65</v>
      </c>
      <c r="AN140" s="483">
        <f t="shared" si="92"/>
        <v>65</v>
      </c>
      <c r="AO140" s="483">
        <f t="shared" si="92"/>
        <v>65</v>
      </c>
      <c r="AP140" s="483">
        <f t="shared" si="92"/>
        <v>65</v>
      </c>
      <c r="AQ140" s="483">
        <f t="shared" si="92"/>
        <v>65</v>
      </c>
      <c r="AR140" s="483">
        <f t="shared" si="92"/>
        <v>65</v>
      </c>
      <c r="AS140" s="483">
        <f t="shared" si="92"/>
        <v>65</v>
      </c>
      <c r="AT140" s="483">
        <f t="shared" si="92"/>
        <v>65</v>
      </c>
      <c r="AU140" s="483">
        <f t="shared" si="92"/>
        <v>65</v>
      </c>
      <c r="AV140" s="483">
        <f t="shared" si="92"/>
        <v>65</v>
      </c>
      <c r="AW140" s="483">
        <f t="shared" si="92"/>
        <v>65</v>
      </c>
      <c r="AX140" s="483">
        <f t="shared" si="92"/>
        <v>65</v>
      </c>
      <c r="AY140" s="483">
        <f t="shared" si="92"/>
        <v>65</v>
      </c>
      <c r="AZ140" s="483">
        <f t="shared" si="92"/>
        <v>65</v>
      </c>
      <c r="BA140" s="483">
        <f t="shared" si="92"/>
        <v>65</v>
      </c>
      <c r="BB140" s="483">
        <f t="shared" si="92"/>
        <v>65</v>
      </c>
      <c r="BC140" s="483">
        <f t="shared" si="92"/>
        <v>65</v>
      </c>
      <c r="BD140" s="483">
        <f t="shared" si="92"/>
        <v>65</v>
      </c>
      <c r="BE140" s="483">
        <f t="shared" si="92"/>
        <v>65</v>
      </c>
      <c r="BF140" s="483">
        <f t="shared" si="92"/>
        <v>65</v>
      </c>
      <c r="BG140" s="483">
        <f t="shared" si="92"/>
        <v>65</v>
      </c>
      <c r="BH140" s="483">
        <f t="shared" si="92"/>
        <v>65</v>
      </c>
      <c r="BI140" s="483">
        <f t="shared" si="92"/>
        <v>65</v>
      </c>
      <c r="BJ140" s="483">
        <f t="shared" si="92"/>
        <v>65</v>
      </c>
      <c r="BK140" s="483">
        <f t="shared" si="92"/>
        <v>65</v>
      </c>
      <c r="BL140" s="483">
        <f>BK140</f>
        <v>65</v>
      </c>
      <c r="BM140" s="483">
        <f>BL140</f>
        <v>65</v>
      </c>
      <c r="BN140" s="147"/>
      <c r="BO140" s="159"/>
      <c r="BP140" s="159"/>
      <c r="BQ140" s="5"/>
    </row>
    <row r="141" spans="1:69" ht="13.15" customHeight="1">
      <c r="A141" s="715"/>
      <c r="B141" s="469" t="s">
        <v>58</v>
      </c>
      <c r="C141" s="563">
        <f>+'Assume C02'!C27</f>
        <v>0</v>
      </c>
      <c r="D141" s="492"/>
      <c r="E141" s="334">
        <f t="shared" si="88"/>
        <v>0</v>
      </c>
      <c r="F141" s="483">
        <f>+$C141</f>
        <v>0</v>
      </c>
      <c r="G141" s="484"/>
      <c r="H141" s="484"/>
      <c r="I141" s="484"/>
      <c r="J141" s="484"/>
      <c r="K141" s="484"/>
      <c r="L141" s="484"/>
      <c r="M141" s="484"/>
      <c r="N141" s="484"/>
      <c r="O141" s="484"/>
      <c r="P141" s="484"/>
      <c r="Q141" s="484"/>
      <c r="R141" s="484"/>
      <c r="S141" s="484"/>
      <c r="T141" s="484"/>
      <c r="U141" s="484"/>
      <c r="V141" s="484"/>
      <c r="W141" s="484"/>
      <c r="X141" s="484"/>
      <c r="Y141" s="484"/>
      <c r="Z141" s="484"/>
      <c r="AA141" s="484"/>
      <c r="AB141" s="484"/>
      <c r="AC141" s="484"/>
      <c r="AD141" s="484"/>
      <c r="AE141" s="484"/>
      <c r="AF141" s="484"/>
      <c r="AG141" s="484"/>
      <c r="AH141" s="484"/>
      <c r="AI141" s="484"/>
      <c r="AJ141" s="484"/>
      <c r="AK141" s="484"/>
      <c r="AL141" s="484"/>
      <c r="AM141" s="484"/>
      <c r="AN141" s="484"/>
      <c r="AO141" s="484"/>
      <c r="AP141" s="484"/>
      <c r="AQ141" s="484"/>
      <c r="AR141" s="484"/>
      <c r="AS141" s="484"/>
      <c r="AT141" s="484"/>
      <c r="AU141" s="484"/>
      <c r="AV141" s="484"/>
      <c r="AW141" s="484"/>
      <c r="AX141" s="484"/>
      <c r="AY141" s="484"/>
      <c r="AZ141" s="484"/>
      <c r="BA141" s="484"/>
      <c r="BB141" s="484"/>
      <c r="BC141" s="484"/>
      <c r="BD141" s="484"/>
      <c r="BE141" s="484"/>
      <c r="BF141" s="484"/>
      <c r="BG141" s="484"/>
      <c r="BH141" s="484"/>
      <c r="BI141" s="484"/>
      <c r="BJ141" s="484"/>
      <c r="BK141" s="484"/>
      <c r="BL141" s="484"/>
      <c r="BM141" s="484"/>
      <c r="BN141" s="168"/>
      <c r="BO141" s="175"/>
      <c r="BP141" s="175"/>
      <c r="BQ141" s="129"/>
    </row>
    <row r="142" spans="1:69">
      <c r="A142" s="716"/>
      <c r="B142" s="470" t="s">
        <v>772</v>
      </c>
      <c r="C142" s="564"/>
      <c r="D142" s="493">
        <f>SUM(F142:L142)</f>
        <v>1705.2890751246284</v>
      </c>
      <c r="E142" s="337">
        <f>SUM(F142:BN142)</f>
        <v>14616.763501068228</v>
      </c>
      <c r="F142" s="485">
        <f>SUM(F136:F141)</f>
        <v>243.61272501780408</v>
      </c>
      <c r="G142" s="485">
        <f t="shared" ref="G142:BK142" si="93">SUM(G136:G141)</f>
        <v>243.61272501780408</v>
      </c>
      <c r="H142" s="485">
        <f t="shared" si="93"/>
        <v>243.61272501780408</v>
      </c>
      <c r="I142" s="485">
        <f t="shared" si="93"/>
        <v>243.61272501780408</v>
      </c>
      <c r="J142" s="485">
        <f t="shared" si="93"/>
        <v>243.61272501780408</v>
      </c>
      <c r="K142" s="485">
        <f t="shared" si="93"/>
        <v>243.61272501780408</v>
      </c>
      <c r="L142" s="485">
        <f t="shared" si="93"/>
        <v>243.61272501780408</v>
      </c>
      <c r="M142" s="485">
        <f t="shared" si="93"/>
        <v>243.61272501780408</v>
      </c>
      <c r="N142" s="485">
        <f t="shared" si="93"/>
        <v>243.61272501780408</v>
      </c>
      <c r="O142" s="485">
        <f t="shared" si="93"/>
        <v>243.61272501780408</v>
      </c>
      <c r="P142" s="485">
        <f t="shared" si="93"/>
        <v>243.61272501780408</v>
      </c>
      <c r="Q142" s="485">
        <f t="shared" si="93"/>
        <v>243.61272501780408</v>
      </c>
      <c r="R142" s="485">
        <f t="shared" si="93"/>
        <v>243.61272501780408</v>
      </c>
      <c r="S142" s="485">
        <f t="shared" si="93"/>
        <v>243.61272501780408</v>
      </c>
      <c r="T142" s="485">
        <f t="shared" si="93"/>
        <v>243.61272501780408</v>
      </c>
      <c r="U142" s="485">
        <f t="shared" si="93"/>
        <v>243.61272501780408</v>
      </c>
      <c r="V142" s="485">
        <f t="shared" si="93"/>
        <v>243.61272501780408</v>
      </c>
      <c r="W142" s="485">
        <f t="shared" si="93"/>
        <v>243.61272501780408</v>
      </c>
      <c r="X142" s="485">
        <f t="shared" si="93"/>
        <v>243.61272501780408</v>
      </c>
      <c r="Y142" s="485">
        <f t="shared" si="93"/>
        <v>243.61272501780408</v>
      </c>
      <c r="Z142" s="485">
        <f t="shared" si="93"/>
        <v>243.61272501780408</v>
      </c>
      <c r="AA142" s="485">
        <f t="shared" si="93"/>
        <v>243.61272501780408</v>
      </c>
      <c r="AB142" s="485">
        <f t="shared" si="93"/>
        <v>243.61272501780408</v>
      </c>
      <c r="AC142" s="485">
        <f t="shared" si="93"/>
        <v>243.61272501780408</v>
      </c>
      <c r="AD142" s="485">
        <f t="shared" si="93"/>
        <v>243.61272501780408</v>
      </c>
      <c r="AE142" s="485">
        <f t="shared" si="93"/>
        <v>243.61272501780408</v>
      </c>
      <c r="AF142" s="485">
        <f t="shared" si="93"/>
        <v>243.61272501780408</v>
      </c>
      <c r="AG142" s="485">
        <f t="shared" si="93"/>
        <v>243.61272501780408</v>
      </c>
      <c r="AH142" s="485">
        <f t="shared" si="93"/>
        <v>243.61272501780408</v>
      </c>
      <c r="AI142" s="485">
        <f t="shared" si="93"/>
        <v>243.61272501780408</v>
      </c>
      <c r="AJ142" s="485">
        <f t="shared" si="93"/>
        <v>243.61272501780408</v>
      </c>
      <c r="AK142" s="485">
        <f t="shared" si="93"/>
        <v>243.61272501780408</v>
      </c>
      <c r="AL142" s="485">
        <f t="shared" si="93"/>
        <v>243.61272501780408</v>
      </c>
      <c r="AM142" s="485">
        <f t="shared" si="93"/>
        <v>243.61272501780408</v>
      </c>
      <c r="AN142" s="485">
        <f t="shared" si="93"/>
        <v>243.61272501780408</v>
      </c>
      <c r="AO142" s="485">
        <f t="shared" si="93"/>
        <v>243.61272501780408</v>
      </c>
      <c r="AP142" s="485">
        <f t="shared" si="93"/>
        <v>243.61272501780408</v>
      </c>
      <c r="AQ142" s="485">
        <f t="shared" si="93"/>
        <v>243.61272501780408</v>
      </c>
      <c r="AR142" s="485">
        <f t="shared" si="93"/>
        <v>243.61272501780408</v>
      </c>
      <c r="AS142" s="485">
        <f t="shared" si="93"/>
        <v>243.61272501780408</v>
      </c>
      <c r="AT142" s="485">
        <f t="shared" si="93"/>
        <v>243.61272501780408</v>
      </c>
      <c r="AU142" s="485">
        <f t="shared" si="93"/>
        <v>243.61272501780408</v>
      </c>
      <c r="AV142" s="485">
        <f t="shared" si="93"/>
        <v>243.61272501780408</v>
      </c>
      <c r="AW142" s="485">
        <f t="shared" si="93"/>
        <v>243.61272501780408</v>
      </c>
      <c r="AX142" s="485">
        <f t="shared" si="93"/>
        <v>243.61272501780408</v>
      </c>
      <c r="AY142" s="485">
        <f t="shared" si="93"/>
        <v>243.61272501780408</v>
      </c>
      <c r="AZ142" s="485">
        <f t="shared" si="93"/>
        <v>243.61272501780408</v>
      </c>
      <c r="BA142" s="485">
        <f t="shared" si="93"/>
        <v>243.61272501780408</v>
      </c>
      <c r="BB142" s="485">
        <f t="shared" si="93"/>
        <v>243.61272501780408</v>
      </c>
      <c r="BC142" s="485">
        <f t="shared" si="93"/>
        <v>243.61272501780408</v>
      </c>
      <c r="BD142" s="485">
        <f t="shared" si="93"/>
        <v>243.61272501780408</v>
      </c>
      <c r="BE142" s="485">
        <f t="shared" si="93"/>
        <v>243.61272501780408</v>
      </c>
      <c r="BF142" s="485">
        <f t="shared" si="93"/>
        <v>243.61272501780408</v>
      </c>
      <c r="BG142" s="485">
        <f t="shared" si="93"/>
        <v>243.61272501780408</v>
      </c>
      <c r="BH142" s="485">
        <f t="shared" si="93"/>
        <v>243.61272501780408</v>
      </c>
      <c r="BI142" s="485">
        <f t="shared" si="93"/>
        <v>243.61272501780408</v>
      </c>
      <c r="BJ142" s="485">
        <f t="shared" si="93"/>
        <v>243.61272501780408</v>
      </c>
      <c r="BK142" s="485">
        <f t="shared" si="93"/>
        <v>243.61272501780408</v>
      </c>
      <c r="BL142" s="485">
        <f>SUM(BL136:BL141)</f>
        <v>243.61272501780408</v>
      </c>
      <c r="BM142" s="485">
        <f>SUM(BM136:BM141)</f>
        <v>243.61272501780408</v>
      </c>
      <c r="BN142" s="151"/>
      <c r="BO142" s="148"/>
      <c r="BP142" s="148"/>
      <c r="BQ142" s="155"/>
    </row>
    <row r="143" spans="1:69">
      <c r="A143" s="714" t="s">
        <v>774</v>
      </c>
      <c r="B143" s="142" t="s">
        <v>55</v>
      </c>
      <c r="C143" s="453"/>
      <c r="D143" s="310">
        <f t="shared" ref="D143:D148" si="94">SUM(F143:L143)</f>
        <v>4.1807563004985138</v>
      </c>
      <c r="E143" s="310">
        <f t="shared" ref="E143:E155" si="95">SUM(F143:BM143)</f>
        <v>273.24228678258135</v>
      </c>
      <c r="F143" s="486">
        <f>(F83/F77)*F136</f>
        <v>0.14931272501780407</v>
      </c>
      <c r="G143" s="486">
        <f>(G83/G77)*G136</f>
        <v>0.29862545003560814</v>
      </c>
      <c r="H143" s="486">
        <f>(H83/H77)*H136</f>
        <v>0.44793817505341221</v>
      </c>
      <c r="I143" s="486">
        <f>(I83/I77)*I136</f>
        <v>0.59725090007121628</v>
      </c>
      <c r="J143" s="486">
        <f>(J83/J77)*J136</f>
        <v>0.74656362508902052</v>
      </c>
      <c r="K143" s="486">
        <f>(K83/K77)*K136</f>
        <v>0.89587635010682454</v>
      </c>
      <c r="L143" s="486">
        <f>(L83/L77)*L136</f>
        <v>1.0451890751246284</v>
      </c>
      <c r="M143" s="486">
        <f>(M83/M77)*M136</f>
        <v>1.1945018001424326</v>
      </c>
      <c r="N143" s="486">
        <f>(N83/N77)*N136</f>
        <v>1.3438145251602367</v>
      </c>
      <c r="O143" s="486">
        <f>(O83/O77)*O136</f>
        <v>1.493127250178041</v>
      </c>
      <c r="P143" s="486">
        <f>(P83/P77)*P136</f>
        <v>1.6424399751958449</v>
      </c>
      <c r="Q143" s="486">
        <f>(Q83/Q77)*Q136</f>
        <v>1.7917527002136491</v>
      </c>
      <c r="R143" s="486">
        <f>(R83/R77)*R136</f>
        <v>1.9410654252314534</v>
      </c>
      <c r="S143" s="486">
        <f>(S83/S77)*S136</f>
        <v>2.0903781502492569</v>
      </c>
      <c r="T143" s="486">
        <f>(T83/T77)*T136</f>
        <v>2.239690875267061</v>
      </c>
      <c r="U143" s="486">
        <f>(U83/U77)*U136</f>
        <v>2.3890036002848651</v>
      </c>
      <c r="V143" s="486">
        <f>(V83/V77)*V136</f>
        <v>2.5383163253026688</v>
      </c>
      <c r="W143" s="486">
        <f>(W83/W77)*W136</f>
        <v>2.6876290503204725</v>
      </c>
      <c r="X143" s="486">
        <f>(X83/X77)*X136</f>
        <v>2.8369417753382766</v>
      </c>
      <c r="Y143" s="486">
        <f>(Y83/Y77)*Y136</f>
        <v>2.9862545003560803</v>
      </c>
      <c r="Z143" s="486">
        <f>(Z83/Z77)*Z136</f>
        <v>3.1355672253738844</v>
      </c>
      <c r="AA143" s="486">
        <f>(AA83/AA77)*AA136</f>
        <v>3.2848799503916881</v>
      </c>
      <c r="AB143" s="486">
        <f>(AB83/AB77)*AB136</f>
        <v>3.4341926754094927</v>
      </c>
      <c r="AC143" s="486">
        <f>(AC83/AC77)*AC136</f>
        <v>3.5835054004272964</v>
      </c>
      <c r="AD143" s="486">
        <f>(AD83/AD77)*AD136</f>
        <v>3.7328181254451001</v>
      </c>
      <c r="AE143" s="486">
        <f>(AE83/AE77)*AE136</f>
        <v>3.8821308504629042</v>
      </c>
      <c r="AF143" s="486">
        <f>(AF83/AF77)*AF136</f>
        <v>4.0314435754807079</v>
      </c>
      <c r="AG143" s="486">
        <f>(AG83/AG77)*AG136</f>
        <v>4.180756300498512</v>
      </c>
      <c r="AH143" s="486">
        <f>(AH83/AH77)*AH136</f>
        <v>4.3300690255163152</v>
      </c>
      <c r="AI143" s="486">
        <f>(AI83/AI77)*AI136</f>
        <v>4.4793817505341194</v>
      </c>
      <c r="AJ143" s="486">
        <f>(AJ83/AJ77)*AJ136</f>
        <v>4.6286944755519235</v>
      </c>
      <c r="AK143" s="486">
        <f>(AK83/AK77)*AK136</f>
        <v>4.7780072005697276</v>
      </c>
      <c r="AL143" s="486">
        <f>(AL83/AL77)*AL136</f>
        <v>4.9273199255875317</v>
      </c>
      <c r="AM143" s="486">
        <f>(AM83/AM77)*AM136</f>
        <v>5.0766326506053359</v>
      </c>
      <c r="AN143" s="486">
        <f>(AN83/AN77)*AN136</f>
        <v>5.2259453756231391</v>
      </c>
      <c r="AO143" s="486">
        <f>(AO83/AO77)*AO136</f>
        <v>5.3752581006409432</v>
      </c>
      <c r="AP143" s="486">
        <f>(AP83/AP77)*AP136</f>
        <v>5.5245708256587474</v>
      </c>
      <c r="AQ143" s="486">
        <f>(AQ83/AQ77)*AQ136</f>
        <v>5.6738835506765506</v>
      </c>
      <c r="AR143" s="486">
        <f>(AR83/AR77)*AR136</f>
        <v>5.8231962756943547</v>
      </c>
      <c r="AS143" s="486">
        <f>(AS83/AS77)*AS136</f>
        <v>5.9725090007121588</v>
      </c>
      <c r="AT143" s="486">
        <f>(AT83/AT77)*AT136</f>
        <v>6.121821725729963</v>
      </c>
      <c r="AU143" s="486">
        <f>(AU83/AU77)*AU136</f>
        <v>6.2711344507477662</v>
      </c>
      <c r="AV143" s="486">
        <f>(AV83/AV77)*AV136</f>
        <v>6.4204471757655703</v>
      </c>
      <c r="AW143" s="486">
        <f>(AW83/AW77)*AW136</f>
        <v>6.5697599007833745</v>
      </c>
      <c r="AX143" s="486">
        <f>(AX83/AX77)*AX136</f>
        <v>6.7190726258011777</v>
      </c>
      <c r="AY143" s="486">
        <f>(AY83/AY77)*AY136</f>
        <v>6.8683853508189818</v>
      </c>
      <c r="AZ143" s="486">
        <f>(AZ83/AZ77)*AZ136</f>
        <v>7.017698075836786</v>
      </c>
      <c r="BA143" s="486">
        <f>(BA83/BA77)*BA136</f>
        <v>7.1670108008545892</v>
      </c>
      <c r="BB143" s="486">
        <f>(BB83/BB77)*BB136</f>
        <v>7.3163235258723933</v>
      </c>
      <c r="BC143" s="486">
        <f>(BC83/BC77)*BC136</f>
        <v>7.4656362508901974</v>
      </c>
      <c r="BD143" s="486">
        <f>(BD83/BD77)*BD136</f>
        <v>7.6149489759080016</v>
      </c>
      <c r="BE143" s="486">
        <f>(BE83/BE77)*BE136</f>
        <v>7.7642617009258057</v>
      </c>
      <c r="BF143" s="486">
        <f>(BF83/BF77)*BF136</f>
        <v>7.9135744259436116</v>
      </c>
      <c r="BG143" s="486">
        <f>(BG83/BG77)*BG136</f>
        <v>8.0628871509614157</v>
      </c>
      <c r="BH143" s="486">
        <f>(BH83/BH77)*BH136</f>
        <v>8.2121998759792216</v>
      </c>
      <c r="BI143" s="486">
        <f>(BI83/BI77)*BI136</f>
        <v>8.3615126009970258</v>
      </c>
      <c r="BJ143" s="486">
        <f>(BJ83/BJ77)*BJ136</f>
        <v>8.5108253260148299</v>
      </c>
      <c r="BK143" s="486">
        <f>(BK83/BK77)*BK136</f>
        <v>8.660138051032634</v>
      </c>
      <c r="BL143" s="486">
        <f>(BL83/BL77)*BL136</f>
        <v>8.8094507760504399</v>
      </c>
      <c r="BM143" s="486">
        <f>(BM83/BM77)*BM136</f>
        <v>8.958763501068244</v>
      </c>
      <c r="BN143" s="152"/>
      <c r="BO143" s="158"/>
      <c r="BP143" s="158"/>
      <c r="BQ143" s="4"/>
    </row>
    <row r="144" spans="1:69" outlineLevel="2">
      <c r="A144" s="715"/>
      <c r="B144" s="469" t="s">
        <v>56</v>
      </c>
      <c r="C144" s="453"/>
      <c r="D144" s="308">
        <f t="shared" si="94"/>
        <v>0</v>
      </c>
      <c r="E144" s="308">
        <f t="shared" si="95"/>
        <v>0</v>
      </c>
      <c r="F144" s="483"/>
      <c r="G144" s="483"/>
      <c r="H144" s="483"/>
      <c r="I144" s="483"/>
      <c r="J144" s="483"/>
      <c r="K144" s="483"/>
      <c r="L144" s="483"/>
      <c r="M144" s="483"/>
      <c r="N144" s="483"/>
      <c r="O144" s="483"/>
      <c r="P144" s="483"/>
      <c r="Q144" s="483"/>
      <c r="R144" s="483"/>
      <c r="S144" s="483"/>
      <c r="T144" s="483"/>
      <c r="U144" s="483"/>
      <c r="V144" s="483"/>
      <c r="W144" s="483"/>
      <c r="X144" s="483"/>
      <c r="Y144" s="483"/>
      <c r="Z144" s="483"/>
      <c r="AA144" s="483"/>
      <c r="AB144" s="483"/>
      <c r="AC144" s="483"/>
      <c r="AD144" s="483"/>
      <c r="AE144" s="483"/>
      <c r="AF144" s="483"/>
      <c r="AG144" s="483"/>
      <c r="AH144" s="483"/>
      <c r="AI144" s="483"/>
      <c r="AJ144" s="483"/>
      <c r="AK144" s="483"/>
      <c r="AL144" s="483"/>
      <c r="AM144" s="483"/>
      <c r="AN144" s="483"/>
      <c r="AO144" s="483"/>
      <c r="AP144" s="483"/>
      <c r="AQ144" s="483"/>
      <c r="AR144" s="483"/>
      <c r="AS144" s="483"/>
      <c r="AT144" s="483"/>
      <c r="AU144" s="483"/>
      <c r="AV144" s="483"/>
      <c r="AW144" s="483"/>
      <c r="AX144" s="483"/>
      <c r="AY144" s="483"/>
      <c r="AZ144" s="483"/>
      <c r="BA144" s="483"/>
      <c r="BB144" s="483"/>
      <c r="BC144" s="483"/>
      <c r="BD144" s="483"/>
      <c r="BE144" s="483"/>
      <c r="BF144" s="483"/>
      <c r="BG144" s="483"/>
      <c r="BH144" s="483"/>
      <c r="BI144" s="483"/>
      <c r="BJ144" s="483"/>
      <c r="BK144" s="483"/>
      <c r="BL144" s="483"/>
      <c r="BM144" s="483"/>
      <c r="BN144" s="147"/>
      <c r="BO144" s="159"/>
      <c r="BP144" s="159"/>
      <c r="BQ144" s="5"/>
    </row>
    <row r="145" spans="1:69" outlineLevel="2">
      <c r="A145" s="715"/>
      <c r="B145" s="469" t="s">
        <v>30</v>
      </c>
      <c r="C145" s="453"/>
      <c r="D145" s="308">
        <f t="shared" si="94"/>
        <v>0.82040000000000002</v>
      </c>
      <c r="E145" s="308">
        <f t="shared" si="95"/>
        <v>53.618999999999971</v>
      </c>
      <c r="F145" s="487">
        <f>(F84/F78)*F138</f>
        <v>2.93E-2</v>
      </c>
      <c r="G145" s="487">
        <f>(G84/G78)*G138</f>
        <v>5.8599999999999999E-2</v>
      </c>
      <c r="H145" s="487">
        <f>(H84/H78)*H138</f>
        <v>8.7900000000000006E-2</v>
      </c>
      <c r="I145" s="487">
        <f>(I84/I78)*I138</f>
        <v>0.1172</v>
      </c>
      <c r="J145" s="487">
        <f>(J84/J78)*J138</f>
        <v>0.14650000000000002</v>
      </c>
      <c r="K145" s="487">
        <f>(K84/K78)*K138</f>
        <v>0.17580000000000004</v>
      </c>
      <c r="L145" s="487">
        <f>(L84/L78)*L138</f>
        <v>0.2051</v>
      </c>
      <c r="M145" s="487">
        <f>(M84/M78)*M138</f>
        <v>0.2344</v>
      </c>
      <c r="N145" s="487">
        <f>(N84/N78)*N138</f>
        <v>0.26370000000000005</v>
      </c>
      <c r="O145" s="487">
        <f>(O84/O78)*O138</f>
        <v>0.29300000000000004</v>
      </c>
      <c r="P145" s="487">
        <f>(P84/P78)*P138</f>
        <v>0.32230000000000003</v>
      </c>
      <c r="Q145" s="487">
        <f>(Q84/Q78)*Q138</f>
        <v>0.35160000000000008</v>
      </c>
      <c r="R145" s="487">
        <f>(R84/R78)*R138</f>
        <v>0.38090000000000002</v>
      </c>
      <c r="S145" s="487">
        <f>(S84/S78)*S138</f>
        <v>0.41020000000000001</v>
      </c>
      <c r="T145" s="487">
        <f>(T84/T78)*T138</f>
        <v>0.43950000000000006</v>
      </c>
      <c r="U145" s="487">
        <f>(U84/U78)*U138</f>
        <v>0.46879999999999999</v>
      </c>
      <c r="V145" s="487">
        <f>(V84/V78)*V138</f>
        <v>0.49810000000000004</v>
      </c>
      <c r="W145" s="487">
        <f>(W84/W78)*W138</f>
        <v>0.52740000000000009</v>
      </c>
      <c r="X145" s="487">
        <f>(X84/X78)*X138</f>
        <v>0.55670000000000008</v>
      </c>
      <c r="Y145" s="487">
        <f>(Y84/Y78)*Y138</f>
        <v>0.58600000000000008</v>
      </c>
      <c r="Z145" s="487">
        <f>(Z84/Z78)*Z138</f>
        <v>0.61530000000000007</v>
      </c>
      <c r="AA145" s="487">
        <f>(AA84/AA78)*AA138</f>
        <v>0.64460000000000006</v>
      </c>
      <c r="AB145" s="487">
        <f>(AB84/AB78)*AB138</f>
        <v>0.67390000000000005</v>
      </c>
      <c r="AC145" s="487">
        <f>(AC84/AC78)*AC138</f>
        <v>0.70320000000000016</v>
      </c>
      <c r="AD145" s="487">
        <f>(AD84/AD78)*AD138</f>
        <v>0.73250000000000015</v>
      </c>
      <c r="AE145" s="487">
        <f>(AE84/AE78)*AE138</f>
        <v>0.76180000000000003</v>
      </c>
      <c r="AF145" s="487">
        <f>(AF84/AF78)*AF138</f>
        <v>0.79110000000000003</v>
      </c>
      <c r="AG145" s="487">
        <f>(AG84/AG78)*AG138</f>
        <v>0.82039999999999991</v>
      </c>
      <c r="AH145" s="487">
        <f>(AH84/AH78)*AH138</f>
        <v>0.8496999999999999</v>
      </c>
      <c r="AI145" s="487">
        <f>(AI84/AI78)*AI138</f>
        <v>0.87899999999999978</v>
      </c>
      <c r="AJ145" s="487">
        <f>(AJ84/AJ78)*AJ138</f>
        <v>0.90829999999999966</v>
      </c>
      <c r="AK145" s="487">
        <f>(AK84/AK78)*AK138</f>
        <v>0.93759999999999966</v>
      </c>
      <c r="AL145" s="487">
        <f>(AL84/AL78)*AL138</f>
        <v>0.96689999999999943</v>
      </c>
      <c r="AM145" s="487">
        <f>(AM84/AM78)*AM138</f>
        <v>0.99619999999999953</v>
      </c>
      <c r="AN145" s="487">
        <f>(AN84/AN78)*AN138</f>
        <v>1.0254999999999994</v>
      </c>
      <c r="AO145" s="487">
        <f>(AO84/AO78)*AO138</f>
        <v>1.0547999999999993</v>
      </c>
      <c r="AP145" s="487">
        <f>(AP84/AP78)*AP138</f>
        <v>1.0840999999999992</v>
      </c>
      <c r="AQ145" s="487">
        <f>(AQ84/AQ78)*AQ138</f>
        <v>1.1133999999999993</v>
      </c>
      <c r="AR145" s="487">
        <f>(AR84/AR78)*AR138</f>
        <v>1.1426999999999989</v>
      </c>
      <c r="AS145" s="487">
        <f>(AS84/AS78)*AS138</f>
        <v>1.171999999999999</v>
      </c>
      <c r="AT145" s="487">
        <f>(AT84/AT78)*AT138</f>
        <v>1.2012999999999989</v>
      </c>
      <c r="AU145" s="487">
        <f>(AU84/AU78)*AU138</f>
        <v>1.2305999999999988</v>
      </c>
      <c r="AV145" s="487">
        <f>(AV84/AV78)*AV138</f>
        <v>1.2598999999999987</v>
      </c>
      <c r="AW145" s="487">
        <f>(AW84/AW78)*AW138</f>
        <v>1.2891999999999988</v>
      </c>
      <c r="AX145" s="487">
        <f>(AX84/AX78)*AX138</f>
        <v>1.3184999999999985</v>
      </c>
      <c r="AY145" s="487">
        <f>(AY84/AY78)*AY138</f>
        <v>1.3477999999999986</v>
      </c>
      <c r="AZ145" s="487">
        <f>(AZ84/AZ78)*AZ138</f>
        <v>1.3770999999999984</v>
      </c>
      <c r="BA145" s="487">
        <f>(BA84/BA78)*BA138</f>
        <v>1.4063999999999985</v>
      </c>
      <c r="BB145" s="487">
        <f>(BB84/BB78)*BB138</f>
        <v>1.4356999999999982</v>
      </c>
      <c r="BC145" s="487">
        <f>(BC84/BC78)*BC138</f>
        <v>1.4649999999999983</v>
      </c>
      <c r="BD145" s="487">
        <f>(BD84/BD78)*BD138</f>
        <v>1.4942999999999984</v>
      </c>
      <c r="BE145" s="487">
        <f>(BE84/BE78)*BE138</f>
        <v>1.5235999999999985</v>
      </c>
      <c r="BF145" s="487">
        <f>(BF84/BF78)*BF138</f>
        <v>1.5528999999999986</v>
      </c>
      <c r="BG145" s="487">
        <f>(BG84/BG78)*BG138</f>
        <v>1.5821999999999985</v>
      </c>
      <c r="BH145" s="487">
        <f>(BH84/BH78)*BH138</f>
        <v>1.6114999999999986</v>
      </c>
      <c r="BI145" s="487">
        <f>(BI84/BI78)*BI138</f>
        <v>1.6407999999999989</v>
      </c>
      <c r="BJ145" s="487">
        <f>(BJ84/BJ78)*BJ138</f>
        <v>1.6700999999999988</v>
      </c>
      <c r="BK145" s="487">
        <f>(BK84/BK78)*BK138</f>
        <v>1.6993999999999989</v>
      </c>
      <c r="BL145" s="487">
        <f>(BL84/BL78)*BL138</f>
        <v>1.7286999999999992</v>
      </c>
      <c r="BM145" s="487">
        <f>(BM84/BM78)*BM138</f>
        <v>1.7579999999999991</v>
      </c>
      <c r="BN145" s="147"/>
      <c r="BO145" s="147"/>
      <c r="BP145" s="147"/>
      <c r="BQ145" s="5"/>
    </row>
    <row r="146" spans="1:69" outlineLevel="2">
      <c r="A146" s="715"/>
      <c r="B146" s="469" t="s">
        <v>31</v>
      </c>
      <c r="C146" s="453"/>
      <c r="D146" s="308">
        <f t="shared" si="94"/>
        <v>0</v>
      </c>
      <c r="E146" s="308">
        <f t="shared" si="95"/>
        <v>0</v>
      </c>
      <c r="F146" s="483"/>
      <c r="G146" s="483"/>
      <c r="H146" s="483"/>
      <c r="I146" s="483"/>
      <c r="J146" s="483"/>
      <c r="K146" s="483"/>
      <c r="L146" s="483"/>
      <c r="M146" s="483"/>
      <c r="N146" s="483"/>
      <c r="O146" s="483"/>
      <c r="P146" s="483"/>
      <c r="Q146" s="483"/>
      <c r="R146" s="483"/>
      <c r="S146" s="483"/>
      <c r="T146" s="483"/>
      <c r="U146" s="483"/>
      <c r="V146" s="483"/>
      <c r="W146" s="483"/>
      <c r="X146" s="483"/>
      <c r="Y146" s="483"/>
      <c r="Z146" s="483"/>
      <c r="AA146" s="483"/>
      <c r="AB146" s="483"/>
      <c r="AC146" s="483"/>
      <c r="AD146" s="483"/>
      <c r="AE146" s="483"/>
      <c r="AF146" s="483"/>
      <c r="AG146" s="483"/>
      <c r="AH146" s="483"/>
      <c r="AI146" s="483"/>
      <c r="AJ146" s="483"/>
      <c r="AK146" s="483"/>
      <c r="AL146" s="483"/>
      <c r="AM146" s="483"/>
      <c r="AN146" s="483"/>
      <c r="AO146" s="483"/>
      <c r="AP146" s="483"/>
      <c r="AQ146" s="483"/>
      <c r="AR146" s="483"/>
      <c r="AS146" s="483"/>
      <c r="AT146" s="483"/>
      <c r="AU146" s="483"/>
      <c r="AV146" s="483"/>
      <c r="AW146" s="483"/>
      <c r="AX146" s="483"/>
      <c r="AY146" s="483"/>
      <c r="AZ146" s="483"/>
      <c r="BA146" s="483"/>
      <c r="BB146" s="483"/>
      <c r="BC146" s="483"/>
      <c r="BD146" s="483"/>
      <c r="BE146" s="483"/>
      <c r="BF146" s="483"/>
      <c r="BG146" s="483"/>
      <c r="BH146" s="483"/>
      <c r="BI146" s="483"/>
      <c r="BJ146" s="483"/>
      <c r="BK146" s="483"/>
      <c r="BL146" s="483"/>
      <c r="BM146" s="483"/>
      <c r="BN146" s="147"/>
      <c r="BO146" s="159"/>
      <c r="BP146" s="159"/>
      <c r="BQ146" s="5"/>
    </row>
    <row r="147" spans="1:69" outlineLevel="2">
      <c r="A147" s="715"/>
      <c r="B147" s="469" t="s">
        <v>57</v>
      </c>
      <c r="C147" s="453"/>
      <c r="D147" s="308">
        <f t="shared" si="94"/>
        <v>1.8200000000000003</v>
      </c>
      <c r="E147" s="308">
        <f t="shared" si="95"/>
        <v>118.9499999999999</v>
      </c>
      <c r="F147" s="487">
        <f>(F84/F78)*F140</f>
        <v>6.5000000000000002E-2</v>
      </c>
      <c r="G147" s="487">
        <f>(G84/G78)*G140</f>
        <v>0.13</v>
      </c>
      <c r="H147" s="487">
        <f>(H84/H78)*H140</f>
        <v>0.19500000000000001</v>
      </c>
      <c r="I147" s="487">
        <f>(I84/I78)*I140</f>
        <v>0.26</v>
      </c>
      <c r="J147" s="487">
        <f>(J84/J78)*J140</f>
        <v>0.32500000000000001</v>
      </c>
      <c r="K147" s="487">
        <f>(K84/K78)*K140</f>
        <v>0.39000000000000007</v>
      </c>
      <c r="L147" s="487">
        <f>(L84/L78)*L140</f>
        <v>0.45500000000000002</v>
      </c>
      <c r="M147" s="487">
        <f>(M84/M78)*M140</f>
        <v>0.52</v>
      </c>
      <c r="N147" s="487">
        <f>(N84/N78)*N140</f>
        <v>0.58500000000000008</v>
      </c>
      <c r="O147" s="487">
        <f>(O84/O78)*O140</f>
        <v>0.65</v>
      </c>
      <c r="P147" s="487">
        <f>(P84/P78)*P140</f>
        <v>0.71500000000000008</v>
      </c>
      <c r="Q147" s="487">
        <f>(Q84/Q78)*Q140</f>
        <v>0.78000000000000014</v>
      </c>
      <c r="R147" s="487">
        <f>(R84/R78)*R140</f>
        <v>0.84500000000000008</v>
      </c>
      <c r="S147" s="487">
        <f>(S84/S78)*S140</f>
        <v>0.91</v>
      </c>
      <c r="T147" s="487">
        <f>(T84/T78)*T140</f>
        <v>0.97500000000000009</v>
      </c>
      <c r="U147" s="487">
        <f>(U84/U78)*U140</f>
        <v>1.04</v>
      </c>
      <c r="V147" s="487">
        <f>(V84/V78)*V140</f>
        <v>1.105</v>
      </c>
      <c r="W147" s="487">
        <f>(W84/W78)*W140</f>
        <v>1.1700000000000002</v>
      </c>
      <c r="X147" s="487">
        <f>(X84/X78)*X140</f>
        <v>1.2350000000000001</v>
      </c>
      <c r="Y147" s="487">
        <f>(Y84/Y78)*Y140</f>
        <v>1.3</v>
      </c>
      <c r="Z147" s="487">
        <f>(Z84/Z78)*Z140</f>
        <v>1.365</v>
      </c>
      <c r="AA147" s="487">
        <f>(AA84/AA78)*AA140</f>
        <v>1.4300000000000002</v>
      </c>
      <c r="AB147" s="487">
        <f>(AB84/AB78)*AB140</f>
        <v>1.4950000000000001</v>
      </c>
      <c r="AC147" s="487">
        <f>(AC84/AC78)*AC140</f>
        <v>1.5600000000000003</v>
      </c>
      <c r="AD147" s="487">
        <f>(AD84/AD78)*AD140</f>
        <v>1.6250000000000002</v>
      </c>
      <c r="AE147" s="487">
        <f>(AE84/AE78)*AE140</f>
        <v>1.6900000000000002</v>
      </c>
      <c r="AF147" s="487">
        <f>(AF84/AF78)*AF140</f>
        <v>1.7549999999999999</v>
      </c>
      <c r="AG147" s="487">
        <f>(AG84/AG78)*AG140</f>
        <v>1.8199999999999998</v>
      </c>
      <c r="AH147" s="487">
        <f>(AH84/AH78)*AH140</f>
        <v>1.8849999999999996</v>
      </c>
      <c r="AI147" s="487">
        <f>(AI84/AI78)*AI140</f>
        <v>1.9499999999999995</v>
      </c>
      <c r="AJ147" s="487">
        <f>(AJ84/AJ78)*AJ140</f>
        <v>2.0149999999999992</v>
      </c>
      <c r="AK147" s="487">
        <f>(AK84/AK78)*AK140</f>
        <v>2.0799999999999992</v>
      </c>
      <c r="AL147" s="487">
        <f>(AL84/AL78)*AL140</f>
        <v>2.1449999999999987</v>
      </c>
      <c r="AM147" s="487">
        <f>(AM84/AM78)*AM140</f>
        <v>2.2099999999999986</v>
      </c>
      <c r="AN147" s="487">
        <f>(AN84/AN78)*AN140</f>
        <v>2.2749999999999986</v>
      </c>
      <c r="AO147" s="487">
        <f>(AO84/AO78)*AO140</f>
        <v>2.3399999999999985</v>
      </c>
      <c r="AP147" s="487">
        <f>(AP84/AP78)*AP140</f>
        <v>2.404999999999998</v>
      </c>
      <c r="AQ147" s="487">
        <f>(AQ84/AQ78)*AQ140</f>
        <v>2.469999999999998</v>
      </c>
      <c r="AR147" s="487">
        <f>(AR84/AR78)*AR140</f>
        <v>2.5349999999999979</v>
      </c>
      <c r="AS147" s="487">
        <f>(AS84/AS78)*AS140</f>
        <v>2.5999999999999979</v>
      </c>
      <c r="AT147" s="487">
        <f>(AT84/AT78)*AT140</f>
        <v>2.6649999999999974</v>
      </c>
      <c r="AU147" s="487">
        <f>(AU84/AU78)*AU140</f>
        <v>2.7299999999999973</v>
      </c>
      <c r="AV147" s="487">
        <f>(AV84/AV78)*AV140</f>
        <v>2.7949999999999973</v>
      </c>
      <c r="AW147" s="487">
        <f>(AW84/AW78)*AW140</f>
        <v>2.8599999999999972</v>
      </c>
      <c r="AX147" s="487">
        <f>(AX84/AX78)*AX140</f>
        <v>2.9249999999999967</v>
      </c>
      <c r="AY147" s="487">
        <f>(AY84/AY78)*AY140</f>
        <v>2.9899999999999967</v>
      </c>
      <c r="AZ147" s="487">
        <f>(AZ84/AZ78)*AZ140</f>
        <v>3.0549999999999966</v>
      </c>
      <c r="BA147" s="487">
        <f>(BA84/BA78)*BA140</f>
        <v>3.1199999999999966</v>
      </c>
      <c r="BB147" s="487">
        <f>(BB84/BB78)*BB140</f>
        <v>3.1849999999999961</v>
      </c>
      <c r="BC147" s="487">
        <f>(BC84/BC78)*BC140</f>
        <v>3.249999999999996</v>
      </c>
      <c r="BD147" s="487">
        <f>(BD84/BD78)*BD140</f>
        <v>3.3149999999999964</v>
      </c>
      <c r="BE147" s="487">
        <f>(BE84/BE78)*BE140</f>
        <v>3.3799999999999968</v>
      </c>
      <c r="BF147" s="487">
        <f>(BF84/BF78)*BF140</f>
        <v>3.4449999999999967</v>
      </c>
      <c r="BG147" s="487">
        <f>(BG84/BG78)*BG140</f>
        <v>3.5099999999999967</v>
      </c>
      <c r="BH147" s="487">
        <f>(BH84/BH78)*BH140</f>
        <v>3.5749999999999971</v>
      </c>
      <c r="BI147" s="487">
        <f>(BI84/BI78)*BI140</f>
        <v>3.6399999999999975</v>
      </c>
      <c r="BJ147" s="487">
        <f>(BJ84/BJ78)*BJ140</f>
        <v>3.7049999999999974</v>
      </c>
      <c r="BK147" s="487">
        <f>(BK84/BK78)*BK140</f>
        <v>3.7699999999999974</v>
      </c>
      <c r="BL147" s="487">
        <f>(BL84/BL78)*BL140</f>
        <v>3.8349999999999982</v>
      </c>
      <c r="BM147" s="487">
        <f>(BM84/BM78)*BM140</f>
        <v>3.8999999999999981</v>
      </c>
      <c r="BN147" s="147"/>
      <c r="BO147" s="159"/>
      <c r="BP147" s="159"/>
      <c r="BQ147" s="5"/>
    </row>
    <row r="148" spans="1:69" outlineLevel="2">
      <c r="A148" s="715"/>
      <c r="B148" s="469" t="s">
        <v>58</v>
      </c>
      <c r="C148" s="452"/>
      <c r="D148" s="308">
        <f t="shared" si="94"/>
        <v>0</v>
      </c>
      <c r="E148" s="308">
        <f t="shared" si="95"/>
        <v>0</v>
      </c>
      <c r="F148" s="483"/>
      <c r="G148" s="483"/>
      <c r="H148" s="483"/>
      <c r="I148" s="483"/>
      <c r="J148" s="483"/>
      <c r="K148" s="483"/>
      <c r="L148" s="483"/>
      <c r="M148" s="483"/>
      <c r="N148" s="483"/>
      <c r="O148" s="483"/>
      <c r="P148" s="483"/>
      <c r="Q148" s="483"/>
      <c r="R148" s="483"/>
      <c r="S148" s="483"/>
      <c r="T148" s="483"/>
      <c r="U148" s="483"/>
      <c r="V148" s="483"/>
      <c r="W148" s="483"/>
      <c r="X148" s="483"/>
      <c r="Y148" s="483"/>
      <c r="Z148" s="483"/>
      <c r="AA148" s="483"/>
      <c r="AB148" s="483"/>
      <c r="AC148" s="483"/>
      <c r="AD148" s="483"/>
      <c r="AE148" s="483"/>
      <c r="AF148" s="483"/>
      <c r="AG148" s="483"/>
      <c r="AH148" s="483"/>
      <c r="AI148" s="483"/>
      <c r="AJ148" s="483"/>
      <c r="AK148" s="483"/>
      <c r="AL148" s="483"/>
      <c r="AM148" s="483"/>
      <c r="AN148" s="483"/>
      <c r="AO148" s="483"/>
      <c r="AP148" s="483"/>
      <c r="AQ148" s="483"/>
      <c r="AR148" s="483"/>
      <c r="AS148" s="483"/>
      <c r="AT148" s="483"/>
      <c r="AU148" s="483"/>
      <c r="AV148" s="483"/>
      <c r="AW148" s="483"/>
      <c r="AX148" s="483"/>
      <c r="AY148" s="483"/>
      <c r="AZ148" s="483"/>
      <c r="BA148" s="483"/>
      <c r="BB148" s="483"/>
      <c r="BC148" s="483"/>
      <c r="BD148" s="483"/>
      <c r="BE148" s="483"/>
      <c r="BF148" s="483"/>
      <c r="BG148" s="483"/>
      <c r="BH148" s="483"/>
      <c r="BI148" s="483"/>
      <c r="BJ148" s="483"/>
      <c r="BK148" s="483"/>
      <c r="BL148" s="483"/>
      <c r="BM148" s="483"/>
      <c r="BN148" s="147"/>
      <c r="BO148" s="159"/>
      <c r="BP148" s="159"/>
      <c r="BQ148" s="5"/>
    </row>
    <row r="149" spans="1:69" outlineLevel="2">
      <c r="A149" s="716"/>
      <c r="B149" s="470" t="s">
        <v>772</v>
      </c>
      <c r="C149" s="450"/>
      <c r="D149" s="337">
        <f>SUM(F149:L149)</f>
        <v>6.8211563004985152</v>
      </c>
      <c r="E149" s="337">
        <f t="shared" si="95"/>
        <v>445.81128678258119</v>
      </c>
      <c r="F149" s="485">
        <f>SUM(F143:F148)</f>
        <v>0.24361272501780407</v>
      </c>
      <c r="G149" s="485">
        <f t="shared" ref="G149:BK149" si="96">SUM(G143:G148)</f>
        <v>0.48722545003560813</v>
      </c>
      <c r="H149" s="485">
        <f t="shared" si="96"/>
        <v>0.73083817505341231</v>
      </c>
      <c r="I149" s="485">
        <f t="shared" si="96"/>
        <v>0.97445090007121626</v>
      </c>
      <c r="J149" s="485">
        <f t="shared" si="96"/>
        <v>1.2180636250890204</v>
      </c>
      <c r="K149" s="485">
        <f t="shared" si="96"/>
        <v>1.4616763501068246</v>
      </c>
      <c r="L149" s="485">
        <f t="shared" si="96"/>
        <v>1.7052890751246286</v>
      </c>
      <c r="M149" s="485">
        <f t="shared" si="96"/>
        <v>1.9489018001424325</v>
      </c>
      <c r="N149" s="485">
        <f t="shared" si="96"/>
        <v>2.1925145251602367</v>
      </c>
      <c r="O149" s="485">
        <f t="shared" si="96"/>
        <v>2.4361272501780409</v>
      </c>
      <c r="P149" s="485">
        <f t="shared" si="96"/>
        <v>2.6797399751958451</v>
      </c>
      <c r="Q149" s="485">
        <f t="shared" si="96"/>
        <v>2.9233527002136492</v>
      </c>
      <c r="R149" s="485">
        <f t="shared" si="96"/>
        <v>3.1669654252314534</v>
      </c>
      <c r="S149" s="485">
        <f t="shared" si="96"/>
        <v>3.4105781502492571</v>
      </c>
      <c r="T149" s="485">
        <f t="shared" si="96"/>
        <v>3.6541908752670613</v>
      </c>
      <c r="U149" s="485">
        <f t="shared" si="96"/>
        <v>3.8978036002848651</v>
      </c>
      <c r="V149" s="485">
        <f t="shared" si="96"/>
        <v>4.1414163253026688</v>
      </c>
      <c r="W149" s="485">
        <f t="shared" si="96"/>
        <v>4.3850290503204725</v>
      </c>
      <c r="X149" s="485">
        <f t="shared" si="96"/>
        <v>4.6286417753382771</v>
      </c>
      <c r="Y149" s="485">
        <f t="shared" si="96"/>
        <v>4.87225450035608</v>
      </c>
      <c r="Z149" s="485">
        <f t="shared" si="96"/>
        <v>5.1158672253738846</v>
      </c>
      <c r="AA149" s="485">
        <f t="shared" si="96"/>
        <v>5.3594799503916883</v>
      </c>
      <c r="AB149" s="485">
        <f t="shared" si="96"/>
        <v>5.603092675409493</v>
      </c>
      <c r="AC149" s="485">
        <f t="shared" si="96"/>
        <v>5.8467054004272967</v>
      </c>
      <c r="AD149" s="485">
        <f t="shared" si="96"/>
        <v>6.0903181254451004</v>
      </c>
      <c r="AE149" s="485">
        <f t="shared" si="96"/>
        <v>6.333930850462905</v>
      </c>
      <c r="AF149" s="485">
        <f t="shared" si="96"/>
        <v>6.5775435754807079</v>
      </c>
      <c r="AG149" s="485">
        <f t="shared" si="96"/>
        <v>6.8211563004985116</v>
      </c>
      <c r="AH149" s="485">
        <f t="shared" si="96"/>
        <v>7.0647690255163145</v>
      </c>
      <c r="AI149" s="485">
        <f t="shared" si="96"/>
        <v>7.3083817505341182</v>
      </c>
      <c r="AJ149" s="485">
        <f t="shared" si="96"/>
        <v>7.5519944755519219</v>
      </c>
      <c r="AK149" s="485">
        <f t="shared" si="96"/>
        <v>7.7956072005697266</v>
      </c>
      <c r="AL149" s="485">
        <f t="shared" si="96"/>
        <v>8.0392199255875312</v>
      </c>
      <c r="AM149" s="485">
        <f t="shared" si="96"/>
        <v>8.282832650605334</v>
      </c>
      <c r="AN149" s="485">
        <f t="shared" si="96"/>
        <v>8.5264453756231369</v>
      </c>
      <c r="AO149" s="485">
        <f t="shared" si="96"/>
        <v>8.7700581006409415</v>
      </c>
      <c r="AP149" s="485">
        <f t="shared" si="96"/>
        <v>9.0136708256587443</v>
      </c>
      <c r="AQ149" s="485">
        <f t="shared" si="96"/>
        <v>9.2572835506765472</v>
      </c>
      <c r="AR149" s="485">
        <f t="shared" si="96"/>
        <v>9.5008962756943518</v>
      </c>
      <c r="AS149" s="485">
        <f t="shared" si="96"/>
        <v>9.7445090007121564</v>
      </c>
      <c r="AT149" s="485">
        <f t="shared" si="96"/>
        <v>9.9881217257299593</v>
      </c>
      <c r="AU149" s="485">
        <f t="shared" si="96"/>
        <v>10.231734450747762</v>
      </c>
      <c r="AV149" s="485">
        <f t="shared" si="96"/>
        <v>10.475347175765567</v>
      </c>
      <c r="AW149" s="485">
        <f t="shared" si="96"/>
        <v>10.718959900783371</v>
      </c>
      <c r="AX149" s="485">
        <f t="shared" si="96"/>
        <v>10.962572625801172</v>
      </c>
      <c r="AY149" s="485">
        <f t="shared" si="96"/>
        <v>11.206185350818977</v>
      </c>
      <c r="AZ149" s="485">
        <f t="shared" si="96"/>
        <v>11.44979807583678</v>
      </c>
      <c r="BA149" s="485">
        <f t="shared" si="96"/>
        <v>11.693410800854583</v>
      </c>
      <c r="BB149" s="485">
        <f t="shared" si="96"/>
        <v>11.937023525872387</v>
      </c>
      <c r="BC149" s="485">
        <f t="shared" si="96"/>
        <v>12.180636250890192</v>
      </c>
      <c r="BD149" s="485">
        <f t="shared" si="96"/>
        <v>12.424248975907997</v>
      </c>
      <c r="BE149" s="485">
        <f t="shared" si="96"/>
        <v>12.667861700925801</v>
      </c>
      <c r="BF149" s="485">
        <f t="shared" si="96"/>
        <v>12.911474425943608</v>
      </c>
      <c r="BG149" s="485">
        <f t="shared" si="96"/>
        <v>13.15508715096141</v>
      </c>
      <c r="BH149" s="485">
        <f t="shared" si="96"/>
        <v>13.398699875979217</v>
      </c>
      <c r="BI149" s="485">
        <f t="shared" si="96"/>
        <v>13.642312600997021</v>
      </c>
      <c r="BJ149" s="485">
        <f t="shared" si="96"/>
        <v>13.885925326014828</v>
      </c>
      <c r="BK149" s="485">
        <f t="shared" si="96"/>
        <v>14.129538051032631</v>
      </c>
      <c r="BL149" s="485">
        <f>SUM(BL143:BL148)</f>
        <v>14.373150776050437</v>
      </c>
      <c r="BM149" s="485">
        <f>SUM(BM143:BM148)</f>
        <v>14.616763501068242</v>
      </c>
      <c r="BN149" s="151"/>
      <c r="BO149" s="148"/>
      <c r="BP149" s="148"/>
      <c r="BQ149" s="155"/>
    </row>
    <row r="150" spans="1:69" outlineLevel="1">
      <c r="A150" s="714" t="s">
        <v>775</v>
      </c>
      <c r="B150" s="142" t="s">
        <v>55</v>
      </c>
      <c r="C150" s="471"/>
      <c r="D150" s="310">
        <f t="shared" ref="D150:D160" si="97">SUM(F150:L150)</f>
        <v>1049.3698314251269</v>
      </c>
      <c r="E150" s="310">
        <f t="shared" si="95"/>
        <v>9232.0057878508305</v>
      </c>
      <c r="F150" s="482">
        <f t="shared" ref="F150:F155" si="98">F136+F143</f>
        <v>149.46203774282188</v>
      </c>
      <c r="G150" s="482">
        <f t="shared" ref="G150:BK154" si="99">G136+G143</f>
        <v>149.61135046783969</v>
      </c>
      <c r="H150" s="482">
        <f t="shared" si="99"/>
        <v>149.76066319285749</v>
      </c>
      <c r="I150" s="482">
        <f t="shared" si="99"/>
        <v>149.90997591787527</v>
      </c>
      <c r="J150" s="482">
        <f t="shared" si="99"/>
        <v>150.05928864289308</v>
      </c>
      <c r="K150" s="482">
        <f t="shared" si="99"/>
        <v>150.20860136791089</v>
      </c>
      <c r="L150" s="482">
        <f t="shared" si="99"/>
        <v>150.3579140929287</v>
      </c>
      <c r="M150" s="482">
        <f t="shared" si="99"/>
        <v>150.5072268179465</v>
      </c>
      <c r="N150" s="482">
        <f t="shared" si="99"/>
        <v>150.65653954296431</v>
      </c>
      <c r="O150" s="482">
        <f t="shared" si="99"/>
        <v>150.80585226798212</v>
      </c>
      <c r="P150" s="482">
        <f t="shared" si="99"/>
        <v>150.95516499299993</v>
      </c>
      <c r="Q150" s="482">
        <f t="shared" si="99"/>
        <v>151.10447771801771</v>
      </c>
      <c r="R150" s="482">
        <f t="shared" si="99"/>
        <v>151.25379044303551</v>
      </c>
      <c r="S150" s="482">
        <f t="shared" si="99"/>
        <v>151.40310316805332</v>
      </c>
      <c r="T150" s="482">
        <f t="shared" si="99"/>
        <v>151.55241589307113</v>
      </c>
      <c r="U150" s="482">
        <f t="shared" si="99"/>
        <v>151.70172861808894</v>
      </c>
      <c r="V150" s="482">
        <f t="shared" si="99"/>
        <v>151.85104134310674</v>
      </c>
      <c r="W150" s="482">
        <f t="shared" si="99"/>
        <v>152.00035406812455</v>
      </c>
      <c r="X150" s="482">
        <f t="shared" si="99"/>
        <v>152.14966679314236</v>
      </c>
      <c r="Y150" s="482">
        <f t="shared" si="99"/>
        <v>152.29897951816014</v>
      </c>
      <c r="Z150" s="482">
        <f t="shared" si="99"/>
        <v>152.44829224317795</v>
      </c>
      <c r="AA150" s="482">
        <f t="shared" si="99"/>
        <v>152.59760496819575</v>
      </c>
      <c r="AB150" s="482">
        <f t="shared" si="99"/>
        <v>152.74691769321356</v>
      </c>
      <c r="AC150" s="482">
        <f t="shared" si="99"/>
        <v>152.89623041823137</v>
      </c>
      <c r="AD150" s="482">
        <f t="shared" si="99"/>
        <v>153.04554314324918</v>
      </c>
      <c r="AE150" s="482">
        <f t="shared" si="99"/>
        <v>153.19485586826698</v>
      </c>
      <c r="AF150" s="482">
        <f>AF136+AF143</f>
        <v>153.34416859328479</v>
      </c>
      <c r="AG150" s="482">
        <f t="shared" si="99"/>
        <v>153.49348131830257</v>
      </c>
      <c r="AH150" s="482">
        <f t="shared" si="99"/>
        <v>153.64279404332038</v>
      </c>
      <c r="AI150" s="482">
        <f t="shared" si="99"/>
        <v>153.79210676833819</v>
      </c>
      <c r="AJ150" s="482">
        <f t="shared" si="99"/>
        <v>153.94141949335599</v>
      </c>
      <c r="AK150" s="482">
        <f t="shared" si="99"/>
        <v>154.0907322183738</v>
      </c>
      <c r="AL150" s="482">
        <f t="shared" si="99"/>
        <v>154.24004494339161</v>
      </c>
      <c r="AM150" s="482">
        <f t="shared" si="99"/>
        <v>154.38935766840942</v>
      </c>
      <c r="AN150" s="482">
        <f t="shared" si="99"/>
        <v>154.5386703934272</v>
      </c>
      <c r="AO150" s="482">
        <f t="shared" si="99"/>
        <v>154.687983118445</v>
      </c>
      <c r="AP150" s="482">
        <f t="shared" si="99"/>
        <v>154.83729584346281</v>
      </c>
      <c r="AQ150" s="482">
        <f t="shared" si="99"/>
        <v>154.98660856848062</v>
      </c>
      <c r="AR150" s="482">
        <f t="shared" si="99"/>
        <v>155.13592129349843</v>
      </c>
      <c r="AS150" s="482">
        <f t="shared" si="99"/>
        <v>155.28523401851623</v>
      </c>
      <c r="AT150" s="482">
        <f t="shared" si="99"/>
        <v>155.43454674353404</v>
      </c>
      <c r="AU150" s="482">
        <f t="shared" si="99"/>
        <v>155.58385946855185</v>
      </c>
      <c r="AV150" s="482">
        <f t="shared" si="99"/>
        <v>155.73317219356963</v>
      </c>
      <c r="AW150" s="482">
        <f t="shared" si="99"/>
        <v>155.88248491858744</v>
      </c>
      <c r="AX150" s="482">
        <f t="shared" si="99"/>
        <v>156.03179764360524</v>
      </c>
      <c r="AY150" s="482">
        <f t="shared" si="99"/>
        <v>156.18111036862305</v>
      </c>
      <c r="AZ150" s="482">
        <f t="shared" si="99"/>
        <v>156.33042309364086</v>
      </c>
      <c r="BA150" s="482">
        <f t="shared" si="99"/>
        <v>156.47973581865867</v>
      </c>
      <c r="BB150" s="482">
        <f t="shared" si="99"/>
        <v>156.62904854367648</v>
      </c>
      <c r="BC150" s="482">
        <f t="shared" si="99"/>
        <v>156.77836126869425</v>
      </c>
      <c r="BD150" s="482">
        <f t="shared" si="99"/>
        <v>156.92767399371206</v>
      </c>
      <c r="BE150" s="482">
        <f t="shared" si="99"/>
        <v>157.07698671872987</v>
      </c>
      <c r="BF150" s="482">
        <f t="shared" si="99"/>
        <v>157.22629944374768</v>
      </c>
      <c r="BG150" s="482">
        <f t="shared" si="99"/>
        <v>157.37561216876549</v>
      </c>
      <c r="BH150" s="482">
        <f t="shared" si="99"/>
        <v>157.52492489378329</v>
      </c>
      <c r="BI150" s="482">
        <f t="shared" si="99"/>
        <v>157.6742376188011</v>
      </c>
      <c r="BJ150" s="482">
        <f t="shared" si="99"/>
        <v>157.82355034381891</v>
      </c>
      <c r="BK150" s="482">
        <f t="shared" si="99"/>
        <v>157.97286306883672</v>
      </c>
      <c r="BL150" s="482">
        <f t="shared" ref="BL150:BM153" si="100">BL136+BL143</f>
        <v>158.12217579385452</v>
      </c>
      <c r="BM150" s="482">
        <f t="shared" si="100"/>
        <v>158.2714885188723</v>
      </c>
      <c r="BN150" s="152"/>
      <c r="BO150" s="158"/>
      <c r="BP150" s="158"/>
      <c r="BQ150" s="4"/>
    </row>
    <row r="151" spans="1:69" outlineLevel="2">
      <c r="A151" s="715"/>
      <c r="B151" s="469" t="s">
        <v>56</v>
      </c>
      <c r="C151" s="453"/>
      <c r="D151" s="308">
        <f t="shared" si="97"/>
        <v>0</v>
      </c>
      <c r="E151" s="308">
        <f t="shared" si="95"/>
        <v>0</v>
      </c>
      <c r="F151" s="483">
        <f t="shared" si="98"/>
        <v>0</v>
      </c>
      <c r="G151" s="483">
        <f t="shared" ref="G151:U151" si="101">G137+G144</f>
        <v>0</v>
      </c>
      <c r="H151" s="483">
        <f t="shared" si="101"/>
        <v>0</v>
      </c>
      <c r="I151" s="483">
        <f t="shared" si="101"/>
        <v>0</v>
      </c>
      <c r="J151" s="483">
        <f t="shared" si="101"/>
        <v>0</v>
      </c>
      <c r="K151" s="483">
        <f t="shared" si="101"/>
        <v>0</v>
      </c>
      <c r="L151" s="483">
        <f t="shared" si="101"/>
        <v>0</v>
      </c>
      <c r="M151" s="483">
        <f t="shared" si="101"/>
        <v>0</v>
      </c>
      <c r="N151" s="483">
        <f t="shared" si="101"/>
        <v>0</v>
      </c>
      <c r="O151" s="483">
        <f t="shared" si="101"/>
        <v>0</v>
      </c>
      <c r="P151" s="483">
        <f t="shared" si="101"/>
        <v>0</v>
      </c>
      <c r="Q151" s="483">
        <f t="shared" si="101"/>
        <v>0</v>
      </c>
      <c r="R151" s="483">
        <f t="shared" si="101"/>
        <v>0</v>
      </c>
      <c r="S151" s="483">
        <f t="shared" si="101"/>
        <v>0</v>
      </c>
      <c r="T151" s="483">
        <f t="shared" si="101"/>
        <v>0</v>
      </c>
      <c r="U151" s="483">
        <f t="shared" si="101"/>
        <v>0</v>
      </c>
      <c r="V151" s="483">
        <f t="shared" si="99"/>
        <v>0</v>
      </c>
      <c r="W151" s="483">
        <f t="shared" si="99"/>
        <v>0</v>
      </c>
      <c r="X151" s="483">
        <f t="shared" si="99"/>
        <v>0</v>
      </c>
      <c r="Y151" s="483">
        <f t="shared" si="99"/>
        <v>0</v>
      </c>
      <c r="Z151" s="483">
        <f t="shared" si="99"/>
        <v>0</v>
      </c>
      <c r="AA151" s="483">
        <f t="shared" si="99"/>
        <v>0</v>
      </c>
      <c r="AB151" s="483">
        <f t="shared" si="99"/>
        <v>0</v>
      </c>
      <c r="AC151" s="483">
        <f t="shared" si="99"/>
        <v>0</v>
      </c>
      <c r="AD151" s="483">
        <f t="shared" si="99"/>
        <v>0</v>
      </c>
      <c r="AE151" s="483">
        <f t="shared" si="99"/>
        <v>0</v>
      </c>
      <c r="AF151" s="483">
        <f t="shared" si="99"/>
        <v>0</v>
      </c>
      <c r="AG151" s="483">
        <f t="shared" si="99"/>
        <v>0</v>
      </c>
      <c r="AH151" s="483">
        <f t="shared" si="99"/>
        <v>0</v>
      </c>
      <c r="AI151" s="483">
        <f t="shared" si="99"/>
        <v>0</v>
      </c>
      <c r="AJ151" s="483">
        <f t="shared" si="99"/>
        <v>0</v>
      </c>
      <c r="AK151" s="483">
        <f t="shared" si="99"/>
        <v>0</v>
      </c>
      <c r="AL151" s="483">
        <f t="shared" si="99"/>
        <v>0</v>
      </c>
      <c r="AM151" s="483">
        <f t="shared" si="99"/>
        <v>0</v>
      </c>
      <c r="AN151" s="483">
        <f t="shared" si="99"/>
        <v>0</v>
      </c>
      <c r="AO151" s="483">
        <f t="shared" si="99"/>
        <v>0</v>
      </c>
      <c r="AP151" s="483">
        <f t="shared" si="99"/>
        <v>0</v>
      </c>
      <c r="AQ151" s="483">
        <f t="shared" si="99"/>
        <v>0</v>
      </c>
      <c r="AR151" s="483">
        <f t="shared" si="99"/>
        <v>0</v>
      </c>
      <c r="AS151" s="483">
        <f t="shared" si="99"/>
        <v>0</v>
      </c>
      <c r="AT151" s="483">
        <f t="shared" si="99"/>
        <v>0</v>
      </c>
      <c r="AU151" s="483">
        <f t="shared" si="99"/>
        <v>0</v>
      </c>
      <c r="AV151" s="483">
        <f t="shared" si="99"/>
        <v>0</v>
      </c>
      <c r="AW151" s="483">
        <f t="shared" si="99"/>
        <v>0</v>
      </c>
      <c r="AX151" s="483">
        <f t="shared" si="99"/>
        <v>0</v>
      </c>
      <c r="AY151" s="483">
        <f t="shared" si="99"/>
        <v>0</v>
      </c>
      <c r="AZ151" s="483">
        <f t="shared" si="99"/>
        <v>0</v>
      </c>
      <c r="BA151" s="483">
        <f t="shared" si="99"/>
        <v>0</v>
      </c>
      <c r="BB151" s="483">
        <f t="shared" si="99"/>
        <v>0</v>
      </c>
      <c r="BC151" s="483">
        <f t="shared" si="99"/>
        <v>0</v>
      </c>
      <c r="BD151" s="483">
        <f t="shared" si="99"/>
        <v>0</v>
      </c>
      <c r="BE151" s="483">
        <f t="shared" si="99"/>
        <v>0</v>
      </c>
      <c r="BF151" s="483">
        <f t="shared" si="99"/>
        <v>0</v>
      </c>
      <c r="BG151" s="483">
        <f t="shared" si="99"/>
        <v>0</v>
      </c>
      <c r="BH151" s="483">
        <f t="shared" si="99"/>
        <v>0</v>
      </c>
      <c r="BI151" s="483">
        <f t="shared" si="99"/>
        <v>0</v>
      </c>
      <c r="BJ151" s="483">
        <f t="shared" si="99"/>
        <v>0</v>
      </c>
      <c r="BK151" s="483">
        <f t="shared" si="99"/>
        <v>0</v>
      </c>
      <c r="BL151" s="483">
        <f t="shared" si="100"/>
        <v>0</v>
      </c>
      <c r="BM151" s="483">
        <f t="shared" si="100"/>
        <v>0</v>
      </c>
      <c r="BN151" s="147"/>
      <c r="BO151" s="159"/>
      <c r="BP151" s="159"/>
      <c r="BQ151" s="5"/>
    </row>
    <row r="152" spans="1:69" outlineLevel="2">
      <c r="A152" s="715"/>
      <c r="B152" s="469" t="s">
        <v>30</v>
      </c>
      <c r="C152" s="453"/>
      <c r="D152" s="308">
        <f t="shared" si="97"/>
        <v>205.9204</v>
      </c>
      <c r="E152" s="308">
        <f t="shared" si="95"/>
        <v>1811.6190000000001</v>
      </c>
      <c r="F152" s="483">
        <f t="shared" si="98"/>
        <v>29.3293</v>
      </c>
      <c r="G152" s="483">
        <f t="shared" si="99"/>
        <v>29.358599999999999</v>
      </c>
      <c r="H152" s="483">
        <f t="shared" si="99"/>
        <v>29.387900000000002</v>
      </c>
      <c r="I152" s="483">
        <f t="shared" si="99"/>
        <v>29.417200000000001</v>
      </c>
      <c r="J152" s="483">
        <f t="shared" si="99"/>
        <v>29.4465</v>
      </c>
      <c r="K152" s="483">
        <f t="shared" si="99"/>
        <v>29.4758</v>
      </c>
      <c r="L152" s="483">
        <f t="shared" si="99"/>
        <v>29.505100000000002</v>
      </c>
      <c r="M152" s="483">
        <f t="shared" si="99"/>
        <v>29.534400000000002</v>
      </c>
      <c r="N152" s="483">
        <f t="shared" si="99"/>
        <v>29.563700000000001</v>
      </c>
      <c r="O152" s="483">
        <f t="shared" si="99"/>
        <v>29.593</v>
      </c>
      <c r="P152" s="483">
        <f t="shared" si="99"/>
        <v>29.622299999999999</v>
      </c>
      <c r="Q152" s="483">
        <f t="shared" si="99"/>
        <v>29.651600000000002</v>
      </c>
      <c r="R152" s="483">
        <f t="shared" si="99"/>
        <v>29.680900000000001</v>
      </c>
      <c r="S152" s="483">
        <f t="shared" si="99"/>
        <v>29.7102</v>
      </c>
      <c r="T152" s="483">
        <f t="shared" si="99"/>
        <v>29.7395</v>
      </c>
      <c r="U152" s="483">
        <f t="shared" si="99"/>
        <v>29.768800000000002</v>
      </c>
      <c r="V152" s="483">
        <f t="shared" si="99"/>
        <v>29.798100000000002</v>
      </c>
      <c r="W152" s="483">
        <f t="shared" si="99"/>
        <v>29.827400000000001</v>
      </c>
      <c r="X152" s="483">
        <f t="shared" si="99"/>
        <v>29.8567</v>
      </c>
      <c r="Y152" s="483">
        <f t="shared" si="99"/>
        <v>29.885999999999999</v>
      </c>
      <c r="Z152" s="483">
        <f t="shared" si="99"/>
        <v>29.915300000000002</v>
      </c>
      <c r="AA152" s="483">
        <f t="shared" si="99"/>
        <v>29.944600000000001</v>
      </c>
      <c r="AB152" s="483">
        <f t="shared" si="99"/>
        <v>29.9739</v>
      </c>
      <c r="AC152" s="483">
        <f t="shared" si="99"/>
        <v>30.0032</v>
      </c>
      <c r="AD152" s="483">
        <f t="shared" si="99"/>
        <v>30.032500000000002</v>
      </c>
      <c r="AE152" s="483">
        <f t="shared" si="99"/>
        <v>30.061800000000002</v>
      </c>
      <c r="AF152" s="483">
        <f t="shared" si="99"/>
        <v>30.091100000000001</v>
      </c>
      <c r="AG152" s="483">
        <f t="shared" si="99"/>
        <v>30.1204</v>
      </c>
      <c r="AH152" s="483">
        <f t="shared" si="99"/>
        <v>30.149699999999999</v>
      </c>
      <c r="AI152" s="483">
        <f t="shared" si="99"/>
        <v>30.179000000000002</v>
      </c>
      <c r="AJ152" s="483">
        <f t="shared" si="99"/>
        <v>30.208300000000001</v>
      </c>
      <c r="AK152" s="483">
        <f t="shared" si="99"/>
        <v>30.2376</v>
      </c>
      <c r="AL152" s="483">
        <f t="shared" si="99"/>
        <v>30.2669</v>
      </c>
      <c r="AM152" s="483">
        <f t="shared" si="99"/>
        <v>30.296199999999999</v>
      </c>
      <c r="AN152" s="483">
        <f t="shared" si="99"/>
        <v>30.325500000000002</v>
      </c>
      <c r="AO152" s="483">
        <f t="shared" si="99"/>
        <v>30.354800000000001</v>
      </c>
      <c r="AP152" s="483">
        <f t="shared" si="99"/>
        <v>30.3841</v>
      </c>
      <c r="AQ152" s="483">
        <f t="shared" si="99"/>
        <v>30.413399999999999</v>
      </c>
      <c r="AR152" s="483">
        <f t="shared" si="99"/>
        <v>30.442699999999999</v>
      </c>
      <c r="AS152" s="483">
        <f t="shared" si="99"/>
        <v>30.472000000000001</v>
      </c>
      <c r="AT152" s="483">
        <f t="shared" si="99"/>
        <v>30.501300000000001</v>
      </c>
      <c r="AU152" s="483">
        <f t="shared" si="99"/>
        <v>30.5306</v>
      </c>
      <c r="AV152" s="483">
        <f t="shared" si="99"/>
        <v>30.559899999999999</v>
      </c>
      <c r="AW152" s="483">
        <f t="shared" si="99"/>
        <v>30.589199999999998</v>
      </c>
      <c r="AX152" s="483">
        <f t="shared" si="99"/>
        <v>30.618499999999997</v>
      </c>
      <c r="AY152" s="483">
        <f t="shared" si="99"/>
        <v>30.6478</v>
      </c>
      <c r="AZ152" s="483">
        <f t="shared" si="99"/>
        <v>30.677099999999999</v>
      </c>
      <c r="BA152" s="483">
        <f t="shared" si="99"/>
        <v>30.706399999999999</v>
      </c>
      <c r="BB152" s="483">
        <f t="shared" si="99"/>
        <v>30.735699999999998</v>
      </c>
      <c r="BC152" s="483">
        <f t="shared" si="99"/>
        <v>30.765000000000001</v>
      </c>
      <c r="BD152" s="483">
        <f t="shared" si="99"/>
        <v>30.7943</v>
      </c>
      <c r="BE152" s="483">
        <f t="shared" si="99"/>
        <v>30.823599999999999</v>
      </c>
      <c r="BF152" s="483">
        <f t="shared" si="99"/>
        <v>30.852899999999998</v>
      </c>
      <c r="BG152" s="483">
        <f t="shared" si="99"/>
        <v>30.882199999999997</v>
      </c>
      <c r="BH152" s="483">
        <f t="shared" si="99"/>
        <v>30.9115</v>
      </c>
      <c r="BI152" s="483">
        <f t="shared" si="99"/>
        <v>30.940799999999999</v>
      </c>
      <c r="BJ152" s="483">
        <f t="shared" si="99"/>
        <v>30.970099999999999</v>
      </c>
      <c r="BK152" s="483">
        <f t="shared" si="99"/>
        <v>30.999400000000001</v>
      </c>
      <c r="BL152" s="483">
        <f t="shared" si="100"/>
        <v>31.028700000000001</v>
      </c>
      <c r="BM152" s="483">
        <f t="shared" si="100"/>
        <v>31.058</v>
      </c>
      <c r="BN152" s="147"/>
      <c r="BO152" s="147"/>
      <c r="BP152" s="147"/>
      <c r="BQ152" s="5"/>
    </row>
    <row r="153" spans="1:69" outlineLevel="2">
      <c r="A153" s="715"/>
      <c r="B153" s="469" t="s">
        <v>31</v>
      </c>
      <c r="C153" s="453"/>
      <c r="D153" s="308">
        <f t="shared" si="97"/>
        <v>0</v>
      </c>
      <c r="E153" s="308">
        <f t="shared" si="95"/>
        <v>0</v>
      </c>
      <c r="F153" s="483">
        <f t="shared" si="98"/>
        <v>0</v>
      </c>
      <c r="G153" s="483">
        <f t="shared" si="99"/>
        <v>0</v>
      </c>
      <c r="H153" s="483">
        <f t="shared" si="99"/>
        <v>0</v>
      </c>
      <c r="I153" s="483">
        <f t="shared" si="99"/>
        <v>0</v>
      </c>
      <c r="J153" s="483">
        <f t="shared" si="99"/>
        <v>0</v>
      </c>
      <c r="K153" s="483">
        <f t="shared" si="99"/>
        <v>0</v>
      </c>
      <c r="L153" s="483">
        <f t="shared" si="99"/>
        <v>0</v>
      </c>
      <c r="M153" s="483">
        <f t="shared" si="99"/>
        <v>0</v>
      </c>
      <c r="N153" s="483">
        <f t="shared" si="99"/>
        <v>0</v>
      </c>
      <c r="O153" s="483">
        <f t="shared" si="99"/>
        <v>0</v>
      </c>
      <c r="P153" s="483">
        <f t="shared" si="99"/>
        <v>0</v>
      </c>
      <c r="Q153" s="483">
        <f t="shared" si="99"/>
        <v>0</v>
      </c>
      <c r="R153" s="483">
        <f t="shared" si="99"/>
        <v>0</v>
      </c>
      <c r="S153" s="483">
        <f t="shared" si="99"/>
        <v>0</v>
      </c>
      <c r="T153" s="483">
        <f t="shared" si="99"/>
        <v>0</v>
      </c>
      <c r="U153" s="483">
        <f t="shared" si="99"/>
        <v>0</v>
      </c>
      <c r="V153" s="483">
        <f t="shared" si="99"/>
        <v>0</v>
      </c>
      <c r="W153" s="483">
        <f t="shared" si="99"/>
        <v>0</v>
      </c>
      <c r="X153" s="483">
        <f t="shared" si="99"/>
        <v>0</v>
      </c>
      <c r="Y153" s="483">
        <f t="shared" si="99"/>
        <v>0</v>
      </c>
      <c r="Z153" s="483">
        <f t="shared" si="99"/>
        <v>0</v>
      </c>
      <c r="AA153" s="483">
        <f t="shared" si="99"/>
        <v>0</v>
      </c>
      <c r="AB153" s="483">
        <f t="shared" si="99"/>
        <v>0</v>
      </c>
      <c r="AC153" s="483">
        <f t="shared" si="99"/>
        <v>0</v>
      </c>
      <c r="AD153" s="483">
        <f t="shared" si="99"/>
        <v>0</v>
      </c>
      <c r="AE153" s="483">
        <f t="shared" si="99"/>
        <v>0</v>
      </c>
      <c r="AF153" s="483">
        <f t="shared" si="99"/>
        <v>0</v>
      </c>
      <c r="AG153" s="483">
        <f t="shared" si="99"/>
        <v>0</v>
      </c>
      <c r="AH153" s="483">
        <f t="shared" si="99"/>
        <v>0</v>
      </c>
      <c r="AI153" s="483">
        <f t="shared" si="99"/>
        <v>0</v>
      </c>
      <c r="AJ153" s="483">
        <f t="shared" si="99"/>
        <v>0</v>
      </c>
      <c r="AK153" s="483">
        <f t="shared" si="99"/>
        <v>0</v>
      </c>
      <c r="AL153" s="483">
        <f t="shared" si="99"/>
        <v>0</v>
      </c>
      <c r="AM153" s="483">
        <f t="shared" si="99"/>
        <v>0</v>
      </c>
      <c r="AN153" s="483">
        <f t="shared" si="99"/>
        <v>0</v>
      </c>
      <c r="AO153" s="483">
        <f t="shared" si="99"/>
        <v>0</v>
      </c>
      <c r="AP153" s="483">
        <f t="shared" si="99"/>
        <v>0</v>
      </c>
      <c r="AQ153" s="483">
        <f t="shared" si="99"/>
        <v>0</v>
      </c>
      <c r="AR153" s="483">
        <f t="shared" si="99"/>
        <v>0</v>
      </c>
      <c r="AS153" s="483">
        <f t="shared" si="99"/>
        <v>0</v>
      </c>
      <c r="AT153" s="483">
        <f t="shared" si="99"/>
        <v>0</v>
      </c>
      <c r="AU153" s="483">
        <f t="shared" si="99"/>
        <v>0</v>
      </c>
      <c r="AV153" s="483">
        <f t="shared" si="99"/>
        <v>0</v>
      </c>
      <c r="AW153" s="483">
        <f t="shared" si="99"/>
        <v>0</v>
      </c>
      <c r="AX153" s="483">
        <f t="shared" si="99"/>
        <v>0</v>
      </c>
      <c r="AY153" s="483">
        <f t="shared" si="99"/>
        <v>0</v>
      </c>
      <c r="AZ153" s="483">
        <f t="shared" si="99"/>
        <v>0</v>
      </c>
      <c r="BA153" s="483">
        <f t="shared" si="99"/>
        <v>0</v>
      </c>
      <c r="BB153" s="483">
        <f t="shared" si="99"/>
        <v>0</v>
      </c>
      <c r="BC153" s="483">
        <f t="shared" si="99"/>
        <v>0</v>
      </c>
      <c r="BD153" s="483">
        <f t="shared" si="99"/>
        <v>0</v>
      </c>
      <c r="BE153" s="483">
        <f t="shared" si="99"/>
        <v>0</v>
      </c>
      <c r="BF153" s="483">
        <f t="shared" si="99"/>
        <v>0</v>
      </c>
      <c r="BG153" s="483">
        <f t="shared" si="99"/>
        <v>0</v>
      </c>
      <c r="BH153" s="483">
        <f t="shared" si="99"/>
        <v>0</v>
      </c>
      <c r="BI153" s="483">
        <f t="shared" si="99"/>
        <v>0</v>
      </c>
      <c r="BJ153" s="483">
        <f t="shared" si="99"/>
        <v>0</v>
      </c>
      <c r="BK153" s="483">
        <f t="shared" si="99"/>
        <v>0</v>
      </c>
      <c r="BL153" s="483">
        <f t="shared" si="100"/>
        <v>0</v>
      </c>
      <c r="BM153" s="483">
        <f t="shared" si="100"/>
        <v>0</v>
      </c>
      <c r="BN153" s="147"/>
      <c r="BO153" s="159"/>
      <c r="BP153" s="159"/>
      <c r="BQ153" s="5"/>
    </row>
    <row r="154" spans="1:69" outlineLevel="2">
      <c r="A154" s="715"/>
      <c r="B154" s="469" t="s">
        <v>57</v>
      </c>
      <c r="C154" s="453"/>
      <c r="D154" s="308">
        <f t="shared" si="97"/>
        <v>456.81999999999994</v>
      </c>
      <c r="E154" s="308">
        <f t="shared" si="95"/>
        <v>4018.9500000000003</v>
      </c>
      <c r="F154" s="483">
        <f t="shared" si="98"/>
        <v>65.064999999999998</v>
      </c>
      <c r="G154" s="483">
        <f t="shared" si="99"/>
        <v>65.13</v>
      </c>
      <c r="H154" s="483">
        <f t="shared" si="99"/>
        <v>65.194999999999993</v>
      </c>
      <c r="I154" s="483">
        <f t="shared" si="99"/>
        <v>65.260000000000005</v>
      </c>
      <c r="J154" s="483">
        <f t="shared" si="99"/>
        <v>65.325000000000003</v>
      </c>
      <c r="K154" s="483">
        <f t="shared" si="99"/>
        <v>65.39</v>
      </c>
      <c r="L154" s="483">
        <f t="shared" si="99"/>
        <v>65.454999999999998</v>
      </c>
      <c r="M154" s="483">
        <f t="shared" si="99"/>
        <v>65.52</v>
      </c>
      <c r="N154" s="483">
        <f t="shared" si="99"/>
        <v>65.584999999999994</v>
      </c>
      <c r="O154" s="483">
        <f t="shared" si="99"/>
        <v>65.650000000000006</v>
      </c>
      <c r="P154" s="483">
        <f t="shared" si="99"/>
        <v>65.715000000000003</v>
      </c>
      <c r="Q154" s="483">
        <f t="shared" si="99"/>
        <v>65.78</v>
      </c>
      <c r="R154" s="483">
        <f t="shared" si="99"/>
        <v>65.844999999999999</v>
      </c>
      <c r="S154" s="483">
        <f t="shared" si="99"/>
        <v>65.91</v>
      </c>
      <c r="T154" s="483">
        <f t="shared" si="99"/>
        <v>65.974999999999994</v>
      </c>
      <c r="U154" s="483">
        <f t="shared" si="99"/>
        <v>66.040000000000006</v>
      </c>
      <c r="V154" s="483">
        <f t="shared" si="99"/>
        <v>66.105000000000004</v>
      </c>
      <c r="W154" s="483">
        <f t="shared" si="99"/>
        <v>66.17</v>
      </c>
      <c r="X154" s="483">
        <f t="shared" si="99"/>
        <v>66.234999999999999</v>
      </c>
      <c r="Y154" s="483">
        <f t="shared" si="99"/>
        <v>66.3</v>
      </c>
      <c r="Z154" s="483">
        <f t="shared" si="99"/>
        <v>66.364999999999995</v>
      </c>
      <c r="AA154" s="483">
        <f t="shared" si="99"/>
        <v>66.430000000000007</v>
      </c>
      <c r="AB154" s="483">
        <f t="shared" si="99"/>
        <v>66.495000000000005</v>
      </c>
      <c r="AC154" s="483">
        <f t="shared" si="99"/>
        <v>66.56</v>
      </c>
      <c r="AD154" s="483">
        <f t="shared" si="99"/>
        <v>66.625</v>
      </c>
      <c r="AE154" s="483">
        <f t="shared" si="99"/>
        <v>66.69</v>
      </c>
      <c r="AF154" s="483">
        <f t="shared" si="99"/>
        <v>66.754999999999995</v>
      </c>
      <c r="AG154" s="483">
        <f t="shared" si="99"/>
        <v>66.819999999999993</v>
      </c>
      <c r="AH154" s="483">
        <f t="shared" si="99"/>
        <v>66.885000000000005</v>
      </c>
      <c r="AI154" s="483">
        <f t="shared" si="99"/>
        <v>66.95</v>
      </c>
      <c r="AJ154" s="483">
        <f t="shared" si="99"/>
        <v>67.015000000000001</v>
      </c>
      <c r="AK154" s="483">
        <f t="shared" si="99"/>
        <v>67.08</v>
      </c>
      <c r="AL154" s="483">
        <f t="shared" ref="AL154:BK154" si="102">AL140+AL147</f>
        <v>67.144999999999996</v>
      </c>
      <c r="AM154" s="483">
        <f t="shared" si="102"/>
        <v>67.209999999999994</v>
      </c>
      <c r="AN154" s="483">
        <f t="shared" si="102"/>
        <v>67.275000000000006</v>
      </c>
      <c r="AO154" s="483">
        <f t="shared" si="102"/>
        <v>67.34</v>
      </c>
      <c r="AP154" s="483">
        <f t="shared" si="102"/>
        <v>67.405000000000001</v>
      </c>
      <c r="AQ154" s="483">
        <f t="shared" si="102"/>
        <v>67.47</v>
      </c>
      <c r="AR154" s="483">
        <f t="shared" si="102"/>
        <v>67.534999999999997</v>
      </c>
      <c r="AS154" s="483">
        <f t="shared" si="102"/>
        <v>67.599999999999994</v>
      </c>
      <c r="AT154" s="483">
        <f t="shared" si="102"/>
        <v>67.664999999999992</v>
      </c>
      <c r="AU154" s="483">
        <f t="shared" si="102"/>
        <v>67.73</v>
      </c>
      <c r="AV154" s="483">
        <f t="shared" si="102"/>
        <v>67.795000000000002</v>
      </c>
      <c r="AW154" s="483">
        <f t="shared" si="102"/>
        <v>67.86</v>
      </c>
      <c r="AX154" s="483">
        <f t="shared" si="102"/>
        <v>67.924999999999997</v>
      </c>
      <c r="AY154" s="483">
        <f t="shared" si="102"/>
        <v>67.989999999999995</v>
      </c>
      <c r="AZ154" s="483">
        <f t="shared" si="102"/>
        <v>68.054999999999993</v>
      </c>
      <c r="BA154" s="483">
        <f t="shared" si="102"/>
        <v>68.11999999999999</v>
      </c>
      <c r="BB154" s="483">
        <f t="shared" si="102"/>
        <v>68.185000000000002</v>
      </c>
      <c r="BC154" s="483">
        <f t="shared" si="102"/>
        <v>68.25</v>
      </c>
      <c r="BD154" s="483">
        <f t="shared" si="102"/>
        <v>68.314999999999998</v>
      </c>
      <c r="BE154" s="483">
        <f t="shared" si="102"/>
        <v>68.38</v>
      </c>
      <c r="BF154" s="483">
        <f t="shared" si="102"/>
        <v>68.444999999999993</v>
      </c>
      <c r="BG154" s="483">
        <f t="shared" si="102"/>
        <v>68.509999999999991</v>
      </c>
      <c r="BH154" s="483">
        <f t="shared" si="102"/>
        <v>68.575000000000003</v>
      </c>
      <c r="BI154" s="483">
        <f t="shared" si="102"/>
        <v>68.64</v>
      </c>
      <c r="BJ154" s="483">
        <f t="shared" si="102"/>
        <v>68.704999999999998</v>
      </c>
      <c r="BK154" s="483">
        <f t="shared" si="102"/>
        <v>68.77</v>
      </c>
      <c r="BL154" s="483">
        <f>BL140+BL147</f>
        <v>68.834999999999994</v>
      </c>
      <c r="BM154" s="483">
        <f>BM140+BM147</f>
        <v>68.899999999999991</v>
      </c>
      <c r="BN154" s="147"/>
      <c r="BO154" s="159"/>
      <c r="BP154" s="159"/>
      <c r="BQ154" s="5"/>
    </row>
    <row r="155" spans="1:69" outlineLevel="2">
      <c r="A155" s="715"/>
      <c r="B155" s="469" t="s">
        <v>58</v>
      </c>
      <c r="C155" s="452"/>
      <c r="D155" s="472">
        <f t="shared" si="97"/>
        <v>0</v>
      </c>
      <c r="E155" s="472">
        <f t="shared" si="95"/>
        <v>0</v>
      </c>
      <c r="F155" s="488">
        <f t="shared" si="98"/>
        <v>0</v>
      </c>
      <c r="G155" s="488">
        <f t="shared" ref="G155:U155" si="103">G141+G148</f>
        <v>0</v>
      </c>
      <c r="H155" s="488">
        <f t="shared" si="103"/>
        <v>0</v>
      </c>
      <c r="I155" s="488">
        <f t="shared" si="103"/>
        <v>0</v>
      </c>
      <c r="J155" s="488">
        <f t="shared" si="103"/>
        <v>0</v>
      </c>
      <c r="K155" s="488">
        <f t="shared" si="103"/>
        <v>0</v>
      </c>
      <c r="L155" s="488">
        <f t="shared" si="103"/>
        <v>0</v>
      </c>
      <c r="M155" s="488">
        <f t="shared" si="103"/>
        <v>0</v>
      </c>
      <c r="N155" s="488">
        <f t="shared" si="103"/>
        <v>0</v>
      </c>
      <c r="O155" s="488">
        <f t="shared" si="103"/>
        <v>0</v>
      </c>
      <c r="P155" s="488">
        <f t="shared" si="103"/>
        <v>0</v>
      </c>
      <c r="Q155" s="488">
        <f t="shared" si="103"/>
        <v>0</v>
      </c>
      <c r="R155" s="488">
        <f t="shared" si="103"/>
        <v>0</v>
      </c>
      <c r="S155" s="488">
        <f t="shared" si="103"/>
        <v>0</v>
      </c>
      <c r="T155" s="488">
        <f t="shared" si="103"/>
        <v>0</v>
      </c>
      <c r="U155" s="488">
        <f t="shared" si="103"/>
        <v>0</v>
      </c>
      <c r="V155" s="488">
        <f t="shared" ref="V155:BK155" si="104">V141+V148</f>
        <v>0</v>
      </c>
      <c r="W155" s="488">
        <f t="shared" si="104"/>
        <v>0</v>
      </c>
      <c r="X155" s="488">
        <f t="shared" si="104"/>
        <v>0</v>
      </c>
      <c r="Y155" s="488">
        <f t="shared" si="104"/>
        <v>0</v>
      </c>
      <c r="Z155" s="488">
        <f t="shared" si="104"/>
        <v>0</v>
      </c>
      <c r="AA155" s="488">
        <f t="shared" si="104"/>
        <v>0</v>
      </c>
      <c r="AB155" s="488">
        <f t="shared" si="104"/>
        <v>0</v>
      </c>
      <c r="AC155" s="488">
        <f t="shared" si="104"/>
        <v>0</v>
      </c>
      <c r="AD155" s="488">
        <f t="shared" si="104"/>
        <v>0</v>
      </c>
      <c r="AE155" s="488">
        <f t="shared" si="104"/>
        <v>0</v>
      </c>
      <c r="AF155" s="488">
        <f t="shared" si="104"/>
        <v>0</v>
      </c>
      <c r="AG155" s="488">
        <f t="shared" si="104"/>
        <v>0</v>
      </c>
      <c r="AH155" s="488">
        <f t="shared" si="104"/>
        <v>0</v>
      </c>
      <c r="AI155" s="488">
        <f t="shared" si="104"/>
        <v>0</v>
      </c>
      <c r="AJ155" s="488">
        <f t="shared" si="104"/>
        <v>0</v>
      </c>
      <c r="AK155" s="488">
        <f t="shared" si="104"/>
        <v>0</v>
      </c>
      <c r="AL155" s="488">
        <f t="shared" si="104"/>
        <v>0</v>
      </c>
      <c r="AM155" s="488">
        <f t="shared" si="104"/>
        <v>0</v>
      </c>
      <c r="AN155" s="488">
        <f t="shared" si="104"/>
        <v>0</v>
      </c>
      <c r="AO155" s="488">
        <f t="shared" si="104"/>
        <v>0</v>
      </c>
      <c r="AP155" s="488">
        <f t="shared" si="104"/>
        <v>0</v>
      </c>
      <c r="AQ155" s="488">
        <f t="shared" si="104"/>
        <v>0</v>
      </c>
      <c r="AR155" s="488">
        <f t="shared" si="104"/>
        <v>0</v>
      </c>
      <c r="AS155" s="488">
        <f t="shared" si="104"/>
        <v>0</v>
      </c>
      <c r="AT155" s="488">
        <f t="shared" si="104"/>
        <v>0</v>
      </c>
      <c r="AU155" s="488">
        <f t="shared" si="104"/>
        <v>0</v>
      </c>
      <c r="AV155" s="488">
        <f t="shared" si="104"/>
        <v>0</v>
      </c>
      <c r="AW155" s="488">
        <f t="shared" si="104"/>
        <v>0</v>
      </c>
      <c r="AX155" s="488">
        <f t="shared" si="104"/>
        <v>0</v>
      </c>
      <c r="AY155" s="488">
        <f t="shared" si="104"/>
        <v>0</v>
      </c>
      <c r="AZ155" s="488">
        <f t="shared" si="104"/>
        <v>0</v>
      </c>
      <c r="BA155" s="488">
        <f t="shared" si="104"/>
        <v>0</v>
      </c>
      <c r="BB155" s="488">
        <f t="shared" si="104"/>
        <v>0</v>
      </c>
      <c r="BC155" s="488">
        <f t="shared" si="104"/>
        <v>0</v>
      </c>
      <c r="BD155" s="488">
        <f t="shared" si="104"/>
        <v>0</v>
      </c>
      <c r="BE155" s="488">
        <f t="shared" si="104"/>
        <v>0</v>
      </c>
      <c r="BF155" s="488">
        <f t="shared" si="104"/>
        <v>0</v>
      </c>
      <c r="BG155" s="488">
        <f t="shared" si="104"/>
        <v>0</v>
      </c>
      <c r="BH155" s="488">
        <f t="shared" si="104"/>
        <v>0</v>
      </c>
      <c r="BI155" s="488">
        <f t="shared" si="104"/>
        <v>0</v>
      </c>
      <c r="BJ155" s="488">
        <f t="shared" si="104"/>
        <v>0</v>
      </c>
      <c r="BK155" s="488">
        <f t="shared" si="104"/>
        <v>0</v>
      </c>
      <c r="BL155" s="488">
        <f>BL141+BL148</f>
        <v>0</v>
      </c>
      <c r="BM155" s="488">
        <f>BM141+BM148</f>
        <v>0</v>
      </c>
      <c r="BN155" s="176"/>
      <c r="BO155" s="159"/>
      <c r="BP155" s="159"/>
      <c r="BQ155" s="160"/>
    </row>
    <row r="156" spans="1:69" ht="13.5" outlineLevel="2" thickBot="1">
      <c r="A156" s="716"/>
      <c r="B156" s="133" t="s">
        <v>777</v>
      </c>
      <c r="C156" s="173"/>
      <c r="D156" s="369">
        <f t="shared" si="97"/>
        <v>1712.110231425127</v>
      </c>
      <c r="E156" s="369">
        <f>SUM(F156:BN156)</f>
        <v>15062.574787850828</v>
      </c>
      <c r="F156" s="489">
        <f t="shared" ref="F156:BK156" si="105">SUM(F150:F154)</f>
        <v>243.85633774282186</v>
      </c>
      <c r="G156" s="489">
        <f t="shared" si="105"/>
        <v>244.09995046783968</v>
      </c>
      <c r="H156" s="489">
        <f t="shared" si="105"/>
        <v>244.34356319285749</v>
      </c>
      <c r="I156" s="489">
        <f t="shared" si="105"/>
        <v>244.5871759178753</v>
      </c>
      <c r="J156" s="489">
        <f t="shared" si="105"/>
        <v>244.83078864289308</v>
      </c>
      <c r="K156" s="489">
        <f t="shared" si="105"/>
        <v>245.07440136791087</v>
      </c>
      <c r="L156" s="489">
        <f t="shared" si="105"/>
        <v>245.31801409292871</v>
      </c>
      <c r="M156" s="489">
        <f t="shared" si="105"/>
        <v>245.56162681794649</v>
      </c>
      <c r="N156" s="489">
        <f t="shared" si="105"/>
        <v>245.80523954296433</v>
      </c>
      <c r="O156" s="489">
        <f t="shared" si="105"/>
        <v>246.04885226798211</v>
      </c>
      <c r="P156" s="489">
        <f t="shared" si="105"/>
        <v>246.29246499299992</v>
      </c>
      <c r="Q156" s="489">
        <f t="shared" si="105"/>
        <v>246.53607771801771</v>
      </c>
      <c r="R156" s="489">
        <f t="shared" si="105"/>
        <v>246.77969044303552</v>
      </c>
      <c r="S156" s="489">
        <f t="shared" si="105"/>
        <v>247.02330316805333</v>
      </c>
      <c r="T156" s="489">
        <f t="shared" si="105"/>
        <v>247.26691589307111</v>
      </c>
      <c r="U156" s="489">
        <f t="shared" si="105"/>
        <v>247.51052861808893</v>
      </c>
      <c r="V156" s="489">
        <f t="shared" si="105"/>
        <v>247.75414134310677</v>
      </c>
      <c r="W156" s="489">
        <f t="shared" si="105"/>
        <v>247.99775406812455</v>
      </c>
      <c r="X156" s="489">
        <f t="shared" si="105"/>
        <v>248.24136679314233</v>
      </c>
      <c r="Y156" s="489">
        <f t="shared" si="105"/>
        <v>248.48497951816012</v>
      </c>
      <c r="Z156" s="489">
        <f t="shared" si="105"/>
        <v>248.72859224317796</v>
      </c>
      <c r="AA156" s="489">
        <f t="shared" si="105"/>
        <v>248.97220496819577</v>
      </c>
      <c r="AB156" s="489">
        <f t="shared" si="105"/>
        <v>249.21581769321358</v>
      </c>
      <c r="AC156" s="489">
        <f t="shared" si="105"/>
        <v>249.45943041823136</v>
      </c>
      <c r="AD156" s="489">
        <f t="shared" si="105"/>
        <v>249.70304314324918</v>
      </c>
      <c r="AE156" s="489">
        <f t="shared" si="105"/>
        <v>249.94665586826699</v>
      </c>
      <c r="AF156" s="489">
        <f t="shared" si="105"/>
        <v>250.1902685932848</v>
      </c>
      <c r="AG156" s="489">
        <f t="shared" si="105"/>
        <v>250.43388131830255</v>
      </c>
      <c r="AH156" s="489">
        <f t="shared" si="105"/>
        <v>250.67749404332039</v>
      </c>
      <c r="AI156" s="489">
        <f t="shared" si="105"/>
        <v>250.92110676833818</v>
      </c>
      <c r="AJ156" s="489">
        <f t="shared" si="105"/>
        <v>251.16471949335602</v>
      </c>
      <c r="AK156" s="489">
        <f t="shared" si="105"/>
        <v>251.4083322183738</v>
      </c>
      <c r="AL156" s="489">
        <f t="shared" si="105"/>
        <v>251.65194494339158</v>
      </c>
      <c r="AM156" s="489">
        <f t="shared" si="105"/>
        <v>251.89555766840942</v>
      </c>
      <c r="AN156" s="489">
        <f t="shared" si="105"/>
        <v>252.13917039342721</v>
      </c>
      <c r="AO156" s="489">
        <f t="shared" si="105"/>
        <v>252.38278311844502</v>
      </c>
      <c r="AP156" s="489">
        <f t="shared" si="105"/>
        <v>252.6263958434628</v>
      </c>
      <c r="AQ156" s="489">
        <f t="shared" si="105"/>
        <v>252.87000856848061</v>
      </c>
      <c r="AR156" s="489">
        <f t="shared" si="105"/>
        <v>253.11362129349843</v>
      </c>
      <c r="AS156" s="489">
        <f t="shared" si="105"/>
        <v>253.35723401851624</v>
      </c>
      <c r="AT156" s="489">
        <f t="shared" si="105"/>
        <v>253.60084674353405</v>
      </c>
      <c r="AU156" s="489">
        <f t="shared" si="105"/>
        <v>253.84445946855186</v>
      </c>
      <c r="AV156" s="489">
        <f t="shared" si="105"/>
        <v>254.08807219356964</v>
      </c>
      <c r="AW156" s="489">
        <f t="shared" si="105"/>
        <v>254.33168491858743</v>
      </c>
      <c r="AX156" s="489">
        <f t="shared" si="105"/>
        <v>254.57529764360527</v>
      </c>
      <c r="AY156" s="489">
        <f t="shared" si="105"/>
        <v>254.81891036862305</v>
      </c>
      <c r="AZ156" s="489">
        <f t="shared" si="105"/>
        <v>255.06252309364083</v>
      </c>
      <c r="BA156" s="489">
        <f t="shared" si="105"/>
        <v>255.30613581865867</v>
      </c>
      <c r="BB156" s="489">
        <f t="shared" si="105"/>
        <v>255.54974854367649</v>
      </c>
      <c r="BC156" s="489">
        <f t="shared" si="105"/>
        <v>255.79336126869424</v>
      </c>
      <c r="BD156" s="489">
        <f t="shared" si="105"/>
        <v>256.03697399371208</v>
      </c>
      <c r="BE156" s="489">
        <f t="shared" si="105"/>
        <v>256.28058671872986</v>
      </c>
      <c r="BF156" s="489">
        <f t="shared" si="105"/>
        <v>256.52419944374765</v>
      </c>
      <c r="BG156" s="489">
        <f t="shared" si="105"/>
        <v>256.76781216876549</v>
      </c>
      <c r="BH156" s="489">
        <f t="shared" si="105"/>
        <v>257.01142489378327</v>
      </c>
      <c r="BI156" s="489">
        <f t="shared" si="105"/>
        <v>257.25503761880111</v>
      </c>
      <c r="BJ156" s="489">
        <f t="shared" si="105"/>
        <v>257.49865034381889</v>
      </c>
      <c r="BK156" s="489">
        <f t="shared" si="105"/>
        <v>257.74226306883673</v>
      </c>
      <c r="BL156" s="489">
        <f>SUM(BL150:BL154)</f>
        <v>257.98587579385452</v>
      </c>
      <c r="BM156" s="489">
        <f>SUM(BM150:BM154)</f>
        <v>258.2294885188723</v>
      </c>
      <c r="BN156" s="161"/>
      <c r="BO156" s="162"/>
      <c r="BP156" s="162"/>
      <c r="BQ156" s="155"/>
    </row>
    <row r="157" spans="1:69" ht="13.5" outlineLevel="1" thickTop="1">
      <c r="A157" s="714" t="s">
        <v>776</v>
      </c>
      <c r="B157" s="142" t="s">
        <v>55</v>
      </c>
      <c r="C157" s="471"/>
      <c r="D157" s="310">
        <f t="shared" si="97"/>
        <v>869.57452938106553</v>
      </c>
      <c r="E157" s="310">
        <f t="shared" ref="E157:E163" si="106">SUM(F157:BM157)</f>
        <v>2619.9849975238453</v>
      </c>
      <c r="F157" s="482">
        <f>F150*(100%+'Assume C02'!G13)</f>
        <v>149.46203774282188</v>
      </c>
      <c r="G157" s="482">
        <f>G150*(100%+'Assume C02'!H13)</f>
        <v>139.03032641186999</v>
      </c>
      <c r="H157" s="482">
        <f>H150*(100%+'Assume C02'!I13)</f>
        <v>131.46405201625097</v>
      </c>
      <c r="I157" s="482">
        <f>I150*(100%+'Assume C02'!J13)</f>
        <v>113.83307435082496</v>
      </c>
      <c r="J157" s="482">
        <f>J150*(100%+'Assume C02'!K13)</f>
        <v>111.20831480092784</v>
      </c>
      <c r="K157" s="482">
        <f>K150*(100%+'Assume C02'!L13)</f>
        <v>115.82699589788974</v>
      </c>
      <c r="L157" s="482">
        <f>L150*(100%+'Assume C02'!M13)</f>
        <v>108.74972816048006</v>
      </c>
      <c r="M157" s="482">
        <f>M150*(100%+'Assume C02'!N13)</f>
        <v>88.310855919225105</v>
      </c>
      <c r="N157" s="482">
        <f>N150*(100%+'Assume C02'!O13)</f>
        <v>92.385544859604366</v>
      </c>
      <c r="O157" s="482">
        <f>O150*(100%+'Assume C02'!P13)</f>
        <v>83.968705266368389</v>
      </c>
      <c r="P157" s="482">
        <f>P150*(100%+'Assume C02'!Q13)</f>
        <v>74.49567996646023</v>
      </c>
      <c r="Q157" s="482">
        <f>Q150*(100%+'Assume C02'!R13)</f>
        <v>80.914025476669238</v>
      </c>
      <c r="R157" s="482">
        <f>R150*(100%+'Assume C02'!S13)</f>
        <v>74.201753322255712</v>
      </c>
      <c r="S157" s="482">
        <f>S150*(100%+'Assume C02'!T13)</f>
        <v>60.404666683228932</v>
      </c>
      <c r="T157" s="482">
        <f>T150*(100%+'Assume C02'!U13)</f>
        <v>57.977203161569129</v>
      </c>
      <c r="U157" s="482">
        <f>U150*(100%+'Assume C02'!V13)</f>
        <v>51.843597403977959</v>
      </c>
      <c r="V157" s="482">
        <f>V150*(100%+'Assume C02'!W13)</f>
        <v>42.86590551478676</v>
      </c>
      <c r="W157" s="482">
        <f>W150*(100%+'Assume C02'!X13)</f>
        <v>42.527561071999479</v>
      </c>
      <c r="X157" s="482">
        <f>X150*(100%+'Assume C02'!Y13)</f>
        <v>39.151399488208547</v>
      </c>
      <c r="Y157" s="482">
        <f>Y150*(100%+'Assume C02'!Z13)</f>
        <v>36.174108924442102</v>
      </c>
      <c r="Z157" s="482">
        <f>Z150*(100%+'Assume C02'!AA13)</f>
        <v>37.776185461700827</v>
      </c>
      <c r="AA157" s="482">
        <f>AA150*(100%+'Assume C02'!AB13)</f>
        <v>38.349661751245186</v>
      </c>
      <c r="AB157" s="482">
        <f>AB150*(100%+'Assume C02'!AC13)</f>
        <v>36.526117053072475</v>
      </c>
      <c r="AC157" s="482">
        <f>AC150*(100%+'Assume C02'!AD13)</f>
        <v>34.698933901666067</v>
      </c>
      <c r="AD157" s="482">
        <f>AD150*(100%+'Assume C02'!AE13)</f>
        <v>32.868112297025945</v>
      </c>
      <c r="AE157" s="482">
        <f>AE150*(100%+'Assume C02'!AF13)</f>
        <v>31.033652239152108</v>
      </c>
      <c r="AF157" s="482">
        <f>AF150*(100%+'Assume C02'!AG13)</f>
        <v>29.195553728044558</v>
      </c>
      <c r="AG157" s="482">
        <f>AG150*(100%+'Assume C02'!AH13)</f>
        <v>27.353816763703289</v>
      </c>
      <c r="AH157" s="482">
        <f>AH150*(100%+'Assume C02'!AI13)</f>
        <v>25.508441346128308</v>
      </c>
      <c r="AI157" s="482">
        <f>AI150*(100%+'Assume C02'!AJ13)</f>
        <v>23.659427475319614</v>
      </c>
      <c r="AJ157" s="482">
        <f>AJ150*(100%+'Assume C02'!AK13)</f>
        <v>21.806775151277208</v>
      </c>
      <c r="AK157" s="482">
        <f>AK150*(100%+'Assume C02'!AL13)</f>
        <v>19.950484374001068</v>
      </c>
      <c r="AL157" s="482">
        <f>AL150*(100%+'Assume C02'!AM13)</f>
        <v>19.96981623870456</v>
      </c>
      <c r="AM157" s="482">
        <f>AM150*(100%+'Assume C02'!AN13)</f>
        <v>19.989148103408066</v>
      </c>
      <c r="AN157" s="482">
        <f>AN150*(100%+'Assume C02'!AO13)</f>
        <v>20.008479968111551</v>
      </c>
      <c r="AO157" s="482">
        <f>AO150*(100%+'Assume C02'!AP13)</f>
        <v>20.027811832815043</v>
      </c>
      <c r="AP157" s="482">
        <f>AP150*(100%+'Assume C02'!AQ13)</f>
        <v>20.047143697518532</v>
      </c>
      <c r="AQ157" s="482">
        <f>AQ150*(100%+'Assume C02'!AR13)</f>
        <v>20.066475562222021</v>
      </c>
      <c r="AR157" s="482">
        <f>AR150*(100%+'Assume C02'!AS13)</f>
        <v>20.085807426925513</v>
      </c>
      <c r="AS157" s="482">
        <f>AS150*(100%+'Assume C02'!AT13)</f>
        <v>20.105139291629001</v>
      </c>
      <c r="AT157" s="482">
        <f>AT150*(100%+'Assume C02'!AU13)</f>
        <v>20.12447115633249</v>
      </c>
      <c r="AU157" s="482">
        <f>AU150*(100%+'Assume C02'!AV13)</f>
        <v>20.143803021035982</v>
      </c>
      <c r="AV157" s="482">
        <f>AV150*(100%+'Assume C02'!AW13)</f>
        <v>20.163134885739467</v>
      </c>
      <c r="AW157" s="482">
        <f>AW150*(100%+'Assume C02'!AX13)</f>
        <v>20.182466750442956</v>
      </c>
      <c r="AX157" s="482">
        <f>AX150*(100%+'Assume C02'!AY13)</f>
        <v>20.201798615146448</v>
      </c>
      <c r="AY157" s="482">
        <f>AY150*(100%+'Assume C02'!AZ13)</f>
        <v>20.221130479849936</v>
      </c>
      <c r="AZ157" s="482">
        <f>AZ150*(100%+'Assume C02'!BA13)</f>
        <v>20.240462344553428</v>
      </c>
      <c r="BA157" s="482">
        <f>BA150*(100%+'Assume C02'!BB13)</f>
        <v>20.259794209256917</v>
      </c>
      <c r="BB157" s="482">
        <f>BB150*(100%+'Assume C02'!BC13)</f>
        <v>20.279126073960406</v>
      </c>
      <c r="BC157" s="482">
        <f>BC150*(100%+'Assume C02'!BD13)</f>
        <v>20.298457938663894</v>
      </c>
      <c r="BD157" s="482">
        <f>BD150*(100%+'Assume C02'!BE13)</f>
        <v>20.317789803367383</v>
      </c>
      <c r="BE157" s="482">
        <f>BE150*(100%+'Assume C02'!BF13)</f>
        <v>20.337121668070871</v>
      </c>
      <c r="BF157" s="482">
        <f>BF150*(100%+'Assume C02'!BG13)</f>
        <v>20.356453532774363</v>
      </c>
      <c r="BG157" s="482">
        <f>BG150*(100%+'Assume C02'!BH13)</f>
        <v>20.375785397477852</v>
      </c>
      <c r="BH157" s="482">
        <f>BH150*(100%+'Assume C02'!BI13)</f>
        <v>20.395117262181344</v>
      </c>
      <c r="BI157" s="482">
        <f>BI150*(100%+'Assume C02'!BJ13)</f>
        <v>20.414449126884833</v>
      </c>
      <c r="BJ157" s="482">
        <f>BJ150*(100%+'Assume C02'!BK13)</f>
        <v>20.433780991588321</v>
      </c>
      <c r="BK157" s="482">
        <f>BK150*(100%+'Assume C02'!BL13)</f>
        <v>20.453112856291813</v>
      </c>
      <c r="BL157" s="482">
        <f>BL150*(100%+'Assume C02'!BM13)</f>
        <v>20.472444720995302</v>
      </c>
      <c r="BM157" s="482">
        <f>BM150*(100%+'Assume C02'!BN13)</f>
        <v>20.491776585698787</v>
      </c>
      <c r="BN157" s="152"/>
      <c r="BO157" s="158"/>
      <c r="BP157" s="158"/>
      <c r="BQ157" s="4"/>
    </row>
    <row r="158" spans="1:69">
      <c r="A158" s="715"/>
      <c r="B158" s="469" t="s">
        <v>56</v>
      </c>
      <c r="C158" s="453"/>
      <c r="D158" s="308">
        <f t="shared" si="97"/>
        <v>0</v>
      </c>
      <c r="E158" s="308">
        <f t="shared" si="106"/>
        <v>0</v>
      </c>
      <c r="F158" s="483">
        <f>F151</f>
        <v>0</v>
      </c>
      <c r="G158" s="483">
        <f t="shared" ref="G158:BK158" si="107">G151</f>
        <v>0</v>
      </c>
      <c r="H158" s="483">
        <f t="shared" si="107"/>
        <v>0</v>
      </c>
      <c r="I158" s="483">
        <f t="shared" si="107"/>
        <v>0</v>
      </c>
      <c r="J158" s="483">
        <f t="shared" si="107"/>
        <v>0</v>
      </c>
      <c r="K158" s="483">
        <f t="shared" si="107"/>
        <v>0</v>
      </c>
      <c r="L158" s="483">
        <f t="shared" si="107"/>
        <v>0</v>
      </c>
      <c r="M158" s="483">
        <f t="shared" si="107"/>
        <v>0</v>
      </c>
      <c r="N158" s="483">
        <f t="shared" si="107"/>
        <v>0</v>
      </c>
      <c r="O158" s="483">
        <f t="shared" si="107"/>
        <v>0</v>
      </c>
      <c r="P158" s="483">
        <f t="shared" si="107"/>
        <v>0</v>
      </c>
      <c r="Q158" s="483">
        <f t="shared" si="107"/>
        <v>0</v>
      </c>
      <c r="R158" s="483">
        <f t="shared" si="107"/>
        <v>0</v>
      </c>
      <c r="S158" s="483">
        <f t="shared" si="107"/>
        <v>0</v>
      </c>
      <c r="T158" s="483">
        <f t="shared" si="107"/>
        <v>0</v>
      </c>
      <c r="U158" s="483">
        <f t="shared" si="107"/>
        <v>0</v>
      </c>
      <c r="V158" s="483">
        <f t="shared" si="107"/>
        <v>0</v>
      </c>
      <c r="W158" s="483">
        <f t="shared" si="107"/>
        <v>0</v>
      </c>
      <c r="X158" s="483">
        <f t="shared" si="107"/>
        <v>0</v>
      </c>
      <c r="Y158" s="483">
        <f t="shared" si="107"/>
        <v>0</v>
      </c>
      <c r="Z158" s="483">
        <f t="shared" si="107"/>
        <v>0</v>
      </c>
      <c r="AA158" s="483">
        <f t="shared" si="107"/>
        <v>0</v>
      </c>
      <c r="AB158" s="483">
        <f t="shared" si="107"/>
        <v>0</v>
      </c>
      <c r="AC158" s="483">
        <f t="shared" si="107"/>
        <v>0</v>
      </c>
      <c r="AD158" s="483">
        <f t="shared" si="107"/>
        <v>0</v>
      </c>
      <c r="AE158" s="483">
        <f t="shared" si="107"/>
        <v>0</v>
      </c>
      <c r="AF158" s="483">
        <f t="shared" si="107"/>
        <v>0</v>
      </c>
      <c r="AG158" s="483">
        <f t="shared" si="107"/>
        <v>0</v>
      </c>
      <c r="AH158" s="483">
        <f t="shared" si="107"/>
        <v>0</v>
      </c>
      <c r="AI158" s="483">
        <f t="shared" si="107"/>
        <v>0</v>
      </c>
      <c r="AJ158" s="483">
        <f t="shared" si="107"/>
        <v>0</v>
      </c>
      <c r="AK158" s="483">
        <f t="shared" si="107"/>
        <v>0</v>
      </c>
      <c r="AL158" s="483">
        <f t="shared" si="107"/>
        <v>0</v>
      </c>
      <c r="AM158" s="483">
        <f t="shared" si="107"/>
        <v>0</v>
      </c>
      <c r="AN158" s="483">
        <f t="shared" si="107"/>
        <v>0</v>
      </c>
      <c r="AO158" s="483">
        <f t="shared" si="107"/>
        <v>0</v>
      </c>
      <c r="AP158" s="483">
        <f t="shared" si="107"/>
        <v>0</v>
      </c>
      <c r="AQ158" s="483">
        <f t="shared" si="107"/>
        <v>0</v>
      </c>
      <c r="AR158" s="483">
        <f t="shared" si="107"/>
        <v>0</v>
      </c>
      <c r="AS158" s="483">
        <f t="shared" si="107"/>
        <v>0</v>
      </c>
      <c r="AT158" s="483">
        <f t="shared" si="107"/>
        <v>0</v>
      </c>
      <c r="AU158" s="483">
        <f t="shared" si="107"/>
        <v>0</v>
      </c>
      <c r="AV158" s="483">
        <f t="shared" si="107"/>
        <v>0</v>
      </c>
      <c r="AW158" s="483">
        <f t="shared" si="107"/>
        <v>0</v>
      </c>
      <c r="AX158" s="483">
        <f t="shared" si="107"/>
        <v>0</v>
      </c>
      <c r="AY158" s="483">
        <f t="shared" si="107"/>
        <v>0</v>
      </c>
      <c r="AZ158" s="483">
        <f t="shared" si="107"/>
        <v>0</v>
      </c>
      <c r="BA158" s="483">
        <f t="shared" si="107"/>
        <v>0</v>
      </c>
      <c r="BB158" s="483">
        <f t="shared" si="107"/>
        <v>0</v>
      </c>
      <c r="BC158" s="483">
        <f t="shared" si="107"/>
        <v>0</v>
      </c>
      <c r="BD158" s="483">
        <f t="shared" si="107"/>
        <v>0</v>
      </c>
      <c r="BE158" s="483">
        <f t="shared" si="107"/>
        <v>0</v>
      </c>
      <c r="BF158" s="483">
        <f t="shared" si="107"/>
        <v>0</v>
      </c>
      <c r="BG158" s="483">
        <f t="shared" si="107"/>
        <v>0</v>
      </c>
      <c r="BH158" s="483">
        <f t="shared" si="107"/>
        <v>0</v>
      </c>
      <c r="BI158" s="483">
        <f t="shared" si="107"/>
        <v>0</v>
      </c>
      <c r="BJ158" s="483">
        <f t="shared" si="107"/>
        <v>0</v>
      </c>
      <c r="BK158" s="483">
        <f t="shared" si="107"/>
        <v>0</v>
      </c>
      <c r="BL158" s="483">
        <f>BL151</f>
        <v>0</v>
      </c>
      <c r="BM158" s="483">
        <f>BM151</f>
        <v>0</v>
      </c>
      <c r="BN158" s="147"/>
      <c r="BO158" s="159"/>
      <c r="BP158" s="159"/>
      <c r="BQ158" s="5"/>
    </row>
    <row r="159" spans="1:69">
      <c r="A159" s="715"/>
      <c r="B159" s="469" t="s">
        <v>30</v>
      </c>
      <c r="C159" s="453"/>
      <c r="D159" s="308">
        <f t="shared" si="97"/>
        <v>188.27956480238757</v>
      </c>
      <c r="E159" s="308">
        <f t="shared" si="106"/>
        <v>1162.8725213141415</v>
      </c>
      <c r="F159" s="483">
        <f>F152*(100%+'Assume C02'!G16)</f>
        <v>29.3293</v>
      </c>
      <c r="G159" s="483">
        <f>G152*(100%+'Assume C02'!H16)</f>
        <v>28.320429928417205</v>
      </c>
      <c r="H159" s="483">
        <f>H152*(100%+'Assume C02'!I16)</f>
        <v>27.592705694187664</v>
      </c>
      <c r="I159" s="483">
        <f>I152*(100%+'Assume C02'!J16)</f>
        <v>25.877470831610196</v>
      </c>
      <c r="J159" s="483">
        <f>J152*(100%+'Assume C02'!K16)</f>
        <v>25.634589349270644</v>
      </c>
      <c r="K159" s="483">
        <f>K152*(100%+'Assume C02'!L16)</f>
        <v>26.10240687442581</v>
      </c>
      <c r="L159" s="483">
        <f>L152*(100%+'Assume C02'!M16)</f>
        <v>25.422662124476073</v>
      </c>
      <c r="M159" s="483">
        <f>M152*(100%+'Assume C02'!N16)</f>
        <v>23.431927263281683</v>
      </c>
      <c r="N159" s="483">
        <f>N152*(100%+'Assume C02'!O16)</f>
        <v>23.846370334966885</v>
      </c>
      <c r="O159" s="483">
        <f>O152*(100%+'Assume C02'!P16)</f>
        <v>23.035191859689885</v>
      </c>
      <c r="P159" s="483">
        <f>P152*(100%+'Assume C02'!Q16)</f>
        <v>22.120384436505717</v>
      </c>
      <c r="Q159" s="483">
        <f>Q152*(100%+'Assume C02'!R16)</f>
        <v>22.764778229028096</v>
      </c>
      <c r="R159" s="483">
        <f>R152*(100%+'Assume C02'!S16)</f>
        <v>22.120845465566823</v>
      </c>
      <c r="S159" s="483">
        <f>S152*(100%+'Assume C02'!T16)</f>
        <v>20.781777493855834</v>
      </c>
      <c r="T159" s="483">
        <f>T152*(100%+'Assume C02'!U16)</f>
        <v>20.558253951794526</v>
      </c>
      <c r="U159" s="483">
        <f>U152*(100%+'Assume C02'!V16)</f>
        <v>19.971097747145887</v>
      </c>
      <c r="V159" s="483">
        <f>V152*(100%+'Assume C02'!W16)</f>
        <v>19.10489056527496</v>
      </c>
      <c r="W159" s="483">
        <f>W152*(100%+'Assume C02'!X16)</f>
        <v>19.08634348789095</v>
      </c>
      <c r="X159" s="483">
        <f>X152*(100%+'Assume C02'!Y16)</f>
        <v>18.769737279174382</v>
      </c>
      <c r="Y159" s="483">
        <f>Y152*(100%+'Assume C02'!Z16)</f>
        <v>18.492266786738274</v>
      </c>
      <c r="Z159" s="483">
        <f>Z152*(100%+'Assume C02'!AA16)</f>
        <v>18.664106478829432</v>
      </c>
      <c r="AA159" s="483">
        <f>AA152*(100%+'Assume C02'!AB16)</f>
        <v>18.735023803940692</v>
      </c>
      <c r="AB159" s="483">
        <f>AB152*(100%+'Assume C02'!AC16)</f>
        <v>18.570754493312311</v>
      </c>
      <c r="AC159" s="483">
        <f>AC152*(100%+'Assume C02'!AD16)</f>
        <v>18.4061281914103</v>
      </c>
      <c r="AD159" s="483">
        <f>AD152*(100%+'Assume C02'!AE16)</f>
        <v>18.241144898234655</v>
      </c>
      <c r="AE159" s="483">
        <f>AE152*(100%+'Assume C02'!AF16)</f>
        <v>18.075804613785376</v>
      </c>
      <c r="AF159" s="483">
        <f>AF152*(100%+'Assume C02'!AG16)</f>
        <v>17.91010733806246</v>
      </c>
      <c r="AG159" s="483">
        <f>AG152*(100%+'Assume C02'!AH16)</f>
        <v>17.74405307106591</v>
      </c>
      <c r="AH159" s="483">
        <f>AH152*(100%+'Assume C02'!AI16)</f>
        <v>17.577641812795726</v>
      </c>
      <c r="AI159" s="483">
        <f>AI152*(100%+'Assume C02'!AJ16)</f>
        <v>17.410873563251911</v>
      </c>
      <c r="AJ159" s="483">
        <f>AJ152*(100%+'Assume C02'!AK16)</f>
        <v>17.24374832243446</v>
      </c>
      <c r="AK159" s="483">
        <f>AK152*(100%+'Assume C02'!AL16)</f>
        <v>17.076266090343371</v>
      </c>
      <c r="AL159" s="483">
        <f>AL152*(100%+'Assume C02'!AM16)</f>
        <v>17.092812859810756</v>
      </c>
      <c r="AM159" s="483">
        <f>AM152*(100%+'Assume C02'!AN16)</f>
        <v>17.109359629278146</v>
      </c>
      <c r="AN159" s="483">
        <f>AN152*(100%+'Assume C02'!AO16)</f>
        <v>17.125906398745535</v>
      </c>
      <c r="AO159" s="483">
        <f>AO152*(100%+'Assume C02'!AP16)</f>
        <v>17.142453168212921</v>
      </c>
      <c r="AP159" s="483">
        <f>AP152*(100%+'Assume C02'!AQ16)</f>
        <v>17.158999937680306</v>
      </c>
      <c r="AQ159" s="483">
        <f>AQ152*(100%+'Assume C02'!AR16)</f>
        <v>17.175546707147692</v>
      </c>
      <c r="AR159" s="483">
        <f>AR152*(100%+'Assume C02'!AS16)</f>
        <v>17.192093476615081</v>
      </c>
      <c r="AS159" s="483">
        <f>AS152*(100%+'Assume C02'!AT16)</f>
        <v>17.208640246082467</v>
      </c>
      <c r="AT159" s="483">
        <f>AT152*(100%+'Assume C02'!AU16)</f>
        <v>17.225187015549857</v>
      </c>
      <c r="AU159" s="483">
        <f>AU152*(100%+'Assume C02'!AV16)</f>
        <v>17.241733785017242</v>
      </c>
      <c r="AV159" s="483">
        <f>AV152*(100%+'Assume C02'!AW16)</f>
        <v>17.258280554484628</v>
      </c>
      <c r="AW159" s="483">
        <f>AW152*(100%+'Assume C02'!AX16)</f>
        <v>17.274827323952014</v>
      </c>
      <c r="AX159" s="483">
        <f>AX152*(100%+'Assume C02'!AY16)</f>
        <v>17.2913740934194</v>
      </c>
      <c r="AY159" s="483">
        <f>AY152*(100%+'Assume C02'!AZ16)</f>
        <v>17.307920862886789</v>
      </c>
      <c r="AZ159" s="483">
        <f>AZ152*(100%+'Assume C02'!BA16)</f>
        <v>17.324467632354175</v>
      </c>
      <c r="BA159" s="483">
        <f>BA152*(100%+'Assume C02'!BB16)</f>
        <v>17.341014401821564</v>
      </c>
      <c r="BB159" s="483">
        <f>BB152*(100%+'Assume C02'!BC16)</f>
        <v>17.35756117128895</v>
      </c>
      <c r="BC159" s="483">
        <f>BC152*(100%+'Assume C02'!BD16)</f>
        <v>17.374107940756339</v>
      </c>
      <c r="BD159" s="483">
        <f>BD152*(100%+'Assume C02'!BE16)</f>
        <v>17.390654710223725</v>
      </c>
      <c r="BE159" s="483">
        <f>BE152*(100%+'Assume C02'!BF16)</f>
        <v>17.407201479691111</v>
      </c>
      <c r="BF159" s="483">
        <f>BF152*(100%+'Assume C02'!BG16)</f>
        <v>17.423748249158496</v>
      </c>
      <c r="BG159" s="483">
        <f>BG152*(100%+'Assume C02'!BH16)</f>
        <v>17.440295018625886</v>
      </c>
      <c r="BH159" s="483">
        <f>BH152*(100%+'Assume C02'!BI16)</f>
        <v>17.456841788093271</v>
      </c>
      <c r="BI159" s="483">
        <f>BI152*(100%+'Assume C02'!BJ16)</f>
        <v>17.473388557560661</v>
      </c>
      <c r="BJ159" s="483">
        <f>BJ152*(100%+'Assume C02'!BK16)</f>
        <v>17.489935327028046</v>
      </c>
      <c r="BK159" s="483">
        <f>BK152*(100%+'Assume C02'!BL16)</f>
        <v>17.506482096495436</v>
      </c>
      <c r="BL159" s="483">
        <f>BL152*(100%+'Assume C02'!BM16)</f>
        <v>17.523028865962821</v>
      </c>
      <c r="BM159" s="483">
        <f>BM152*(100%+'Assume C02'!BN16)</f>
        <v>17.539575635430207</v>
      </c>
      <c r="BN159" s="147"/>
      <c r="BO159" s="147"/>
      <c r="BP159" s="147"/>
      <c r="BQ159" s="5"/>
    </row>
    <row r="160" spans="1:69" outlineLevel="1">
      <c r="A160" s="715"/>
      <c r="B160" s="469" t="s">
        <v>31</v>
      </c>
      <c r="C160" s="453"/>
      <c r="D160" s="308">
        <f t="shared" si="97"/>
        <v>0</v>
      </c>
      <c r="E160" s="308">
        <f t="shared" si="106"/>
        <v>0</v>
      </c>
      <c r="F160" s="483">
        <f>F153*(100%+'Assume C02'!G17)</f>
        <v>0</v>
      </c>
      <c r="G160" s="483">
        <f>G153*(100%+'Assume C02'!H17)</f>
        <v>0</v>
      </c>
      <c r="H160" s="483">
        <f>H153*(100%+'Assume C02'!I17)</f>
        <v>0</v>
      </c>
      <c r="I160" s="483">
        <f>I153*(100%+'Assume C02'!J17)</f>
        <v>0</v>
      </c>
      <c r="J160" s="483">
        <f>J153*(100%+'Assume C02'!K17)</f>
        <v>0</v>
      </c>
      <c r="K160" s="483">
        <f>K153*(100%+'Assume C02'!L17)</f>
        <v>0</v>
      </c>
      <c r="L160" s="483">
        <f>L153*(100%+'Assume C02'!M17)</f>
        <v>0</v>
      </c>
      <c r="M160" s="483">
        <f>M153*(100%+'Assume C02'!N17)</f>
        <v>0</v>
      </c>
      <c r="N160" s="483">
        <f>N153*(100%+'Assume C02'!O17)</f>
        <v>0</v>
      </c>
      <c r="O160" s="483">
        <f>O153*(100%+'Assume C02'!P17)</f>
        <v>0</v>
      </c>
      <c r="P160" s="483">
        <f>P153*(100%+'Assume C02'!Q17)</f>
        <v>0</v>
      </c>
      <c r="Q160" s="483">
        <f>Q153*(100%+'Assume C02'!R17)</f>
        <v>0</v>
      </c>
      <c r="R160" s="483">
        <f>R153*(100%+'Assume C02'!S17)</f>
        <v>0</v>
      </c>
      <c r="S160" s="483">
        <f>S153*(100%+'Assume C02'!T17)</f>
        <v>0</v>
      </c>
      <c r="T160" s="483">
        <f>T153*(100%+'Assume C02'!U17)</f>
        <v>0</v>
      </c>
      <c r="U160" s="483">
        <f>U153*(100%+'Assume C02'!V17)</f>
        <v>0</v>
      </c>
      <c r="V160" s="483">
        <f>V153*(100%+'Assume C02'!W17)</f>
        <v>0</v>
      </c>
      <c r="W160" s="483">
        <f>W153*(100%+'Assume C02'!X17)</f>
        <v>0</v>
      </c>
      <c r="X160" s="483">
        <f>X153*(100%+'Assume C02'!Y17)</f>
        <v>0</v>
      </c>
      <c r="Y160" s="483">
        <f>Y153*(100%+'Assume C02'!Z17)</f>
        <v>0</v>
      </c>
      <c r="Z160" s="483">
        <f>Z153*(100%+'Assume C02'!AA17)</f>
        <v>0</v>
      </c>
      <c r="AA160" s="483">
        <f>AA153*(100%+'Assume C02'!AB17)</f>
        <v>0</v>
      </c>
      <c r="AB160" s="483">
        <f>AB153*(100%+'Assume C02'!AC17)</f>
        <v>0</v>
      </c>
      <c r="AC160" s="483">
        <f>AC153*(100%+'Assume C02'!AD17)</f>
        <v>0</v>
      </c>
      <c r="AD160" s="483">
        <f>AD153*(100%+'Assume C02'!AE17)</f>
        <v>0</v>
      </c>
      <c r="AE160" s="483">
        <f>AE153*(100%+'Assume C02'!AF17)</f>
        <v>0</v>
      </c>
      <c r="AF160" s="483">
        <f>AF153*(100%+'Assume C02'!AG17)</f>
        <v>0</v>
      </c>
      <c r="AG160" s="483">
        <f>AG153*(100%+'Assume C02'!AH17)</f>
        <v>0</v>
      </c>
      <c r="AH160" s="483">
        <f>AH153*(100%+'Assume C02'!AI17)</f>
        <v>0</v>
      </c>
      <c r="AI160" s="483">
        <f>AI153*(100%+'Assume C02'!AJ17)</f>
        <v>0</v>
      </c>
      <c r="AJ160" s="483">
        <f>AJ153*(100%+'Assume C02'!AK17)</f>
        <v>0</v>
      </c>
      <c r="AK160" s="483">
        <f>AK153*(100%+'Assume C02'!AL17)</f>
        <v>0</v>
      </c>
      <c r="AL160" s="483">
        <f>AL153*(100%+'Assume C02'!AM17)</f>
        <v>0</v>
      </c>
      <c r="AM160" s="483">
        <f>AM153*(100%+'Assume C02'!AN17)</f>
        <v>0</v>
      </c>
      <c r="AN160" s="483">
        <f>AN153*(100%+'Assume C02'!AO17)</f>
        <v>0</v>
      </c>
      <c r="AO160" s="483">
        <f>AO153*(100%+'Assume C02'!AP17)</f>
        <v>0</v>
      </c>
      <c r="AP160" s="483">
        <f>AP153*(100%+'Assume C02'!AQ17)</f>
        <v>0</v>
      </c>
      <c r="AQ160" s="483">
        <f>AQ153*(100%+'Assume C02'!AR17)</f>
        <v>0</v>
      </c>
      <c r="AR160" s="483">
        <f>AR153*(100%+'Assume C02'!AS17)</f>
        <v>0</v>
      </c>
      <c r="AS160" s="483">
        <f>AS153*(100%+'Assume C02'!AT17)</f>
        <v>0</v>
      </c>
      <c r="AT160" s="483">
        <f>AT153*(100%+'Assume C02'!AU17)</f>
        <v>0</v>
      </c>
      <c r="AU160" s="483">
        <f>AU153*(100%+'Assume C02'!AV17)</f>
        <v>0</v>
      </c>
      <c r="AV160" s="483">
        <f>AV153*(100%+'Assume C02'!AW17)</f>
        <v>0</v>
      </c>
      <c r="AW160" s="483">
        <f>AW153*(100%+'Assume C02'!AX17)</f>
        <v>0</v>
      </c>
      <c r="AX160" s="483">
        <f>AX153*(100%+'Assume C02'!AY17)</f>
        <v>0</v>
      </c>
      <c r="AY160" s="483">
        <f>AY153*(100%+'Assume C02'!AZ17)</f>
        <v>0</v>
      </c>
      <c r="AZ160" s="483">
        <f>AZ153*(100%+'Assume C02'!BA17)</f>
        <v>0</v>
      </c>
      <c r="BA160" s="483">
        <f>BA153*(100%+'Assume C02'!BB17)</f>
        <v>0</v>
      </c>
      <c r="BB160" s="483">
        <f>BB153*(100%+'Assume C02'!BC17)</f>
        <v>0</v>
      </c>
      <c r="BC160" s="483">
        <f>BC153*(100%+'Assume C02'!BD17)</f>
        <v>0</v>
      </c>
      <c r="BD160" s="483">
        <f>BD153*(100%+'Assume C02'!BE17)</f>
        <v>0</v>
      </c>
      <c r="BE160" s="483">
        <f>BE153*(100%+'Assume C02'!BF17)</f>
        <v>0</v>
      </c>
      <c r="BF160" s="483">
        <f>BF153*(100%+'Assume C02'!BG17)</f>
        <v>0</v>
      </c>
      <c r="BG160" s="483">
        <f>BG153*(100%+'Assume C02'!BH17)</f>
        <v>0</v>
      </c>
      <c r="BH160" s="483">
        <f>BH153*(100%+'Assume C02'!BI17)</f>
        <v>0</v>
      </c>
      <c r="BI160" s="483">
        <f>BI153*(100%+'Assume C02'!BJ17)</f>
        <v>0</v>
      </c>
      <c r="BJ160" s="483">
        <f>BJ153*(100%+'Assume C02'!BK17)</f>
        <v>0</v>
      </c>
      <c r="BK160" s="483">
        <f>BK153*(100%+'Assume C02'!BL17)</f>
        <v>0</v>
      </c>
      <c r="BL160" s="483">
        <f>BL153*(100%+'Assume C02'!BM17)</f>
        <v>0</v>
      </c>
      <c r="BM160" s="483">
        <f>BM153*(100%+'Assume C02'!BN17)</f>
        <v>0</v>
      </c>
      <c r="BN160" s="147"/>
      <c r="BO160" s="159"/>
      <c r="BP160" s="159"/>
      <c r="BQ160" s="5"/>
    </row>
    <row r="161" spans="1:69" outlineLevel="1">
      <c r="A161" s="715"/>
      <c r="B161" s="469" t="s">
        <v>57</v>
      </c>
      <c r="C161" s="453"/>
      <c r="D161" s="308">
        <f>SUM(F161:L161)</f>
        <v>454.23337339060447</v>
      </c>
      <c r="E161" s="308">
        <f t="shared" si="106"/>
        <v>1541.7204714090344</v>
      </c>
      <c r="F161" s="483">
        <f>F154*(100%+'Assume C02'!G18)</f>
        <v>65.064999999999998</v>
      </c>
      <c r="G161" s="483">
        <f>G154*(100%+'Assume C02'!H18)</f>
        <v>65.13</v>
      </c>
      <c r="H161" s="483">
        <f>H154*(100%+'Assume C02'!I18)</f>
        <v>65.115349740697738</v>
      </c>
      <c r="I161" s="483">
        <f>I154*(100%+'Assume C02'!J18)</f>
        <v>64.945894340006376</v>
      </c>
      <c r="J161" s="483">
        <f>J154*(100%+'Assume C02'!K18)</f>
        <v>64.817612575500192</v>
      </c>
      <c r="K161" s="483">
        <f>K154*(100%+'Assume C02'!L18)</f>
        <v>64.791309069863956</v>
      </c>
      <c r="L161" s="483">
        <f>L154*(100%+'Assume C02'!M18)</f>
        <v>64.368207664536286</v>
      </c>
      <c r="M161" s="483">
        <f>M154*(100%+'Assume C02'!N18)</f>
        <v>63.353934591745031</v>
      </c>
      <c r="N161" s="483">
        <f>N154*(100%+'Assume C02'!O18)</f>
        <v>62.540960997456764</v>
      </c>
      <c r="O161" s="483">
        <f>O154*(100%+'Assume C02'!P18)</f>
        <v>60.412706126851319</v>
      </c>
      <c r="P161" s="483">
        <f>P154*(100%+'Assume C02'!Q18)</f>
        <v>57.393762600219652</v>
      </c>
      <c r="Q161" s="483">
        <f>Q154*(100%+'Assume C02'!R18)</f>
        <v>56.002123355889715</v>
      </c>
      <c r="R161" s="483">
        <f>R154*(100%+'Assume C02'!S18)</f>
        <v>52.42783836892405</v>
      </c>
      <c r="S161" s="483">
        <f>S154*(100%+'Assume C02'!T18)</f>
        <v>46.895202580771468</v>
      </c>
      <c r="T161" s="483">
        <f>T154*(100%+'Assume C02'!U18)</f>
        <v>44.792329936563476</v>
      </c>
      <c r="U161" s="483">
        <f>U154*(100%+'Assume C02'!V18)</f>
        <v>41.26151068476144</v>
      </c>
      <c r="V161" s="483">
        <f>V154*(100%+'Assume C02'!W18)</f>
        <v>37.163992895095724</v>
      </c>
      <c r="W161" s="483">
        <f>W154*(100%+'Assume C02'!X18)</f>
        <v>35.193232925828852</v>
      </c>
      <c r="X161" s="483">
        <f>X154*(100%+'Assume C02'!Y18)</f>
        <v>32.784914521468103</v>
      </c>
      <c r="Y161" s="483">
        <f>Y154*(100%+'Assume C02'!Z18)</f>
        <v>30.913320054374843</v>
      </c>
      <c r="Z161" s="483">
        <f>Z154*(100%+'Assume C02'!AA18)</f>
        <v>29.9234209843315</v>
      </c>
      <c r="AA161" s="483">
        <f>AA154*(100%+'Assume C02'!AB18)</f>
        <v>28.133802825067004</v>
      </c>
      <c r="AB161" s="483">
        <f>AB154*(100%+'Assume C02'!AC18)</f>
        <v>26.019671239060759</v>
      </c>
      <c r="AC161" s="483">
        <f>AC154*(100%+'Assume C02'!AD18)</f>
        <v>23.338148754334632</v>
      </c>
      <c r="AD161" s="483">
        <f>AD154*(100%+'Assume C02'!AE18)</f>
        <v>21.109564436530352</v>
      </c>
      <c r="AE161" s="483">
        <f>AE154*(100%+'Assume C02'!AF18)</f>
        <v>18.827834123306779</v>
      </c>
      <c r="AF161" s="483">
        <f>AF154*(100%+'Assume C02'!AG18)</f>
        <v>16.492815261834508</v>
      </c>
      <c r="AG161" s="483">
        <f>AG154*(100%+'Assume C02'!AH18)</f>
        <v>14.653486494083273</v>
      </c>
      <c r="AH161" s="483">
        <f>AH154*(100%+'Assume C02'!AI18)</f>
        <v>12.777950941759086</v>
      </c>
      <c r="AI161" s="483">
        <f>AI154*(100%+'Assume C02'!AJ18)</f>
        <v>10.2996096663054</v>
      </c>
      <c r="AJ161" s="483">
        <f>AJ154*(100%+'Assume C02'!AK18)</f>
        <v>9.4930983589242164</v>
      </c>
      <c r="AK161" s="483">
        <f>AK154*(100%+'Assume C02'!AL18)</f>
        <v>8.6850031312163178</v>
      </c>
      <c r="AL161" s="483">
        <f>AL154*(100%+'Assume C02'!AM18)</f>
        <v>8.6934188319248609</v>
      </c>
      <c r="AM161" s="483">
        <f>AM154*(100%+'Assume C02'!AN18)</f>
        <v>8.701834532633411</v>
      </c>
      <c r="AN161" s="483">
        <f>AN154*(100%+'Assume C02'!AO18)</f>
        <v>8.7102502333419558</v>
      </c>
      <c r="AO161" s="483">
        <f>AO154*(100%+'Assume C02'!AP18)</f>
        <v>8.7186659340504988</v>
      </c>
      <c r="AP161" s="483">
        <f>AP154*(100%+'Assume C02'!AQ18)</f>
        <v>8.7270816347590401</v>
      </c>
      <c r="AQ161" s="483">
        <f>AQ154*(100%+'Assume C02'!AR18)</f>
        <v>8.7354973354675831</v>
      </c>
      <c r="AR161" s="483">
        <f>AR154*(100%+'Assume C02'!AS18)</f>
        <v>8.7439130361761261</v>
      </c>
      <c r="AS161" s="483">
        <f>AS154*(100%+'Assume C02'!AT18)</f>
        <v>8.7523287368846692</v>
      </c>
      <c r="AT161" s="483">
        <f>AT154*(100%+'Assume C02'!AU18)</f>
        <v>8.7607444375932122</v>
      </c>
      <c r="AU161" s="483">
        <f>AU154*(100%+'Assume C02'!AV18)</f>
        <v>8.7691601383017552</v>
      </c>
      <c r="AV161" s="483">
        <f>AV154*(100%+'Assume C02'!AW18)</f>
        <v>8.7775758390102983</v>
      </c>
      <c r="AW161" s="483">
        <f>AW154*(100%+'Assume C02'!AX18)</f>
        <v>8.7859915397188413</v>
      </c>
      <c r="AX161" s="483">
        <f>AX154*(100%+'Assume C02'!AY18)</f>
        <v>8.7944072404273843</v>
      </c>
      <c r="AY161" s="483">
        <f>AY154*(100%+'Assume C02'!AZ18)</f>
        <v>8.8028229411359273</v>
      </c>
      <c r="AZ161" s="483">
        <f>AZ154*(100%+'Assume C02'!BA18)</f>
        <v>8.8112386418444686</v>
      </c>
      <c r="BA161" s="483">
        <f>BA154*(100%+'Assume C02'!BB18)</f>
        <v>8.8196543425530116</v>
      </c>
      <c r="BB161" s="483">
        <f>BB154*(100%+'Assume C02'!BC18)</f>
        <v>8.8280700432615564</v>
      </c>
      <c r="BC161" s="483">
        <f>BC154*(100%+'Assume C02'!BD18)</f>
        <v>8.8364857439700994</v>
      </c>
      <c r="BD161" s="483">
        <f>BD154*(100%+'Assume C02'!BE18)</f>
        <v>8.8449014446786425</v>
      </c>
      <c r="BE161" s="483">
        <f>BE154*(100%+'Assume C02'!BF18)</f>
        <v>8.8533171453871837</v>
      </c>
      <c r="BF161" s="483">
        <f>BF154*(100%+'Assume C02'!BG18)</f>
        <v>8.8617328460957268</v>
      </c>
      <c r="BG161" s="483">
        <f>BG154*(100%+'Assume C02'!BH18)</f>
        <v>8.8701485468042698</v>
      </c>
      <c r="BH161" s="483">
        <f>BH154*(100%+'Assume C02'!BI18)</f>
        <v>8.8785642475128146</v>
      </c>
      <c r="BI161" s="483">
        <f>BI154*(100%+'Assume C02'!BJ18)</f>
        <v>8.8869799482213576</v>
      </c>
      <c r="BJ161" s="483">
        <f>BJ154*(100%+'Assume C02'!BK18)</f>
        <v>8.8953956489298989</v>
      </c>
      <c r="BK161" s="483">
        <f>BK154*(100%+'Assume C02'!BL18)</f>
        <v>8.9038113496384419</v>
      </c>
      <c r="BL161" s="483">
        <f>BL154*(100%+'Assume C02'!BM18)</f>
        <v>8.9122270503469849</v>
      </c>
      <c r="BM161" s="483">
        <f>BM154*(100%+'Assume C02'!BN18)</f>
        <v>8.920642751055528</v>
      </c>
      <c r="BN161" s="147"/>
      <c r="BO161" s="159"/>
      <c r="BP161" s="159"/>
      <c r="BQ161" s="5"/>
    </row>
    <row r="162" spans="1:69" outlineLevel="1">
      <c r="A162" s="715"/>
      <c r="B162" s="469" t="s">
        <v>58</v>
      </c>
      <c r="C162" s="452"/>
      <c r="D162" s="472">
        <f>SUM(F162:L162)</f>
        <v>0</v>
      </c>
      <c r="E162" s="472">
        <f t="shared" si="106"/>
        <v>0</v>
      </c>
      <c r="F162" s="488">
        <f>F155*(100%+'Assume C02'!G15)</f>
        <v>0</v>
      </c>
      <c r="G162" s="488">
        <f>G155*(100%+'Assume C02'!H15)</f>
        <v>0</v>
      </c>
      <c r="H162" s="488">
        <f>H155*(100%+'Assume C02'!I15)</f>
        <v>0</v>
      </c>
      <c r="I162" s="488">
        <f>I155*(100%+'Assume C02'!J15)</f>
        <v>0</v>
      </c>
      <c r="J162" s="488">
        <f>J155*(100%+'Assume C02'!K15)</f>
        <v>0</v>
      </c>
      <c r="K162" s="488">
        <f>K155*(100%+'Assume C02'!L15)</f>
        <v>0</v>
      </c>
      <c r="L162" s="488">
        <f>L155*(100%+'Assume C02'!M15)</f>
        <v>0</v>
      </c>
      <c r="M162" s="488">
        <f>M155*(100%+'Assume C02'!N15)</f>
        <v>0</v>
      </c>
      <c r="N162" s="488">
        <f>N155*(100%+'Assume C02'!O15)</f>
        <v>0</v>
      </c>
      <c r="O162" s="488">
        <f>O155*(100%+'Assume C02'!P15)</f>
        <v>0</v>
      </c>
      <c r="P162" s="488">
        <f>P155*(100%+'Assume C02'!Q15)</f>
        <v>0</v>
      </c>
      <c r="Q162" s="488">
        <f>Q155*(100%+'Assume C02'!R15)</f>
        <v>0</v>
      </c>
      <c r="R162" s="488">
        <f>R155*(100%+'Assume C02'!S15)</f>
        <v>0</v>
      </c>
      <c r="S162" s="488">
        <f>S155*(100%+'Assume C02'!T15)</f>
        <v>0</v>
      </c>
      <c r="T162" s="488">
        <f>T155*(100%+'Assume C02'!U15)</f>
        <v>0</v>
      </c>
      <c r="U162" s="488">
        <f>U155*(100%+'Assume C02'!V15)</f>
        <v>0</v>
      </c>
      <c r="V162" s="488">
        <f>V155*(100%+'Assume C02'!W15)</f>
        <v>0</v>
      </c>
      <c r="W162" s="488">
        <f>W155*(100%+'Assume C02'!X15)</f>
        <v>0</v>
      </c>
      <c r="X162" s="488">
        <f>X155*(100%+'Assume C02'!Y15)</f>
        <v>0</v>
      </c>
      <c r="Y162" s="488">
        <f>Y155*(100%+'Assume C02'!Z15)</f>
        <v>0</v>
      </c>
      <c r="Z162" s="488">
        <f>Z155*(100%+'Assume C02'!AA15)</f>
        <v>0</v>
      </c>
      <c r="AA162" s="488">
        <f>AA155*(100%+'Assume C02'!AB15)</f>
        <v>0</v>
      </c>
      <c r="AB162" s="488">
        <f>AB155*(100%+'Assume C02'!AC15)</f>
        <v>0</v>
      </c>
      <c r="AC162" s="488">
        <f>AC155*(100%+'Assume C02'!AD15)</f>
        <v>0</v>
      </c>
      <c r="AD162" s="488">
        <f>AD155*(100%+'Assume C02'!AE15)</f>
        <v>0</v>
      </c>
      <c r="AE162" s="488">
        <f>AE155*(100%+'Assume C02'!AF15)</f>
        <v>0</v>
      </c>
      <c r="AF162" s="488">
        <f>AF155*(100%+'Assume C02'!AG15)</f>
        <v>0</v>
      </c>
      <c r="AG162" s="488">
        <f>AG155*(100%+'Assume C02'!AH15)</f>
        <v>0</v>
      </c>
      <c r="AH162" s="488">
        <f>AH155*(100%+'Assume C02'!AI15)</f>
        <v>0</v>
      </c>
      <c r="AI162" s="488">
        <f>AI155*(100%+'Assume C02'!AJ15)</f>
        <v>0</v>
      </c>
      <c r="AJ162" s="488">
        <f>AJ155*(100%+'Assume C02'!AK15)</f>
        <v>0</v>
      </c>
      <c r="AK162" s="488">
        <f>AK155*(100%+'Assume C02'!AL15)</f>
        <v>0</v>
      </c>
      <c r="AL162" s="488">
        <f>AL155*(100%+'Assume C02'!AM15)</f>
        <v>0</v>
      </c>
      <c r="AM162" s="488">
        <f>AM155*(100%+'Assume C02'!AN15)</f>
        <v>0</v>
      </c>
      <c r="AN162" s="488">
        <f>AN155*(100%+'Assume C02'!AO15)</f>
        <v>0</v>
      </c>
      <c r="AO162" s="488">
        <f>AO155*(100%+'Assume C02'!AP15)</f>
        <v>0</v>
      </c>
      <c r="AP162" s="488">
        <f>AP155*(100%+'Assume C02'!AQ15)</f>
        <v>0</v>
      </c>
      <c r="AQ162" s="488">
        <f>AQ155*(100%+'Assume C02'!AR15)</f>
        <v>0</v>
      </c>
      <c r="AR162" s="488">
        <f>AR155*(100%+'Assume C02'!AS15)</f>
        <v>0</v>
      </c>
      <c r="AS162" s="488">
        <f>AS155*(100%+'Assume C02'!AT15)</f>
        <v>0</v>
      </c>
      <c r="AT162" s="488">
        <f>AT155*(100%+'Assume C02'!AU15)</f>
        <v>0</v>
      </c>
      <c r="AU162" s="488">
        <f>AU155*(100%+'Assume C02'!AV15)</f>
        <v>0</v>
      </c>
      <c r="AV162" s="488">
        <f>AV155*(100%+'Assume C02'!AW15)</f>
        <v>0</v>
      </c>
      <c r="AW162" s="488">
        <f>AW155*(100%+'Assume C02'!AX15)</f>
        <v>0</v>
      </c>
      <c r="AX162" s="488">
        <f>AX155*(100%+'Assume C02'!AY15)</f>
        <v>0</v>
      </c>
      <c r="AY162" s="488">
        <f>AY155*(100%+'Assume C02'!AZ15)</f>
        <v>0</v>
      </c>
      <c r="AZ162" s="488">
        <f>AZ155*(100%+'Assume C02'!BA15)</f>
        <v>0</v>
      </c>
      <c r="BA162" s="488">
        <f>BA155*(100%+'Assume C02'!BB15)</f>
        <v>0</v>
      </c>
      <c r="BB162" s="488">
        <f>BB155*(100%+'Assume C02'!BC15)</f>
        <v>0</v>
      </c>
      <c r="BC162" s="488">
        <f>BC155*(100%+'Assume C02'!BD15)</f>
        <v>0</v>
      </c>
      <c r="BD162" s="488">
        <f>BD155*(100%+'Assume C02'!BE15)</f>
        <v>0</v>
      </c>
      <c r="BE162" s="488">
        <f>BE155*(100%+'Assume C02'!BF15)</f>
        <v>0</v>
      </c>
      <c r="BF162" s="488">
        <f>BF155*(100%+'Assume C02'!BG15)</f>
        <v>0</v>
      </c>
      <c r="BG162" s="488">
        <f>BG155*(100%+'Assume C02'!BH15)</f>
        <v>0</v>
      </c>
      <c r="BH162" s="488">
        <f>BH155*(100%+'Assume C02'!BI15)</f>
        <v>0</v>
      </c>
      <c r="BI162" s="488">
        <f>BI155*(100%+'Assume C02'!BJ15)</f>
        <v>0</v>
      </c>
      <c r="BJ162" s="488">
        <f>BJ155*(100%+'Assume C02'!BK15)</f>
        <v>0</v>
      </c>
      <c r="BK162" s="488">
        <f>BK155*(100%+'Assume C02'!BL15)</f>
        <v>0</v>
      </c>
      <c r="BL162" s="488">
        <f>BL155*(100%+'Assume C02'!BM15)</f>
        <v>0</v>
      </c>
      <c r="BM162" s="488">
        <f>BM155*(100%+'Assume C02'!BN15)</f>
        <v>0</v>
      </c>
      <c r="BN162" s="176"/>
      <c r="BO162" s="159"/>
      <c r="BP162" s="159"/>
      <c r="BQ162" s="160"/>
    </row>
    <row r="163" spans="1:69" ht="13.5" outlineLevel="1" thickBot="1">
      <c r="A163" s="716"/>
      <c r="B163" s="133" t="s">
        <v>777</v>
      </c>
      <c r="C163" s="173"/>
      <c r="D163" s="369">
        <f>SUM(F163:L163)</f>
        <v>1512.0874675740577</v>
      </c>
      <c r="E163" s="369">
        <f t="shared" si="106"/>
        <v>5324.5779902470222</v>
      </c>
      <c r="F163" s="489">
        <f>SUM(F157:F162)</f>
        <v>243.85633774282186</v>
      </c>
      <c r="G163" s="489">
        <f t="shared" ref="G163:BK163" si="108">SUM(G157:G162)</f>
        <v>232.4807563402872</v>
      </c>
      <c r="H163" s="489">
        <f t="shared" si="108"/>
        <v>224.17210745113636</v>
      </c>
      <c r="I163" s="489">
        <f t="shared" si="108"/>
        <v>204.65643952244153</v>
      </c>
      <c r="J163" s="489">
        <f t="shared" si="108"/>
        <v>201.66051672569867</v>
      </c>
      <c r="K163" s="489">
        <f t="shared" si="108"/>
        <v>206.7207118421795</v>
      </c>
      <c r="L163" s="489">
        <f t="shared" si="108"/>
        <v>198.54059794949239</v>
      </c>
      <c r="M163" s="489">
        <f t="shared" si="108"/>
        <v>175.09671777425183</v>
      </c>
      <c r="N163" s="489">
        <f t="shared" si="108"/>
        <v>178.77287619202804</v>
      </c>
      <c r="O163" s="489">
        <f t="shared" si="108"/>
        <v>167.4166032529096</v>
      </c>
      <c r="P163" s="489">
        <f t="shared" si="108"/>
        <v>154.00982700318559</v>
      </c>
      <c r="Q163" s="489">
        <f t="shared" si="108"/>
        <v>159.68092706158706</v>
      </c>
      <c r="R163" s="489">
        <f t="shared" si="108"/>
        <v>148.75043715674659</v>
      </c>
      <c r="S163" s="489">
        <f t="shared" si="108"/>
        <v>128.08164675785622</v>
      </c>
      <c r="T163" s="489">
        <f t="shared" si="108"/>
        <v>123.32778704992714</v>
      </c>
      <c r="U163" s="489">
        <f t="shared" si="108"/>
        <v>113.07620583588528</v>
      </c>
      <c r="V163" s="489">
        <f t="shared" si="108"/>
        <v>99.134788975157448</v>
      </c>
      <c r="W163" s="489">
        <f t="shared" si="108"/>
        <v>96.807137485719281</v>
      </c>
      <c r="X163" s="489">
        <f t="shared" si="108"/>
        <v>90.706051288851029</v>
      </c>
      <c r="Y163" s="489">
        <f t="shared" si="108"/>
        <v>85.579695765555215</v>
      </c>
      <c r="Z163" s="489">
        <f t="shared" si="108"/>
        <v>86.363712924861758</v>
      </c>
      <c r="AA163" s="489">
        <f t="shared" si="108"/>
        <v>85.218488380252879</v>
      </c>
      <c r="AB163" s="489">
        <f t="shared" si="108"/>
        <v>81.116542785445546</v>
      </c>
      <c r="AC163" s="489">
        <f t="shared" si="108"/>
        <v>76.443210847410995</v>
      </c>
      <c r="AD163" s="489">
        <f t="shared" si="108"/>
        <v>72.218821631790945</v>
      </c>
      <c r="AE163" s="489">
        <f t="shared" si="108"/>
        <v>67.93729097624427</v>
      </c>
      <c r="AF163" s="489">
        <f t="shared" si="108"/>
        <v>63.598476327941526</v>
      </c>
      <c r="AG163" s="489">
        <f t="shared" si="108"/>
        <v>59.751356328852474</v>
      </c>
      <c r="AH163" s="489">
        <f t="shared" si="108"/>
        <v>55.864034100683121</v>
      </c>
      <c r="AI163" s="489">
        <f t="shared" si="108"/>
        <v>51.369910704876929</v>
      </c>
      <c r="AJ163" s="489">
        <f t="shared" si="108"/>
        <v>48.543621832635878</v>
      </c>
      <c r="AK163" s="489">
        <f t="shared" si="108"/>
        <v>45.711753595560758</v>
      </c>
      <c r="AL163" s="489">
        <f t="shared" si="108"/>
        <v>45.756047930440175</v>
      </c>
      <c r="AM163" s="489">
        <f t="shared" si="108"/>
        <v>45.800342265319628</v>
      </c>
      <c r="AN163" s="489">
        <f t="shared" si="108"/>
        <v>45.844636600199038</v>
      </c>
      <c r="AO163" s="489">
        <f t="shared" si="108"/>
        <v>45.888930935078463</v>
      </c>
      <c r="AP163" s="489">
        <f t="shared" si="108"/>
        <v>45.93322526995788</v>
      </c>
      <c r="AQ163" s="489">
        <f t="shared" si="108"/>
        <v>45.977519604837298</v>
      </c>
      <c r="AR163" s="489">
        <f t="shared" si="108"/>
        <v>46.021813939716722</v>
      </c>
      <c r="AS163" s="489">
        <f t="shared" si="108"/>
        <v>46.066108274596139</v>
      </c>
      <c r="AT163" s="489">
        <f t="shared" si="108"/>
        <v>46.110402609475557</v>
      </c>
      <c r="AU163" s="489">
        <f t="shared" si="108"/>
        <v>46.154696944354981</v>
      </c>
      <c r="AV163" s="489">
        <f t="shared" si="108"/>
        <v>46.198991279234392</v>
      </c>
      <c r="AW163" s="489">
        <f t="shared" si="108"/>
        <v>46.243285614113809</v>
      </c>
      <c r="AX163" s="489">
        <f t="shared" si="108"/>
        <v>46.287579948993233</v>
      </c>
      <c r="AY163" s="489">
        <f t="shared" si="108"/>
        <v>46.331874283872651</v>
      </c>
      <c r="AZ163" s="489">
        <f t="shared" si="108"/>
        <v>46.376168618752075</v>
      </c>
      <c r="BA163" s="489">
        <f t="shared" si="108"/>
        <v>46.420462953631485</v>
      </c>
      <c r="BB163" s="489">
        <f t="shared" si="108"/>
        <v>46.46475728851091</v>
      </c>
      <c r="BC163" s="489">
        <f t="shared" si="108"/>
        <v>46.509051623390334</v>
      </c>
      <c r="BD163" s="489">
        <f t="shared" si="108"/>
        <v>46.553345958269745</v>
      </c>
      <c r="BE163" s="489">
        <f t="shared" si="108"/>
        <v>46.597640293149169</v>
      </c>
      <c r="BF163" s="489">
        <f t="shared" si="108"/>
        <v>46.641934628028586</v>
      </c>
      <c r="BG163" s="489">
        <f t="shared" si="108"/>
        <v>46.686228962908004</v>
      </c>
      <c r="BH163" s="489">
        <f t="shared" si="108"/>
        <v>46.730523297787428</v>
      </c>
      <c r="BI163" s="489">
        <f t="shared" si="108"/>
        <v>46.774817632666853</v>
      </c>
      <c r="BJ163" s="489">
        <f t="shared" si="108"/>
        <v>46.81911196754627</v>
      </c>
      <c r="BK163" s="489">
        <f t="shared" si="108"/>
        <v>46.863406302425687</v>
      </c>
      <c r="BL163" s="489">
        <f>SUM(BL157:BL162)</f>
        <v>46.907700637305112</v>
      </c>
      <c r="BM163" s="489">
        <f>SUM(BM157:BM162)</f>
        <v>46.951994972184522</v>
      </c>
      <c r="BN163" s="161"/>
      <c r="BO163" s="162"/>
      <c r="BP163" s="162"/>
      <c r="BQ163" s="155"/>
    </row>
    <row r="164" spans="1:69" ht="14.25" customHeight="1" outlineLevel="1" thickTop="1" thickBot="1">
      <c r="A164" s="717" t="s">
        <v>837</v>
      </c>
      <c r="B164" s="179" t="s">
        <v>778</v>
      </c>
      <c r="C164" s="180"/>
      <c r="D164" s="369">
        <f>SUM(F164:L164)</f>
        <v>6510.5481025855643</v>
      </c>
      <c r="E164" s="369">
        <f>SUM(F164:BN164)</f>
        <v>28985.736997884873</v>
      </c>
      <c r="F164" s="494">
        <f>F156+F120+F127</f>
        <v>2643.0752733230402</v>
      </c>
      <c r="G164" s="494">
        <f t="shared" ref="G164:BM164" si="109">G156+G120+G127</f>
        <v>2643.3188860480582</v>
      </c>
      <c r="H164" s="494">
        <f t="shared" si="109"/>
        <v>244.34356319285749</v>
      </c>
      <c r="I164" s="494">
        <f t="shared" si="109"/>
        <v>244.5871759178753</v>
      </c>
      <c r="J164" s="494">
        <f t="shared" si="109"/>
        <v>244.83078864289308</v>
      </c>
      <c r="K164" s="494">
        <f t="shared" si="109"/>
        <v>245.07440136791087</v>
      </c>
      <c r="L164" s="494">
        <f t="shared" si="109"/>
        <v>245.31801409292871</v>
      </c>
      <c r="M164" s="494">
        <f t="shared" si="109"/>
        <v>245.56162681794649</v>
      </c>
      <c r="N164" s="494">
        <f t="shared" si="109"/>
        <v>245.80523954296433</v>
      </c>
      <c r="O164" s="494">
        <f t="shared" si="109"/>
        <v>246.04885226798211</v>
      </c>
      <c r="P164" s="494">
        <f t="shared" si="109"/>
        <v>246.29246499299992</v>
      </c>
      <c r="Q164" s="494">
        <f t="shared" si="109"/>
        <v>793.88290309067122</v>
      </c>
      <c r="R164" s="494">
        <f t="shared" si="109"/>
        <v>246.77969044303552</v>
      </c>
      <c r="S164" s="494">
        <f t="shared" si="109"/>
        <v>247.02330316805333</v>
      </c>
      <c r="T164" s="494">
        <f t="shared" si="109"/>
        <v>247.26691589307111</v>
      </c>
      <c r="U164" s="494">
        <f t="shared" si="109"/>
        <v>247.51052861808893</v>
      </c>
      <c r="V164" s="494">
        <f t="shared" si="109"/>
        <v>247.75414134310677</v>
      </c>
      <c r="W164" s="494">
        <f t="shared" si="109"/>
        <v>247.99775406812455</v>
      </c>
      <c r="X164" s="494">
        <f t="shared" si="109"/>
        <v>248.24136679314233</v>
      </c>
      <c r="Y164" s="494">
        <f t="shared" si="109"/>
        <v>248.48497951816012</v>
      </c>
      <c r="Z164" s="494">
        <f t="shared" si="109"/>
        <v>248.72859224317796</v>
      </c>
      <c r="AA164" s="494">
        <f t="shared" si="109"/>
        <v>796.31903034084928</v>
      </c>
      <c r="AB164" s="494">
        <f t="shared" si="109"/>
        <v>249.21581769321358</v>
      </c>
      <c r="AC164" s="494">
        <f t="shared" si="109"/>
        <v>249.45943041823136</v>
      </c>
      <c r="AD164" s="494">
        <f t="shared" si="109"/>
        <v>249.70304314324918</v>
      </c>
      <c r="AE164" s="494">
        <f t="shared" si="109"/>
        <v>249.94665586826699</v>
      </c>
      <c r="AF164" s="494">
        <f t="shared" si="109"/>
        <v>3444.1853745984581</v>
      </c>
      <c r="AG164" s="494">
        <f t="shared" si="109"/>
        <v>250.43388131830255</v>
      </c>
      <c r="AH164" s="494">
        <f t="shared" si="109"/>
        <v>250.67749404332039</v>
      </c>
      <c r="AI164" s="494">
        <f t="shared" si="109"/>
        <v>250.92110676833818</v>
      </c>
      <c r="AJ164" s="494">
        <f t="shared" si="109"/>
        <v>251.16471949335602</v>
      </c>
      <c r="AK164" s="494">
        <f t="shared" si="109"/>
        <v>798.75515759102723</v>
      </c>
      <c r="AL164" s="494">
        <f t="shared" si="109"/>
        <v>251.65194494339158</v>
      </c>
      <c r="AM164" s="494">
        <f t="shared" si="109"/>
        <v>251.89555766840942</v>
      </c>
      <c r="AN164" s="494">
        <f t="shared" si="109"/>
        <v>252.13917039342721</v>
      </c>
      <c r="AO164" s="494">
        <f t="shared" si="109"/>
        <v>252.38278311844502</v>
      </c>
      <c r="AP164" s="494">
        <f t="shared" si="109"/>
        <v>252.6263958434628</v>
      </c>
      <c r="AQ164" s="494">
        <f t="shared" si="109"/>
        <v>252.87000856848061</v>
      </c>
      <c r="AR164" s="494">
        <f t="shared" si="109"/>
        <v>253.11362129349843</v>
      </c>
      <c r="AS164" s="494">
        <f t="shared" si="109"/>
        <v>253.35723401851624</v>
      </c>
      <c r="AT164" s="494">
        <f t="shared" si="109"/>
        <v>253.60084674353405</v>
      </c>
      <c r="AU164" s="494">
        <f t="shared" si="109"/>
        <v>801.19128484120529</v>
      </c>
      <c r="AV164" s="494">
        <f t="shared" si="109"/>
        <v>254.08807219356964</v>
      </c>
      <c r="AW164" s="494">
        <f t="shared" si="109"/>
        <v>254.33168491858743</v>
      </c>
      <c r="AX164" s="494">
        <f t="shared" si="109"/>
        <v>254.57529764360527</v>
      </c>
      <c r="AY164" s="494">
        <f t="shared" si="109"/>
        <v>254.81891036862305</v>
      </c>
      <c r="AZ164" s="494">
        <f t="shared" si="109"/>
        <v>255.06252309364083</v>
      </c>
      <c r="BA164" s="494">
        <f t="shared" si="109"/>
        <v>255.30613581865867</v>
      </c>
      <c r="BB164" s="494">
        <f t="shared" si="109"/>
        <v>255.54974854367649</v>
      </c>
      <c r="BC164" s="494">
        <f t="shared" si="109"/>
        <v>255.79336126869424</v>
      </c>
      <c r="BD164" s="494">
        <f t="shared" si="109"/>
        <v>256.03697399371208</v>
      </c>
      <c r="BE164" s="494">
        <f t="shared" si="109"/>
        <v>3997.6225180965566</v>
      </c>
      <c r="BF164" s="494">
        <f t="shared" si="109"/>
        <v>256.52419944374765</v>
      </c>
      <c r="BG164" s="494">
        <f t="shared" si="109"/>
        <v>256.76781216876549</v>
      </c>
      <c r="BH164" s="494">
        <f t="shared" si="109"/>
        <v>257.01142489378327</v>
      </c>
      <c r="BI164" s="494">
        <f t="shared" si="109"/>
        <v>257.25503761880111</v>
      </c>
      <c r="BJ164" s="494">
        <f t="shared" si="109"/>
        <v>257.49865034381889</v>
      </c>
      <c r="BK164" s="494">
        <f t="shared" si="109"/>
        <v>257.74226306883673</v>
      </c>
      <c r="BL164" s="494">
        <f t="shared" si="109"/>
        <v>257.98587579385452</v>
      </c>
      <c r="BM164" s="494">
        <f t="shared" si="109"/>
        <v>258.2294885188723</v>
      </c>
      <c r="BN164" s="161"/>
      <c r="BO164" s="162"/>
      <c r="BP164" s="162"/>
      <c r="BQ164" s="155"/>
    </row>
    <row r="165" spans="1:69" ht="14.25" outlineLevel="1" thickTop="1" thickBot="1">
      <c r="A165" s="718"/>
      <c r="B165" s="181" t="s">
        <v>779</v>
      </c>
      <c r="C165" s="182"/>
      <c r="D165" s="369">
        <f>SUM(F165:L165)</f>
        <v>5977.5017126156472</v>
      </c>
      <c r="E165" s="369">
        <f>SUM(F165:BN165)</f>
        <v>13485.688462182696</v>
      </c>
      <c r="F165" s="495">
        <f t="shared" ref="F165:AK165" si="110">F163+F134</f>
        <v>2515.3264724890032</v>
      </c>
      <c r="G165" s="495">
        <f t="shared" si="110"/>
        <v>2426.4248666356957</v>
      </c>
      <c r="H165" s="495">
        <f t="shared" si="110"/>
        <v>224.17210745113636</v>
      </c>
      <c r="I165" s="495">
        <f t="shared" si="110"/>
        <v>204.65643952244153</v>
      </c>
      <c r="J165" s="495">
        <f t="shared" si="110"/>
        <v>201.66051672569867</v>
      </c>
      <c r="K165" s="495">
        <f t="shared" si="110"/>
        <v>206.7207118421795</v>
      </c>
      <c r="L165" s="495">
        <f t="shared" si="110"/>
        <v>198.54059794949239</v>
      </c>
      <c r="M165" s="495">
        <f t="shared" si="110"/>
        <v>175.09671777425183</v>
      </c>
      <c r="N165" s="495">
        <f t="shared" si="110"/>
        <v>178.77287619202804</v>
      </c>
      <c r="O165" s="495">
        <f t="shared" si="110"/>
        <v>167.4166032529096</v>
      </c>
      <c r="P165" s="495">
        <f t="shared" si="110"/>
        <v>154.00982700318559</v>
      </c>
      <c r="Q165" s="495">
        <f t="shared" si="110"/>
        <v>491.83588911865291</v>
      </c>
      <c r="R165" s="495">
        <f t="shared" si="110"/>
        <v>148.75043715674659</v>
      </c>
      <c r="S165" s="495">
        <f t="shared" si="110"/>
        <v>128.08164675785622</v>
      </c>
      <c r="T165" s="495">
        <f t="shared" si="110"/>
        <v>123.32778704992714</v>
      </c>
      <c r="U165" s="495">
        <f t="shared" si="110"/>
        <v>113.07620583588528</v>
      </c>
      <c r="V165" s="495">
        <f t="shared" si="110"/>
        <v>99.134788975157448</v>
      </c>
      <c r="W165" s="495">
        <f t="shared" si="110"/>
        <v>96.807137485719281</v>
      </c>
      <c r="X165" s="495">
        <f t="shared" si="110"/>
        <v>90.706051288851029</v>
      </c>
      <c r="Y165" s="495">
        <f t="shared" si="110"/>
        <v>85.579695765555215</v>
      </c>
      <c r="Z165" s="495">
        <f t="shared" si="110"/>
        <v>86.363712924861758</v>
      </c>
      <c r="AA165" s="495">
        <f t="shared" si="110"/>
        <v>299.85561148934471</v>
      </c>
      <c r="AB165" s="495">
        <f t="shared" si="110"/>
        <v>81.116542785445546</v>
      </c>
      <c r="AC165" s="495">
        <f t="shared" si="110"/>
        <v>76.443210847410995</v>
      </c>
      <c r="AD165" s="495">
        <f t="shared" si="110"/>
        <v>72.218821631790945</v>
      </c>
      <c r="AE165" s="495">
        <f t="shared" si="110"/>
        <v>67.93729097624427</v>
      </c>
      <c r="AF165" s="495">
        <f t="shared" si="110"/>
        <v>1316.0948625282674</v>
      </c>
      <c r="AG165" s="495">
        <f t="shared" si="110"/>
        <v>59.751356328852474</v>
      </c>
      <c r="AH165" s="495">
        <f t="shared" si="110"/>
        <v>55.864034100683121</v>
      </c>
      <c r="AI165" s="495">
        <f t="shared" si="110"/>
        <v>51.369910704876929</v>
      </c>
      <c r="AJ165" s="495">
        <f t="shared" si="110"/>
        <v>48.543621832635878</v>
      </c>
      <c r="AK165" s="495">
        <f t="shared" si="110"/>
        <v>260.34887670465258</v>
      </c>
      <c r="AL165" s="495">
        <f t="shared" ref="AL165:BK165" si="111">AL163+AL134</f>
        <v>45.756047930440175</v>
      </c>
      <c r="AM165" s="495">
        <f t="shared" si="111"/>
        <v>45.800342265319628</v>
      </c>
      <c r="AN165" s="495">
        <f t="shared" si="111"/>
        <v>45.844636600199038</v>
      </c>
      <c r="AO165" s="495">
        <f t="shared" si="111"/>
        <v>45.888930935078463</v>
      </c>
      <c r="AP165" s="495">
        <f t="shared" si="111"/>
        <v>45.93322526995788</v>
      </c>
      <c r="AQ165" s="495">
        <f t="shared" si="111"/>
        <v>45.977519604837298</v>
      </c>
      <c r="AR165" s="495">
        <f t="shared" si="111"/>
        <v>46.021813939716722</v>
      </c>
      <c r="AS165" s="495">
        <f t="shared" si="111"/>
        <v>46.066108274596139</v>
      </c>
      <c r="AT165" s="495">
        <f t="shared" si="111"/>
        <v>46.110402609475557</v>
      </c>
      <c r="AU165" s="495">
        <f t="shared" si="111"/>
        <v>260.79182005344683</v>
      </c>
      <c r="AV165" s="495">
        <f t="shared" si="111"/>
        <v>46.198991279234392</v>
      </c>
      <c r="AW165" s="495">
        <f t="shared" si="111"/>
        <v>46.243285614113809</v>
      </c>
      <c r="AX165" s="495">
        <f t="shared" si="111"/>
        <v>46.287579948993233</v>
      </c>
      <c r="AY165" s="495">
        <f t="shared" si="111"/>
        <v>46.331874283872651</v>
      </c>
      <c r="AZ165" s="495">
        <f t="shared" si="111"/>
        <v>46.376168618752075</v>
      </c>
      <c r="BA165" s="495">
        <f t="shared" si="111"/>
        <v>46.420462953631485</v>
      </c>
      <c r="BB165" s="495">
        <f t="shared" si="111"/>
        <v>46.46475728851091</v>
      </c>
      <c r="BC165" s="495">
        <f t="shared" si="111"/>
        <v>46.509051623390334</v>
      </c>
      <c r="BD165" s="495">
        <f t="shared" si="111"/>
        <v>46.553345958269745</v>
      </c>
      <c r="BE165" s="495">
        <f t="shared" si="111"/>
        <v>1513.7311496025668</v>
      </c>
      <c r="BF165" s="495">
        <f t="shared" si="111"/>
        <v>46.641934628028586</v>
      </c>
      <c r="BG165" s="495">
        <f t="shared" si="111"/>
        <v>46.686228962908004</v>
      </c>
      <c r="BH165" s="495">
        <f t="shared" si="111"/>
        <v>46.730523297787428</v>
      </c>
      <c r="BI165" s="495">
        <f t="shared" si="111"/>
        <v>46.774817632666853</v>
      </c>
      <c r="BJ165" s="495">
        <f t="shared" si="111"/>
        <v>46.81911196754627</v>
      </c>
      <c r="BK165" s="495">
        <f t="shared" si="111"/>
        <v>46.863406302425687</v>
      </c>
      <c r="BL165" s="495">
        <f>BL163+BL134</f>
        <v>46.907700637305112</v>
      </c>
      <c r="BM165" s="495">
        <f>BM163+BM134</f>
        <v>46.951994972184522</v>
      </c>
      <c r="BN165" s="161"/>
      <c r="BO165" s="162"/>
      <c r="BP165" s="162"/>
      <c r="BQ165" s="155"/>
    </row>
    <row r="166" spans="1:69" ht="13.5" thickTop="1"/>
    <row r="167" spans="1:69" outlineLevel="2">
      <c r="A167" s="719" t="s">
        <v>780</v>
      </c>
      <c r="B167" s="501" t="s">
        <v>782</v>
      </c>
      <c r="C167" s="455"/>
      <c r="D167" s="499">
        <f t="shared" ref="D167:D172" si="112">SUM(F167:L167)</f>
        <v>31189.846162542839</v>
      </c>
      <c r="E167" s="406">
        <f>BM167</f>
        <v>4798.4378711604368</v>
      </c>
      <c r="F167" s="496">
        <f>+F127</f>
        <v>2399.2189355802184</v>
      </c>
      <c r="G167" s="496">
        <f>+F167+G127</f>
        <v>4798.4378711604368</v>
      </c>
      <c r="H167" s="496">
        <f>+G167+H127</f>
        <v>4798.4378711604368</v>
      </c>
      <c r="I167" s="496">
        <f>+H167+I127</f>
        <v>4798.4378711604368</v>
      </c>
      <c r="J167" s="496">
        <f>+I167+J127</f>
        <v>4798.4378711604368</v>
      </c>
      <c r="K167" s="496">
        <f>+J167+K127</f>
        <v>4798.4378711604368</v>
      </c>
      <c r="L167" s="496">
        <f>+K167+L127</f>
        <v>4798.4378711604368</v>
      </c>
      <c r="M167" s="496">
        <f>+L167+M127</f>
        <v>4798.4378711604368</v>
      </c>
      <c r="N167" s="496">
        <f>+M167+N127</f>
        <v>4798.4378711604368</v>
      </c>
      <c r="O167" s="496">
        <f>+N167+O127</f>
        <v>4798.4378711604368</v>
      </c>
      <c r="P167" s="496">
        <f>+O167+P127</f>
        <v>4798.4378711604368</v>
      </c>
      <c r="Q167" s="496">
        <f>+P167+Q127</f>
        <v>4798.4378711604368</v>
      </c>
      <c r="R167" s="496">
        <f>+Q167+R127</f>
        <v>4798.4378711604368</v>
      </c>
      <c r="S167" s="496">
        <f>+R167+S127</f>
        <v>4798.4378711604368</v>
      </c>
      <c r="T167" s="496">
        <f>+S167+T127</f>
        <v>4798.4378711604368</v>
      </c>
      <c r="U167" s="496">
        <f>+T167+U127</f>
        <v>4798.4378711604368</v>
      </c>
      <c r="V167" s="496">
        <f>+U167+V127</f>
        <v>4798.4378711604368</v>
      </c>
      <c r="W167" s="496">
        <f>+V167+W127</f>
        <v>4798.4378711604368</v>
      </c>
      <c r="X167" s="496">
        <f>+W167+X127</f>
        <v>4798.4378711604368</v>
      </c>
      <c r="Y167" s="496">
        <f>+X167+Y127</f>
        <v>4798.4378711604368</v>
      </c>
      <c r="Z167" s="496">
        <f>+Y167+Z127</f>
        <v>4798.4378711604368</v>
      </c>
      <c r="AA167" s="496">
        <f>+Z167+AA127</f>
        <v>4798.4378711604368</v>
      </c>
      <c r="AB167" s="496">
        <f>+AA167+AB127</f>
        <v>4798.4378711604368</v>
      </c>
      <c r="AC167" s="496">
        <f>+AB167+AC127</f>
        <v>4798.4378711604368</v>
      </c>
      <c r="AD167" s="496">
        <f>+AC167+AD127</f>
        <v>4798.4378711604368</v>
      </c>
      <c r="AE167" s="496">
        <f>+AD167+AE127</f>
        <v>4798.4378711604368</v>
      </c>
      <c r="AF167" s="496">
        <f>+AE167+AF127</f>
        <v>4798.4378711604368</v>
      </c>
      <c r="AG167" s="496">
        <f>+AF167+AG127</f>
        <v>4798.4378711604368</v>
      </c>
      <c r="AH167" s="496">
        <f>+AG167+AH127</f>
        <v>4798.4378711604368</v>
      </c>
      <c r="AI167" s="496">
        <f>+AH167+AI127</f>
        <v>4798.4378711604368</v>
      </c>
      <c r="AJ167" s="496">
        <f>+AI167+AJ127</f>
        <v>4798.4378711604368</v>
      </c>
      <c r="AK167" s="496">
        <f>+AJ167+AK127</f>
        <v>4798.4378711604368</v>
      </c>
      <c r="AL167" s="496">
        <f>+AK167+AL127</f>
        <v>4798.4378711604368</v>
      </c>
      <c r="AM167" s="496">
        <f>+AL167+AM127</f>
        <v>4798.4378711604368</v>
      </c>
      <c r="AN167" s="496">
        <f>+AM167+AN127</f>
        <v>4798.4378711604368</v>
      </c>
      <c r="AO167" s="496">
        <f>+AN167+AO127</f>
        <v>4798.4378711604368</v>
      </c>
      <c r="AP167" s="496">
        <f>+AO167+AP127</f>
        <v>4798.4378711604368</v>
      </c>
      <c r="AQ167" s="496">
        <f>+AP167+AQ127</f>
        <v>4798.4378711604368</v>
      </c>
      <c r="AR167" s="496">
        <f>+AQ167+AR127</f>
        <v>4798.4378711604368</v>
      </c>
      <c r="AS167" s="496">
        <f>+AR167+AS127</f>
        <v>4798.4378711604368</v>
      </c>
      <c r="AT167" s="496">
        <f>+AS167+AT127</f>
        <v>4798.4378711604368</v>
      </c>
      <c r="AU167" s="496">
        <f>+AT167+AU127</f>
        <v>4798.4378711604368</v>
      </c>
      <c r="AV167" s="496">
        <f>+AU167+AV127</f>
        <v>4798.4378711604368</v>
      </c>
      <c r="AW167" s="496">
        <f>+AV167+AW127</f>
        <v>4798.4378711604368</v>
      </c>
      <c r="AX167" s="496">
        <f>+AW167+AX127</f>
        <v>4798.4378711604368</v>
      </c>
      <c r="AY167" s="496">
        <f>+AX167+AY127</f>
        <v>4798.4378711604368</v>
      </c>
      <c r="AZ167" s="496">
        <f>+AY167+AZ127</f>
        <v>4798.4378711604368</v>
      </c>
      <c r="BA167" s="496">
        <f>+AZ167+BA127</f>
        <v>4798.4378711604368</v>
      </c>
      <c r="BB167" s="496">
        <f>+BA167+BB127</f>
        <v>4798.4378711604368</v>
      </c>
      <c r="BC167" s="496">
        <f>+BB167+BC127</f>
        <v>4798.4378711604368</v>
      </c>
      <c r="BD167" s="496">
        <f>+BC167+BD127</f>
        <v>4798.4378711604368</v>
      </c>
      <c r="BE167" s="496">
        <f>+BD167+BE127</f>
        <v>4798.4378711604368</v>
      </c>
      <c r="BF167" s="496">
        <f>+BE167+BF127</f>
        <v>4798.4378711604368</v>
      </c>
      <c r="BG167" s="496">
        <f>+BF167+BG127</f>
        <v>4798.4378711604368</v>
      </c>
      <c r="BH167" s="496">
        <f>+BG167+BH127</f>
        <v>4798.4378711604368</v>
      </c>
      <c r="BI167" s="496">
        <f>+BH167+BI127</f>
        <v>4798.4378711604368</v>
      </c>
      <c r="BJ167" s="496">
        <f>+BI167+BJ127</f>
        <v>4798.4378711604368</v>
      </c>
      <c r="BK167" s="496">
        <f>+BJ167+BK127</f>
        <v>4798.4378711604368</v>
      </c>
      <c r="BL167" s="496">
        <f>+BK167+BL127</f>
        <v>4798.4378711604368</v>
      </c>
      <c r="BM167" s="496">
        <f>+BL167+BM127</f>
        <v>4798.4378711604368</v>
      </c>
      <c r="BN167" s="147"/>
      <c r="BO167" s="159"/>
      <c r="BP167" s="159"/>
      <c r="BQ167" s="5"/>
    </row>
    <row r="168" spans="1:69" outlineLevel="2">
      <c r="A168" s="720"/>
      <c r="B168" s="502" t="s">
        <v>44</v>
      </c>
      <c r="C168" s="454"/>
      <c r="D168" s="500">
        <f t="shared" si="112"/>
        <v>6841.6197694000093</v>
      </c>
      <c r="E168" s="472">
        <f>BM168</f>
        <v>15062.574787850828</v>
      </c>
      <c r="F168" s="496">
        <f>F156</f>
        <v>243.85633774282186</v>
      </c>
      <c r="G168" s="496">
        <f t="shared" ref="G168:AL168" si="113">F168+G156</f>
        <v>487.95628821066157</v>
      </c>
      <c r="H168" s="496">
        <f t="shared" si="113"/>
        <v>732.29985140351903</v>
      </c>
      <c r="I168" s="496">
        <f t="shared" si="113"/>
        <v>976.88702732139427</v>
      </c>
      <c r="J168" s="496">
        <f t="shared" si="113"/>
        <v>1221.7178159642874</v>
      </c>
      <c r="K168" s="496">
        <f t="shared" si="113"/>
        <v>1466.7922173321983</v>
      </c>
      <c r="L168" s="496">
        <f t="shared" si="113"/>
        <v>1712.110231425127</v>
      </c>
      <c r="M168" s="496">
        <f t="shared" si="113"/>
        <v>1957.6718582430735</v>
      </c>
      <c r="N168" s="496">
        <f t="shared" si="113"/>
        <v>2203.477097786038</v>
      </c>
      <c r="O168" s="496">
        <f t="shared" si="113"/>
        <v>2449.5259500540201</v>
      </c>
      <c r="P168" s="496">
        <f t="shared" si="113"/>
        <v>2695.8184150470202</v>
      </c>
      <c r="Q168" s="496">
        <f t="shared" si="113"/>
        <v>2942.3544927650378</v>
      </c>
      <c r="R168" s="496">
        <f t="shared" si="113"/>
        <v>3189.1341832080734</v>
      </c>
      <c r="S168" s="496">
        <f t="shared" si="113"/>
        <v>3436.1574863761266</v>
      </c>
      <c r="T168" s="496">
        <f t="shared" si="113"/>
        <v>3683.4244022691978</v>
      </c>
      <c r="U168" s="496">
        <f t="shared" si="113"/>
        <v>3930.9349308872866</v>
      </c>
      <c r="V168" s="496">
        <f t="shared" si="113"/>
        <v>4178.6890722303933</v>
      </c>
      <c r="W168" s="496">
        <f t="shared" si="113"/>
        <v>4426.6868262985181</v>
      </c>
      <c r="X168" s="496">
        <f t="shared" si="113"/>
        <v>4674.9281930916604</v>
      </c>
      <c r="Y168" s="496">
        <f t="shared" si="113"/>
        <v>4923.4131726098203</v>
      </c>
      <c r="Z168" s="496">
        <f t="shared" si="113"/>
        <v>5172.1417648529987</v>
      </c>
      <c r="AA168" s="496">
        <f t="shared" si="113"/>
        <v>5421.1139698211946</v>
      </c>
      <c r="AB168" s="496">
        <f t="shared" si="113"/>
        <v>5670.3297875144081</v>
      </c>
      <c r="AC168" s="496">
        <f t="shared" si="113"/>
        <v>5919.7892179326391</v>
      </c>
      <c r="AD168" s="496">
        <f t="shared" si="113"/>
        <v>6169.4922610758886</v>
      </c>
      <c r="AE168" s="496">
        <f t="shared" si="113"/>
        <v>6419.4389169441556</v>
      </c>
      <c r="AF168" s="496">
        <f t="shared" si="113"/>
        <v>6669.6291855374402</v>
      </c>
      <c r="AG168" s="496">
        <f t="shared" si="113"/>
        <v>6920.0630668557424</v>
      </c>
      <c r="AH168" s="496">
        <f t="shared" si="113"/>
        <v>7170.740560899063</v>
      </c>
      <c r="AI168" s="496">
        <f t="shared" si="113"/>
        <v>7421.6616676674012</v>
      </c>
      <c r="AJ168" s="496">
        <f t="shared" si="113"/>
        <v>7672.8263871607569</v>
      </c>
      <c r="AK168" s="496">
        <f t="shared" si="113"/>
        <v>7924.2347193791311</v>
      </c>
      <c r="AL168" s="496">
        <f t="shared" si="113"/>
        <v>8175.8866643225228</v>
      </c>
      <c r="AM168" s="496">
        <f t="shared" ref="AM168:BK168" si="114">AL168+AM156</f>
        <v>8427.7822219909322</v>
      </c>
      <c r="AN168" s="496">
        <f t="shared" si="114"/>
        <v>8679.9213923843599</v>
      </c>
      <c r="AO168" s="496">
        <f t="shared" si="114"/>
        <v>8932.3041755028044</v>
      </c>
      <c r="AP168" s="496">
        <f t="shared" si="114"/>
        <v>9184.9305713462672</v>
      </c>
      <c r="AQ168" s="496">
        <f t="shared" si="114"/>
        <v>9437.8005799147486</v>
      </c>
      <c r="AR168" s="496">
        <f t="shared" si="114"/>
        <v>9690.9142012082466</v>
      </c>
      <c r="AS168" s="496">
        <f t="shared" si="114"/>
        <v>9944.2714352267631</v>
      </c>
      <c r="AT168" s="496">
        <f t="shared" si="114"/>
        <v>10197.872281970298</v>
      </c>
      <c r="AU168" s="496">
        <f t="shared" si="114"/>
        <v>10451.71674143885</v>
      </c>
      <c r="AV168" s="496">
        <f t="shared" si="114"/>
        <v>10705.80481363242</v>
      </c>
      <c r="AW168" s="496">
        <f t="shared" si="114"/>
        <v>10960.136498551006</v>
      </c>
      <c r="AX168" s="496">
        <f t="shared" si="114"/>
        <v>11214.711796194611</v>
      </c>
      <c r="AY168" s="496">
        <f t="shared" si="114"/>
        <v>11469.530706563235</v>
      </c>
      <c r="AZ168" s="496">
        <f t="shared" si="114"/>
        <v>11724.593229656875</v>
      </c>
      <c r="BA168" s="496">
        <f t="shared" si="114"/>
        <v>11979.899365475534</v>
      </c>
      <c r="BB168" s="496">
        <f t="shared" si="114"/>
        <v>12235.449114019211</v>
      </c>
      <c r="BC168" s="496">
        <f t="shared" si="114"/>
        <v>12491.242475287905</v>
      </c>
      <c r="BD168" s="496">
        <f t="shared" si="114"/>
        <v>12747.279449281617</v>
      </c>
      <c r="BE168" s="496">
        <f t="shared" si="114"/>
        <v>13003.560036000348</v>
      </c>
      <c r="BF168" s="496">
        <f t="shared" si="114"/>
        <v>13260.084235444096</v>
      </c>
      <c r="BG168" s="496">
        <f t="shared" si="114"/>
        <v>13516.852047612861</v>
      </c>
      <c r="BH168" s="496">
        <f t="shared" si="114"/>
        <v>13773.863472506644</v>
      </c>
      <c r="BI168" s="496">
        <f t="shared" si="114"/>
        <v>14031.118510125445</v>
      </c>
      <c r="BJ168" s="496">
        <f t="shared" si="114"/>
        <v>14288.617160469264</v>
      </c>
      <c r="BK168" s="496">
        <f t="shared" si="114"/>
        <v>14546.359423538101</v>
      </c>
      <c r="BL168" s="496">
        <f>BK168+BL156</f>
        <v>14804.345299331955</v>
      </c>
      <c r="BM168" s="496">
        <f>BL168+BM156</f>
        <v>15062.574787850828</v>
      </c>
      <c r="BN168" s="147"/>
      <c r="BO168" s="159"/>
      <c r="BP168" s="159"/>
      <c r="BQ168" s="5"/>
    </row>
    <row r="169" spans="1:69" ht="13.5" outlineLevel="2" thickBot="1">
      <c r="A169" s="721"/>
      <c r="B169" s="502" t="s">
        <v>752</v>
      </c>
      <c r="C169" s="452"/>
      <c r="D169" s="500">
        <f t="shared" si="112"/>
        <v>38031.465931942854</v>
      </c>
      <c r="E169" s="472">
        <f>SUM(F169:BN169)</f>
        <v>957238.85261405818</v>
      </c>
      <c r="F169" s="497">
        <f>F164</f>
        <v>2643.0752733230402</v>
      </c>
      <c r="G169" s="497">
        <f t="shared" ref="G169:AL169" si="115">F169+G164</f>
        <v>5286.3941593710988</v>
      </c>
      <c r="H169" s="497">
        <f t="shared" si="115"/>
        <v>5530.7377225639566</v>
      </c>
      <c r="I169" s="497">
        <f t="shared" si="115"/>
        <v>5775.324898481832</v>
      </c>
      <c r="J169" s="497">
        <f t="shared" si="115"/>
        <v>6020.1556871247249</v>
      </c>
      <c r="K169" s="497">
        <f t="shared" si="115"/>
        <v>6265.2300884926353</v>
      </c>
      <c r="L169" s="497">
        <f t="shared" si="115"/>
        <v>6510.5481025855643</v>
      </c>
      <c r="M169" s="497">
        <f t="shared" si="115"/>
        <v>6756.1097294035108</v>
      </c>
      <c r="N169" s="497">
        <f t="shared" si="115"/>
        <v>7001.9149689464748</v>
      </c>
      <c r="O169" s="497">
        <f t="shared" si="115"/>
        <v>7247.9638212144573</v>
      </c>
      <c r="P169" s="497">
        <f t="shared" si="115"/>
        <v>7494.2562862074574</v>
      </c>
      <c r="Q169" s="497">
        <f t="shared" si="115"/>
        <v>8288.1391892981283</v>
      </c>
      <c r="R169" s="497">
        <f t="shared" si="115"/>
        <v>8534.9188797411643</v>
      </c>
      <c r="S169" s="497">
        <f t="shared" si="115"/>
        <v>8781.9421829092171</v>
      </c>
      <c r="T169" s="497">
        <f t="shared" si="115"/>
        <v>9029.2090988022883</v>
      </c>
      <c r="U169" s="497">
        <f t="shared" si="115"/>
        <v>9276.7196274203779</v>
      </c>
      <c r="V169" s="497">
        <f t="shared" si="115"/>
        <v>9524.4737687634843</v>
      </c>
      <c r="W169" s="497">
        <f t="shared" si="115"/>
        <v>9772.471522831609</v>
      </c>
      <c r="X169" s="497">
        <f t="shared" si="115"/>
        <v>10020.712889624752</v>
      </c>
      <c r="Y169" s="497">
        <f t="shared" si="115"/>
        <v>10269.197869142912</v>
      </c>
      <c r="Z169" s="497">
        <f t="shared" si="115"/>
        <v>10517.926461386091</v>
      </c>
      <c r="AA169" s="497">
        <f t="shared" si="115"/>
        <v>11314.245491726941</v>
      </c>
      <c r="AB169" s="497">
        <f t="shared" si="115"/>
        <v>11563.461309420154</v>
      </c>
      <c r="AC169" s="497">
        <f t="shared" si="115"/>
        <v>11812.920739838386</v>
      </c>
      <c r="AD169" s="497">
        <f t="shared" si="115"/>
        <v>12062.623782981635</v>
      </c>
      <c r="AE169" s="497">
        <f t="shared" si="115"/>
        <v>12312.570438849902</v>
      </c>
      <c r="AF169" s="497">
        <f t="shared" si="115"/>
        <v>15756.755813448359</v>
      </c>
      <c r="AG169" s="497">
        <f t="shared" si="115"/>
        <v>16007.189694766661</v>
      </c>
      <c r="AH169" s="497">
        <f t="shared" si="115"/>
        <v>16257.867188809982</v>
      </c>
      <c r="AI169" s="497">
        <f t="shared" si="115"/>
        <v>16508.788295578321</v>
      </c>
      <c r="AJ169" s="497">
        <f t="shared" si="115"/>
        <v>16759.953015071678</v>
      </c>
      <c r="AK169" s="497">
        <f t="shared" si="115"/>
        <v>17558.708172662704</v>
      </c>
      <c r="AL169" s="497">
        <f t="shared" si="115"/>
        <v>17810.360117606095</v>
      </c>
      <c r="AM169" s="497">
        <f t="shared" ref="AM169:BK169" si="116">AL169+AM164</f>
        <v>18062.255675274504</v>
      </c>
      <c r="AN169" s="497">
        <f t="shared" si="116"/>
        <v>18314.394845667932</v>
      </c>
      <c r="AO169" s="497">
        <f t="shared" si="116"/>
        <v>18566.777628786378</v>
      </c>
      <c r="AP169" s="497">
        <f t="shared" si="116"/>
        <v>18819.404024629839</v>
      </c>
      <c r="AQ169" s="497">
        <f t="shared" si="116"/>
        <v>19072.274033198319</v>
      </c>
      <c r="AR169" s="497">
        <f t="shared" si="116"/>
        <v>19325.387654491817</v>
      </c>
      <c r="AS169" s="497">
        <f t="shared" si="116"/>
        <v>19578.744888510333</v>
      </c>
      <c r="AT169" s="497">
        <f t="shared" si="116"/>
        <v>19832.345735253868</v>
      </c>
      <c r="AU169" s="497">
        <f t="shared" si="116"/>
        <v>20633.537020095075</v>
      </c>
      <c r="AV169" s="497">
        <f t="shared" si="116"/>
        <v>20887.625092288643</v>
      </c>
      <c r="AW169" s="497">
        <f t="shared" si="116"/>
        <v>21141.95677720723</v>
      </c>
      <c r="AX169" s="497">
        <f t="shared" si="116"/>
        <v>21396.532074850835</v>
      </c>
      <c r="AY169" s="497">
        <f t="shared" si="116"/>
        <v>21651.350985219458</v>
      </c>
      <c r="AZ169" s="497">
        <f t="shared" si="116"/>
        <v>21906.4135083131</v>
      </c>
      <c r="BA169" s="497">
        <f t="shared" si="116"/>
        <v>22161.719644131757</v>
      </c>
      <c r="BB169" s="497">
        <f t="shared" si="116"/>
        <v>22417.269392675433</v>
      </c>
      <c r="BC169" s="497">
        <f t="shared" si="116"/>
        <v>22673.062753944127</v>
      </c>
      <c r="BD169" s="497">
        <f t="shared" si="116"/>
        <v>22929.099727937839</v>
      </c>
      <c r="BE169" s="497">
        <f t="shared" si="116"/>
        <v>26926.722246034395</v>
      </c>
      <c r="BF169" s="497">
        <f t="shared" si="116"/>
        <v>27183.246445478144</v>
      </c>
      <c r="BG169" s="497">
        <f t="shared" si="116"/>
        <v>27440.014257646908</v>
      </c>
      <c r="BH169" s="497">
        <f t="shared" si="116"/>
        <v>27697.02568254069</v>
      </c>
      <c r="BI169" s="497">
        <f t="shared" si="116"/>
        <v>27954.280720159491</v>
      </c>
      <c r="BJ169" s="497">
        <f t="shared" si="116"/>
        <v>28211.779370503311</v>
      </c>
      <c r="BK169" s="497">
        <f t="shared" si="116"/>
        <v>28469.521633572149</v>
      </c>
      <c r="BL169" s="497">
        <f>BK169+BL164</f>
        <v>28727.507509366002</v>
      </c>
      <c r="BM169" s="497">
        <f>BL169+BM164</f>
        <v>28985.736997884873</v>
      </c>
      <c r="BN169" s="147"/>
      <c r="BO169" s="159"/>
      <c r="BP169" s="159"/>
      <c r="BQ169" s="5"/>
    </row>
    <row r="170" spans="1:69" ht="13.5" outlineLevel="2" thickTop="1">
      <c r="A170" s="719" t="s">
        <v>781</v>
      </c>
      <c r="B170" s="501" t="s">
        <v>782</v>
      </c>
      <c r="C170" s="454"/>
      <c r="D170" s="500">
        <f t="shared" si="112"/>
        <v>29063.955604995717</v>
      </c>
      <c r="E170" s="472">
        <f>BM170</f>
        <v>8161.1104719356736</v>
      </c>
      <c r="F170" s="496">
        <f>F134</f>
        <v>2271.4701347461814</v>
      </c>
      <c r="G170" s="496">
        <f t="shared" ref="G170:AL170" si="117">F170+G134</f>
        <v>4465.4142450415893</v>
      </c>
      <c r="H170" s="496">
        <f t="shared" si="117"/>
        <v>4465.4142450415893</v>
      </c>
      <c r="I170" s="496">
        <f t="shared" si="117"/>
        <v>4465.4142450415893</v>
      </c>
      <c r="J170" s="496">
        <f t="shared" si="117"/>
        <v>4465.4142450415893</v>
      </c>
      <c r="K170" s="496">
        <f t="shared" si="117"/>
        <v>4465.4142450415893</v>
      </c>
      <c r="L170" s="496">
        <f t="shared" si="117"/>
        <v>4465.4142450415893</v>
      </c>
      <c r="M170" s="496">
        <f t="shared" si="117"/>
        <v>4465.4142450415893</v>
      </c>
      <c r="N170" s="496">
        <f t="shared" si="117"/>
        <v>4465.4142450415893</v>
      </c>
      <c r="O170" s="496">
        <f t="shared" si="117"/>
        <v>4465.4142450415893</v>
      </c>
      <c r="P170" s="496">
        <f t="shared" si="117"/>
        <v>4465.4142450415893</v>
      </c>
      <c r="Q170" s="496">
        <f t="shared" si="117"/>
        <v>4797.5692070986552</v>
      </c>
      <c r="R170" s="496">
        <f t="shared" si="117"/>
        <v>4797.5692070986552</v>
      </c>
      <c r="S170" s="496">
        <f t="shared" si="117"/>
        <v>4797.5692070986552</v>
      </c>
      <c r="T170" s="496">
        <f t="shared" si="117"/>
        <v>4797.5692070986552</v>
      </c>
      <c r="U170" s="496">
        <f t="shared" si="117"/>
        <v>4797.5692070986552</v>
      </c>
      <c r="V170" s="496">
        <f t="shared" si="117"/>
        <v>4797.5692070986552</v>
      </c>
      <c r="W170" s="496">
        <f t="shared" si="117"/>
        <v>4797.5692070986552</v>
      </c>
      <c r="X170" s="496">
        <f t="shared" si="117"/>
        <v>4797.5692070986552</v>
      </c>
      <c r="Y170" s="496">
        <f t="shared" si="117"/>
        <v>4797.5692070986552</v>
      </c>
      <c r="Z170" s="496">
        <f t="shared" si="117"/>
        <v>4797.5692070986552</v>
      </c>
      <c r="AA170" s="496">
        <f t="shared" si="117"/>
        <v>5012.2063302077468</v>
      </c>
      <c r="AB170" s="496">
        <f t="shared" si="117"/>
        <v>5012.2063302077468</v>
      </c>
      <c r="AC170" s="496">
        <f t="shared" si="117"/>
        <v>5012.2063302077468</v>
      </c>
      <c r="AD170" s="496">
        <f t="shared" si="117"/>
        <v>5012.2063302077468</v>
      </c>
      <c r="AE170" s="496">
        <f t="shared" si="117"/>
        <v>5012.2063302077468</v>
      </c>
      <c r="AF170" s="496">
        <f t="shared" si="117"/>
        <v>6264.7027164080728</v>
      </c>
      <c r="AG170" s="496">
        <f t="shared" si="117"/>
        <v>6264.7027164080728</v>
      </c>
      <c r="AH170" s="496">
        <f t="shared" si="117"/>
        <v>6264.7027164080728</v>
      </c>
      <c r="AI170" s="496">
        <f t="shared" si="117"/>
        <v>6264.7027164080728</v>
      </c>
      <c r="AJ170" s="496">
        <f t="shared" si="117"/>
        <v>6264.7027164080728</v>
      </c>
      <c r="AK170" s="496">
        <f t="shared" si="117"/>
        <v>6479.3398395171644</v>
      </c>
      <c r="AL170" s="496">
        <f t="shared" si="117"/>
        <v>6479.3398395171644</v>
      </c>
      <c r="AM170" s="496">
        <f t="shared" ref="AM170:BK170" si="118">AL170+AM134</f>
        <v>6479.3398395171644</v>
      </c>
      <c r="AN170" s="496">
        <f t="shared" si="118"/>
        <v>6479.3398395171644</v>
      </c>
      <c r="AO170" s="496">
        <f t="shared" si="118"/>
        <v>6479.3398395171644</v>
      </c>
      <c r="AP170" s="496">
        <f t="shared" si="118"/>
        <v>6479.3398395171644</v>
      </c>
      <c r="AQ170" s="496">
        <f t="shared" si="118"/>
        <v>6479.3398395171644</v>
      </c>
      <c r="AR170" s="496">
        <f t="shared" si="118"/>
        <v>6479.3398395171644</v>
      </c>
      <c r="AS170" s="496">
        <f t="shared" si="118"/>
        <v>6479.3398395171644</v>
      </c>
      <c r="AT170" s="496">
        <f t="shared" si="118"/>
        <v>6479.3398395171644</v>
      </c>
      <c r="AU170" s="496">
        <f t="shared" si="118"/>
        <v>6693.976962626256</v>
      </c>
      <c r="AV170" s="496">
        <f t="shared" si="118"/>
        <v>6693.976962626256</v>
      </c>
      <c r="AW170" s="496">
        <f t="shared" si="118"/>
        <v>6693.976962626256</v>
      </c>
      <c r="AX170" s="496">
        <f t="shared" si="118"/>
        <v>6693.976962626256</v>
      </c>
      <c r="AY170" s="496">
        <f t="shared" si="118"/>
        <v>6693.976962626256</v>
      </c>
      <c r="AZ170" s="496">
        <f t="shared" si="118"/>
        <v>6693.976962626256</v>
      </c>
      <c r="BA170" s="496">
        <f t="shared" si="118"/>
        <v>6693.976962626256</v>
      </c>
      <c r="BB170" s="496">
        <f t="shared" si="118"/>
        <v>6693.976962626256</v>
      </c>
      <c r="BC170" s="496">
        <f t="shared" si="118"/>
        <v>6693.976962626256</v>
      </c>
      <c r="BD170" s="496">
        <f t="shared" si="118"/>
        <v>6693.976962626256</v>
      </c>
      <c r="BE170" s="496">
        <f t="shared" si="118"/>
        <v>8161.1104719356736</v>
      </c>
      <c r="BF170" s="496">
        <f t="shared" si="118"/>
        <v>8161.1104719356736</v>
      </c>
      <c r="BG170" s="496">
        <f t="shared" si="118"/>
        <v>8161.1104719356736</v>
      </c>
      <c r="BH170" s="496">
        <f t="shared" si="118"/>
        <v>8161.1104719356736</v>
      </c>
      <c r="BI170" s="496">
        <f t="shared" si="118"/>
        <v>8161.1104719356736</v>
      </c>
      <c r="BJ170" s="496">
        <f t="shared" si="118"/>
        <v>8161.1104719356736</v>
      </c>
      <c r="BK170" s="496">
        <f t="shared" si="118"/>
        <v>8161.1104719356736</v>
      </c>
      <c r="BL170" s="496">
        <f>BK170+BL134</f>
        <v>8161.1104719356736</v>
      </c>
      <c r="BM170" s="496">
        <f>BL170+BM134</f>
        <v>8161.1104719356736</v>
      </c>
      <c r="BN170" s="147"/>
      <c r="BO170" s="159"/>
      <c r="BP170" s="159"/>
      <c r="BQ170" s="5"/>
    </row>
    <row r="171" spans="1:69" ht="13.5" outlineLevel="2" thickBot="1">
      <c r="A171" s="720"/>
      <c r="B171" s="502" t="s">
        <v>44</v>
      </c>
      <c r="C171" s="454"/>
      <c r="D171" s="500">
        <f t="shared" si="112"/>
        <v>6258.3287693978727</v>
      </c>
      <c r="E171" s="472">
        <f>BM171</f>
        <v>5324.5779902470222</v>
      </c>
      <c r="F171" s="496">
        <f>F163</f>
        <v>243.85633774282186</v>
      </c>
      <c r="G171" s="496">
        <f t="shared" ref="G171:AL171" si="119">F171+G163</f>
        <v>476.33709408310904</v>
      </c>
      <c r="H171" s="496">
        <f t="shared" si="119"/>
        <v>700.50920153424545</v>
      </c>
      <c r="I171" s="496">
        <f t="shared" si="119"/>
        <v>905.16564105668704</v>
      </c>
      <c r="J171" s="496">
        <f t="shared" si="119"/>
        <v>1106.8261577823857</v>
      </c>
      <c r="K171" s="496">
        <f t="shared" si="119"/>
        <v>1313.5468696245653</v>
      </c>
      <c r="L171" s="496">
        <f t="shared" si="119"/>
        <v>1512.0874675740577</v>
      </c>
      <c r="M171" s="496">
        <f t="shared" si="119"/>
        <v>1687.1841853483095</v>
      </c>
      <c r="N171" s="496">
        <f t="shared" si="119"/>
        <v>1865.9570615403375</v>
      </c>
      <c r="O171" s="496">
        <f t="shared" si="119"/>
        <v>2033.3736647932471</v>
      </c>
      <c r="P171" s="496">
        <f t="shared" si="119"/>
        <v>2187.3834917964327</v>
      </c>
      <c r="Q171" s="496">
        <f t="shared" si="119"/>
        <v>2347.06441885802</v>
      </c>
      <c r="R171" s="496">
        <f t="shared" si="119"/>
        <v>2495.8148560147665</v>
      </c>
      <c r="S171" s="496">
        <f t="shared" si="119"/>
        <v>2623.8965027726226</v>
      </c>
      <c r="T171" s="496">
        <f t="shared" si="119"/>
        <v>2747.22428982255</v>
      </c>
      <c r="U171" s="496">
        <f t="shared" si="119"/>
        <v>2860.3004956584355</v>
      </c>
      <c r="V171" s="496">
        <f t="shared" si="119"/>
        <v>2959.4352846335928</v>
      </c>
      <c r="W171" s="496">
        <f t="shared" si="119"/>
        <v>3056.2424221193119</v>
      </c>
      <c r="X171" s="496">
        <f t="shared" si="119"/>
        <v>3146.948473408163</v>
      </c>
      <c r="Y171" s="496">
        <f t="shared" si="119"/>
        <v>3232.5281691737182</v>
      </c>
      <c r="Z171" s="496">
        <f t="shared" si="119"/>
        <v>3318.89188209858</v>
      </c>
      <c r="AA171" s="496">
        <f t="shared" si="119"/>
        <v>3404.1103704788329</v>
      </c>
      <c r="AB171" s="496">
        <f t="shared" si="119"/>
        <v>3485.2269132642787</v>
      </c>
      <c r="AC171" s="496">
        <f t="shared" si="119"/>
        <v>3561.6701241116898</v>
      </c>
      <c r="AD171" s="496">
        <f t="shared" si="119"/>
        <v>3633.8889457434807</v>
      </c>
      <c r="AE171" s="496">
        <f t="shared" si="119"/>
        <v>3701.8262367197249</v>
      </c>
      <c r="AF171" s="496">
        <f t="shared" si="119"/>
        <v>3765.4247130476665</v>
      </c>
      <c r="AG171" s="496">
        <f t="shared" si="119"/>
        <v>3825.1760693765191</v>
      </c>
      <c r="AH171" s="496">
        <f t="shared" si="119"/>
        <v>3881.0401034772021</v>
      </c>
      <c r="AI171" s="496">
        <f t="shared" si="119"/>
        <v>3932.4100141820791</v>
      </c>
      <c r="AJ171" s="496">
        <f t="shared" si="119"/>
        <v>3980.9536360147149</v>
      </c>
      <c r="AK171" s="496">
        <f t="shared" si="119"/>
        <v>4026.6653896102757</v>
      </c>
      <c r="AL171" s="496">
        <f t="shared" si="119"/>
        <v>4072.4214375407159</v>
      </c>
      <c r="AM171" s="496">
        <f t="shared" ref="AM171:BK171" si="120">AL171+AM163</f>
        <v>4118.2217798060356</v>
      </c>
      <c r="AN171" s="496">
        <f t="shared" si="120"/>
        <v>4164.0664164062346</v>
      </c>
      <c r="AO171" s="496">
        <f t="shared" si="120"/>
        <v>4209.9553473413134</v>
      </c>
      <c r="AP171" s="496">
        <f t="shared" si="120"/>
        <v>4255.8885726112712</v>
      </c>
      <c r="AQ171" s="496">
        <f t="shared" si="120"/>
        <v>4301.8660922161089</v>
      </c>
      <c r="AR171" s="496">
        <f t="shared" si="120"/>
        <v>4347.8879061558255</v>
      </c>
      <c r="AS171" s="496">
        <f t="shared" si="120"/>
        <v>4393.9540144304219</v>
      </c>
      <c r="AT171" s="496">
        <f t="shared" si="120"/>
        <v>4440.0644170398973</v>
      </c>
      <c r="AU171" s="496">
        <f t="shared" si="120"/>
        <v>4486.2191139842525</v>
      </c>
      <c r="AV171" s="496">
        <f t="shared" si="120"/>
        <v>4532.4181052634867</v>
      </c>
      <c r="AW171" s="496">
        <f t="shared" si="120"/>
        <v>4578.6613908776008</v>
      </c>
      <c r="AX171" s="496">
        <f t="shared" si="120"/>
        <v>4624.9489708265937</v>
      </c>
      <c r="AY171" s="496">
        <f t="shared" si="120"/>
        <v>4671.2808451104665</v>
      </c>
      <c r="AZ171" s="496">
        <f t="shared" si="120"/>
        <v>4717.6570137292183</v>
      </c>
      <c r="BA171" s="496">
        <f t="shared" si="120"/>
        <v>4764.0774766828499</v>
      </c>
      <c r="BB171" s="496">
        <f t="shared" si="120"/>
        <v>4810.5422339713605</v>
      </c>
      <c r="BC171" s="496">
        <f t="shared" si="120"/>
        <v>4857.0512855947509</v>
      </c>
      <c r="BD171" s="496">
        <f t="shared" si="120"/>
        <v>4903.6046315530202</v>
      </c>
      <c r="BE171" s="496">
        <f t="shared" si="120"/>
        <v>4950.2022718461694</v>
      </c>
      <c r="BF171" s="496">
        <f t="shared" si="120"/>
        <v>4996.8442064741976</v>
      </c>
      <c r="BG171" s="496">
        <f t="shared" si="120"/>
        <v>5043.5304354371056</v>
      </c>
      <c r="BH171" s="496">
        <f t="shared" si="120"/>
        <v>5090.2609587348934</v>
      </c>
      <c r="BI171" s="496">
        <f t="shared" si="120"/>
        <v>5137.0357763675602</v>
      </c>
      <c r="BJ171" s="496">
        <f t="shared" si="120"/>
        <v>5183.8548883351068</v>
      </c>
      <c r="BK171" s="496">
        <f t="shared" si="120"/>
        <v>5230.7182946375324</v>
      </c>
      <c r="BL171" s="496">
        <f>BK171+BL163</f>
        <v>5277.6259952748378</v>
      </c>
      <c r="BM171" s="496">
        <f>BL171+BM163</f>
        <v>5324.5779902470222</v>
      </c>
      <c r="BN171" s="147"/>
      <c r="BO171" s="159"/>
      <c r="BP171" s="159"/>
      <c r="BQ171" s="5"/>
    </row>
    <row r="172" spans="1:69" ht="14.25" outlineLevel="2" thickTop="1" thickBot="1">
      <c r="A172" s="721"/>
      <c r="B172" s="470" t="s">
        <v>752</v>
      </c>
      <c r="C172" s="172"/>
      <c r="D172" s="402">
        <f t="shared" si="112"/>
        <v>35322.284374393595</v>
      </c>
      <c r="E172" s="401">
        <f>SUM(F172:BN172)</f>
        <v>571973.4165100411</v>
      </c>
      <c r="F172" s="498">
        <f>F165</f>
        <v>2515.3264724890032</v>
      </c>
      <c r="G172" s="498">
        <f t="shared" ref="G172:AL172" si="121">F172+G165</f>
        <v>4941.7513391246994</v>
      </c>
      <c r="H172" s="498">
        <f t="shared" si="121"/>
        <v>5165.9234465758354</v>
      </c>
      <c r="I172" s="498">
        <f t="shared" si="121"/>
        <v>5370.5798860982768</v>
      </c>
      <c r="J172" s="498">
        <f t="shared" si="121"/>
        <v>5572.2404028239753</v>
      </c>
      <c r="K172" s="498">
        <f t="shared" si="121"/>
        <v>5778.9611146661546</v>
      </c>
      <c r="L172" s="498">
        <f t="shared" si="121"/>
        <v>5977.5017126156472</v>
      </c>
      <c r="M172" s="498">
        <f t="shared" si="121"/>
        <v>6152.5984303898986</v>
      </c>
      <c r="N172" s="498">
        <f t="shared" si="121"/>
        <v>6331.3713065819265</v>
      </c>
      <c r="O172" s="498">
        <f t="shared" si="121"/>
        <v>6498.7879098348358</v>
      </c>
      <c r="P172" s="498">
        <f t="shared" si="121"/>
        <v>6652.7977368380216</v>
      </c>
      <c r="Q172" s="498">
        <f t="shared" si="121"/>
        <v>7144.6336259566742</v>
      </c>
      <c r="R172" s="498">
        <f t="shared" si="121"/>
        <v>7293.3840631134208</v>
      </c>
      <c r="S172" s="498">
        <f t="shared" si="121"/>
        <v>7421.4657098712769</v>
      </c>
      <c r="T172" s="498">
        <f t="shared" si="121"/>
        <v>7544.7934969212038</v>
      </c>
      <c r="U172" s="498">
        <f t="shared" si="121"/>
        <v>7657.8697027570888</v>
      </c>
      <c r="V172" s="498">
        <f t="shared" si="121"/>
        <v>7757.0044917322466</v>
      </c>
      <c r="W172" s="498">
        <f t="shared" si="121"/>
        <v>7853.8116292179657</v>
      </c>
      <c r="X172" s="498">
        <f t="shared" si="121"/>
        <v>7944.5176805068168</v>
      </c>
      <c r="Y172" s="498">
        <f t="shared" si="121"/>
        <v>8030.0973762723715</v>
      </c>
      <c r="Z172" s="498">
        <f t="shared" si="121"/>
        <v>8116.4610891972334</v>
      </c>
      <c r="AA172" s="498">
        <f t="shared" si="121"/>
        <v>8416.3167006865788</v>
      </c>
      <c r="AB172" s="498">
        <f t="shared" si="121"/>
        <v>8497.4332434720236</v>
      </c>
      <c r="AC172" s="498">
        <f t="shared" si="121"/>
        <v>8573.8764543194338</v>
      </c>
      <c r="AD172" s="498">
        <f t="shared" si="121"/>
        <v>8646.0952759512256</v>
      </c>
      <c r="AE172" s="498">
        <f t="shared" si="121"/>
        <v>8714.0325669274698</v>
      </c>
      <c r="AF172" s="498">
        <f t="shared" si="121"/>
        <v>10030.127429455737</v>
      </c>
      <c r="AG172" s="498">
        <f t="shared" si="121"/>
        <v>10089.878785784589</v>
      </c>
      <c r="AH172" s="498">
        <f t="shared" si="121"/>
        <v>10145.742819885272</v>
      </c>
      <c r="AI172" s="498">
        <f t="shared" si="121"/>
        <v>10197.11273059015</v>
      </c>
      <c r="AJ172" s="498">
        <f t="shared" si="121"/>
        <v>10245.656352422786</v>
      </c>
      <c r="AK172" s="498">
        <f t="shared" si="121"/>
        <v>10506.005229127439</v>
      </c>
      <c r="AL172" s="498">
        <f t="shared" si="121"/>
        <v>10551.761277057878</v>
      </c>
      <c r="AM172" s="498">
        <f t="shared" ref="AM172:BK172" si="122">AL172+AM165</f>
        <v>10597.561619323198</v>
      </c>
      <c r="AN172" s="498">
        <f t="shared" si="122"/>
        <v>10643.406255923397</v>
      </c>
      <c r="AO172" s="498">
        <f t="shared" si="122"/>
        <v>10689.295186858475</v>
      </c>
      <c r="AP172" s="498">
        <f t="shared" si="122"/>
        <v>10735.228412128434</v>
      </c>
      <c r="AQ172" s="498">
        <f t="shared" si="122"/>
        <v>10781.205931733271</v>
      </c>
      <c r="AR172" s="498">
        <f t="shared" si="122"/>
        <v>10827.227745672988</v>
      </c>
      <c r="AS172" s="498">
        <f t="shared" si="122"/>
        <v>10873.293853947584</v>
      </c>
      <c r="AT172" s="498">
        <f t="shared" si="122"/>
        <v>10919.40425655706</v>
      </c>
      <c r="AU172" s="498">
        <f t="shared" si="122"/>
        <v>11180.196076610508</v>
      </c>
      <c r="AV172" s="498">
        <f t="shared" si="122"/>
        <v>11226.395067889742</v>
      </c>
      <c r="AW172" s="498">
        <f t="shared" si="122"/>
        <v>11272.638353503855</v>
      </c>
      <c r="AX172" s="498">
        <f t="shared" si="122"/>
        <v>11318.925933452849</v>
      </c>
      <c r="AY172" s="498">
        <f t="shared" si="122"/>
        <v>11365.257807736722</v>
      </c>
      <c r="AZ172" s="498">
        <f t="shared" si="122"/>
        <v>11411.633976355473</v>
      </c>
      <c r="BA172" s="498">
        <f t="shared" si="122"/>
        <v>11458.054439309104</v>
      </c>
      <c r="BB172" s="498">
        <f t="shared" si="122"/>
        <v>11504.519196597616</v>
      </c>
      <c r="BC172" s="498">
        <f t="shared" si="122"/>
        <v>11551.028248221006</v>
      </c>
      <c r="BD172" s="498">
        <f t="shared" si="122"/>
        <v>11597.581594179275</v>
      </c>
      <c r="BE172" s="498">
        <f t="shared" si="122"/>
        <v>13111.312743781842</v>
      </c>
      <c r="BF172" s="498">
        <f t="shared" si="122"/>
        <v>13157.954678409871</v>
      </c>
      <c r="BG172" s="498">
        <f t="shared" si="122"/>
        <v>13204.640907372779</v>
      </c>
      <c r="BH172" s="498">
        <f t="shared" si="122"/>
        <v>13251.371430670566</v>
      </c>
      <c r="BI172" s="498">
        <f t="shared" si="122"/>
        <v>13298.146248303234</v>
      </c>
      <c r="BJ172" s="498">
        <f t="shared" si="122"/>
        <v>13344.96536027078</v>
      </c>
      <c r="BK172" s="498">
        <f t="shared" si="122"/>
        <v>13391.828766573206</v>
      </c>
      <c r="BL172" s="498">
        <f>BK172+BL165</f>
        <v>13438.73646721051</v>
      </c>
      <c r="BM172" s="498">
        <f>BL172+BM165</f>
        <v>13485.688462182696</v>
      </c>
      <c r="BN172" s="147"/>
      <c r="BO172" s="159"/>
      <c r="BP172" s="159"/>
      <c r="BQ172" s="5"/>
    </row>
    <row r="173" spans="1:69" ht="13.5" thickTop="1"/>
    <row r="174" spans="1:69" ht="21" customHeight="1">
      <c r="A174" s="719" t="s">
        <v>792</v>
      </c>
      <c r="B174" s="522" t="s">
        <v>782</v>
      </c>
      <c r="C174" s="523"/>
      <c r="D174" s="524">
        <f t="shared" ref="D174:D179" si="123">SUM(F174:L174)</f>
        <v>29917.733598978793</v>
      </c>
      <c r="E174" s="525">
        <f>BM174</f>
        <v>2358.3397519299306</v>
      </c>
      <c r="F174" s="526">
        <f>+F167-'Calc Base'!F167</f>
        <v>2358.9158262662577</v>
      </c>
      <c r="G174" s="526">
        <f>+G167-'Calc Base'!G167</f>
        <v>4718.7054565299841</v>
      </c>
      <c r="H174" s="526">
        <f>+H167-'Calc Base'!H167</f>
        <v>4669.2453086629694</v>
      </c>
      <c r="I174" s="526">
        <f>+I167-'Calc Base'!I167</f>
        <v>4629.2912335908641</v>
      </c>
      <c r="J174" s="526">
        <f>+J167-'Calc Base'!J167</f>
        <v>4556.9658421030044</v>
      </c>
      <c r="K174" s="526">
        <f>+K167-'Calc Base'!K167</f>
        <v>4515.7742355814789</v>
      </c>
      <c r="L174" s="526">
        <f>+L167-'Calc Base'!L167</f>
        <v>4468.8356962442385</v>
      </c>
      <c r="M174" s="526">
        <f>+M167-'Calc Base'!M167</f>
        <v>4419.5796070446413</v>
      </c>
      <c r="N174" s="526">
        <f>+N167-'Calc Base'!N167</f>
        <v>4368.4657056055012</v>
      </c>
      <c r="O174" s="526">
        <f>+O167-'Calc Base'!O167</f>
        <v>4321.9220723220424</v>
      </c>
      <c r="P174" s="526">
        <f>+P167-'Calc Base'!P167</f>
        <v>4268.9797740898794</v>
      </c>
      <c r="Q174" s="526">
        <f>+Q167-'Calc Base'!Q167</f>
        <v>4225.3854325765533</v>
      </c>
      <c r="R174" s="526">
        <f>+R167-'Calc Base'!R167</f>
        <v>4171.9438460282436</v>
      </c>
      <c r="S174" s="526">
        <f>+S167-'Calc Base'!S167</f>
        <v>4125.8097741550991</v>
      </c>
      <c r="T174" s="526">
        <f>+T167-'Calc Base'!T167</f>
        <v>4076.1899334537316</v>
      </c>
      <c r="U174" s="526">
        <f>+U167-'Calc Base'!U167</f>
        <v>4028.1163822089775</v>
      </c>
      <c r="V174" s="526">
        <f>+V167-'Calc Base'!V167</f>
        <v>3976.692899606493</v>
      </c>
      <c r="W174" s="526">
        <f>+W167-'Calc Base'!W167</f>
        <v>3916.8529881548266</v>
      </c>
      <c r="X174" s="526">
        <f>+X167-'Calc Base'!X167</f>
        <v>3807.6452045628789</v>
      </c>
      <c r="Y174" s="526">
        <f>+Y167-'Calc Base'!Y167</f>
        <v>3763.9270836879609</v>
      </c>
      <c r="Z174" s="526">
        <f>+Z167-'Calc Base'!Z167</f>
        <v>3714.7521205247922</v>
      </c>
      <c r="AA174" s="526">
        <f>+AA167-'Calc Base'!AA167</f>
        <v>3665.5937398308683</v>
      </c>
      <c r="AB174" s="526">
        <f>+AB167-'Calc Base'!AB167</f>
        <v>3616.8472878097509</v>
      </c>
      <c r="AC174" s="526">
        <f>+AC167-'Calc Base'!AC167</f>
        <v>3552.4303209150726</v>
      </c>
      <c r="AD174" s="526">
        <f>+AD167-'Calc Base'!AD167</f>
        <v>3500.513339654849</v>
      </c>
      <c r="AE174" s="526">
        <f>+AE167-'Calc Base'!AE167</f>
        <v>3448.5963583946254</v>
      </c>
      <c r="AF174" s="526">
        <f>+AF167-'Calc Base'!AF167</f>
        <v>3396.6793771344019</v>
      </c>
      <c r="AG174" s="526">
        <f>+AG167-'Calc Base'!AG167</f>
        <v>3344.7623958741783</v>
      </c>
      <c r="AH174" s="526">
        <f>+AH167-'Calc Base'!AH167</f>
        <v>3292.8454146139547</v>
      </c>
      <c r="AI174" s="526">
        <f>+AI167-'Calc Base'!AI167</f>
        <v>3240.9284333537312</v>
      </c>
      <c r="AJ174" s="526">
        <f>+AJ167-'Calc Base'!AJ167</f>
        <v>3189.0114520935076</v>
      </c>
      <c r="AK174" s="526">
        <f>+AK167-'Calc Base'!AK167</f>
        <v>3137.094470833284</v>
      </c>
      <c r="AL174" s="526">
        <f>+AL167-'Calc Base'!AL167</f>
        <v>3085.1774895730605</v>
      </c>
      <c r="AM174" s="526">
        <f>+AM167-'Calc Base'!AM167</f>
        <v>3033.2605083128369</v>
      </c>
      <c r="AN174" s="526">
        <f>+AN167-'Calc Base'!AN167</f>
        <v>2981.3435270526134</v>
      </c>
      <c r="AO174" s="526">
        <f>+AO167-'Calc Base'!AO167</f>
        <v>2929.4265457923898</v>
      </c>
      <c r="AP174" s="526">
        <f>+AP167-'Calc Base'!AP167</f>
        <v>2877.5095645321662</v>
      </c>
      <c r="AQ174" s="526">
        <f>+AQ167-'Calc Base'!AQ167</f>
        <v>2825.5925832719427</v>
      </c>
      <c r="AR174" s="526">
        <f>+AR167-'Calc Base'!AR167</f>
        <v>2773.6756020117191</v>
      </c>
      <c r="AS174" s="526">
        <f>+AS167-'Calc Base'!AS167</f>
        <v>2721.7586207514955</v>
      </c>
      <c r="AT174" s="526">
        <f>+AT167-'Calc Base'!AT167</f>
        <v>2669.841639491272</v>
      </c>
      <c r="AU174" s="526">
        <f>+AU167-'Calc Base'!AU167</f>
        <v>2617.9246582310484</v>
      </c>
      <c r="AV174" s="526">
        <f>+AV167-'Calc Base'!AV167</f>
        <v>2566.0076769708248</v>
      </c>
      <c r="AW174" s="526">
        <f>+AW167-'Calc Base'!AW167</f>
        <v>2514.0906957106013</v>
      </c>
      <c r="AX174" s="526">
        <f>+AX167-'Calc Base'!AX167</f>
        <v>2462.1737144503777</v>
      </c>
      <c r="AY174" s="526">
        <f>+AY167-'Calc Base'!AY167</f>
        <v>2410.2567331901541</v>
      </c>
      <c r="AZ174" s="526">
        <f>+AZ167-'Calc Base'!AZ167</f>
        <v>2358.3397519299306</v>
      </c>
      <c r="BA174" s="526">
        <f>+BA167-'Calc Base'!BA167</f>
        <v>2358.3397519299306</v>
      </c>
      <c r="BB174" s="526">
        <f>+BB167-'Calc Base'!BB167</f>
        <v>2358.3397519299306</v>
      </c>
      <c r="BC174" s="526">
        <f>+BC167-'Calc Base'!BC167</f>
        <v>2358.3397519299306</v>
      </c>
      <c r="BD174" s="526">
        <f>+BD167-'Calc Base'!BD167</f>
        <v>2358.3397519299306</v>
      </c>
      <c r="BE174" s="526">
        <f>+BE167-'Calc Base'!BE167</f>
        <v>2358.3397519299306</v>
      </c>
      <c r="BF174" s="526">
        <f>+BF167-'Calc Base'!BF167</f>
        <v>2358.3397519299306</v>
      </c>
      <c r="BG174" s="526">
        <f>+BG167-'Calc Base'!BG167</f>
        <v>2358.3397519299306</v>
      </c>
      <c r="BH174" s="526">
        <f>+BH167-'Calc Base'!BH167</f>
        <v>2358.3397519299306</v>
      </c>
      <c r="BI174" s="526">
        <f>+BI167-'Calc Base'!BI167</f>
        <v>2358.3397519299306</v>
      </c>
      <c r="BJ174" s="526">
        <f>+BJ167-'Calc Base'!BJ167</f>
        <v>2358.3397519299306</v>
      </c>
      <c r="BK174" s="526">
        <f>+BK167-'Calc Base'!BK167</f>
        <v>2358.3397519299306</v>
      </c>
      <c r="BL174" s="526">
        <f>+BL167-'Calc Base'!BL167</f>
        <v>2358.3397519299306</v>
      </c>
      <c r="BM174" s="526">
        <f>+BM167-'Calc Base'!BM167</f>
        <v>2358.3397519299306</v>
      </c>
      <c r="BN174" s="527"/>
      <c r="BO174" s="528"/>
      <c r="BP174" s="528"/>
      <c r="BQ174" s="529"/>
    </row>
    <row r="175" spans="1:69" ht="21" customHeight="1">
      <c r="A175" s="720"/>
      <c r="B175" s="530" t="s">
        <v>44</v>
      </c>
      <c r="C175" s="531"/>
      <c r="D175" s="532">
        <f t="shared" si="123"/>
        <v>0</v>
      </c>
      <c r="E175" s="533">
        <f>BM175</f>
        <v>0</v>
      </c>
      <c r="F175" s="526">
        <f>+F168-'Calc Base'!F168</f>
        <v>0</v>
      </c>
      <c r="G175" s="526">
        <f>+G168-'Calc Base'!G168</f>
        <v>0</v>
      </c>
      <c r="H175" s="526">
        <f>+H168-'Calc Base'!H168</f>
        <v>0</v>
      </c>
      <c r="I175" s="526">
        <f>+I168-'Calc Base'!I168</f>
        <v>0</v>
      </c>
      <c r="J175" s="526">
        <f>+J168-'Calc Base'!J168</f>
        <v>0</v>
      </c>
      <c r="K175" s="526">
        <f>+K168-'Calc Base'!K168</f>
        <v>0</v>
      </c>
      <c r="L175" s="526">
        <f>+L168-'Calc Base'!L168</f>
        <v>0</v>
      </c>
      <c r="M175" s="526">
        <f>+M168-'Calc Base'!M168</f>
        <v>0</v>
      </c>
      <c r="N175" s="526">
        <f>+N168-'Calc Base'!N168</f>
        <v>0</v>
      </c>
      <c r="O175" s="526">
        <f>+O168-'Calc Base'!O168</f>
        <v>0</v>
      </c>
      <c r="P175" s="526">
        <f>+P168-'Calc Base'!P168</f>
        <v>0</v>
      </c>
      <c r="Q175" s="526">
        <f>+Q168-'Calc Base'!Q168</f>
        <v>0</v>
      </c>
      <c r="R175" s="526">
        <f>+R168-'Calc Base'!R168</f>
        <v>0</v>
      </c>
      <c r="S175" s="526">
        <f>+S168-'Calc Base'!S168</f>
        <v>0</v>
      </c>
      <c r="T175" s="526">
        <f>+T168-'Calc Base'!T168</f>
        <v>0</v>
      </c>
      <c r="U175" s="526">
        <f>+U168-'Calc Base'!U168</f>
        <v>0</v>
      </c>
      <c r="V175" s="526">
        <f>+V168-'Calc Base'!V168</f>
        <v>0</v>
      </c>
      <c r="W175" s="526">
        <f>+W168-'Calc Base'!W168</f>
        <v>0</v>
      </c>
      <c r="X175" s="526">
        <f>+X168-'Calc Base'!X168</f>
        <v>0</v>
      </c>
      <c r="Y175" s="526">
        <f>+Y168-'Calc Base'!Y168</f>
        <v>0</v>
      </c>
      <c r="Z175" s="526">
        <f>+Z168-'Calc Base'!Z168</f>
        <v>0</v>
      </c>
      <c r="AA175" s="526">
        <f>+AA168-'Calc Base'!AA168</f>
        <v>0</v>
      </c>
      <c r="AB175" s="526">
        <f>+AB168-'Calc Base'!AB168</f>
        <v>0</v>
      </c>
      <c r="AC175" s="526">
        <f>+AC168-'Calc Base'!AC168</f>
        <v>0</v>
      </c>
      <c r="AD175" s="526">
        <f>+AD168-'Calc Base'!AD168</f>
        <v>0</v>
      </c>
      <c r="AE175" s="526">
        <f>+AE168-'Calc Base'!AE168</f>
        <v>0</v>
      </c>
      <c r="AF175" s="526">
        <f>+AF168-'Calc Base'!AF168</f>
        <v>0</v>
      </c>
      <c r="AG175" s="526">
        <f>+AG168-'Calc Base'!AG168</f>
        <v>0</v>
      </c>
      <c r="AH175" s="526">
        <f>+AH168-'Calc Base'!AH168</f>
        <v>0</v>
      </c>
      <c r="AI175" s="526">
        <f>+AI168-'Calc Base'!AI168</f>
        <v>0</v>
      </c>
      <c r="AJ175" s="526">
        <f>+AJ168-'Calc Base'!AJ168</f>
        <v>0</v>
      </c>
      <c r="AK175" s="526">
        <f>+AK168-'Calc Base'!AK168</f>
        <v>0</v>
      </c>
      <c r="AL175" s="526">
        <f>+AL168-'Calc Base'!AL168</f>
        <v>0</v>
      </c>
      <c r="AM175" s="526">
        <f>+AM168-'Calc Base'!AM168</f>
        <v>0</v>
      </c>
      <c r="AN175" s="526">
        <f>+AN168-'Calc Base'!AN168</f>
        <v>0</v>
      </c>
      <c r="AO175" s="526">
        <f>+AO168-'Calc Base'!AO168</f>
        <v>0</v>
      </c>
      <c r="AP175" s="526">
        <f>+AP168-'Calc Base'!AP168</f>
        <v>0</v>
      </c>
      <c r="AQ175" s="526">
        <f>+AQ168-'Calc Base'!AQ168</f>
        <v>0</v>
      </c>
      <c r="AR175" s="526">
        <f>+AR168-'Calc Base'!AR168</f>
        <v>0</v>
      </c>
      <c r="AS175" s="526">
        <f>+AS168-'Calc Base'!AS168</f>
        <v>0</v>
      </c>
      <c r="AT175" s="526">
        <f>+AT168-'Calc Base'!AT168</f>
        <v>0</v>
      </c>
      <c r="AU175" s="526">
        <f>+AU168-'Calc Base'!AU168</f>
        <v>0</v>
      </c>
      <c r="AV175" s="526">
        <f>+AV168-'Calc Base'!AV168</f>
        <v>0</v>
      </c>
      <c r="AW175" s="526">
        <f>+AW168-'Calc Base'!AW168</f>
        <v>0</v>
      </c>
      <c r="AX175" s="526">
        <f>+AX168-'Calc Base'!AX168</f>
        <v>0</v>
      </c>
      <c r="AY175" s="526">
        <f>+AY168-'Calc Base'!AY168</f>
        <v>0</v>
      </c>
      <c r="AZ175" s="526">
        <f>+AZ168-'Calc Base'!AZ168</f>
        <v>0</v>
      </c>
      <c r="BA175" s="526">
        <f>+BA168-'Calc Base'!BA168</f>
        <v>0</v>
      </c>
      <c r="BB175" s="526">
        <f>+BB168-'Calc Base'!BB168</f>
        <v>0</v>
      </c>
      <c r="BC175" s="526">
        <f>+BC168-'Calc Base'!BC168</f>
        <v>0</v>
      </c>
      <c r="BD175" s="526">
        <f>+BD168-'Calc Base'!BD168</f>
        <v>0</v>
      </c>
      <c r="BE175" s="526">
        <f>+BE168-'Calc Base'!BE168</f>
        <v>0</v>
      </c>
      <c r="BF175" s="526">
        <f>+BF168-'Calc Base'!BF168</f>
        <v>0</v>
      </c>
      <c r="BG175" s="526">
        <f>+BG168-'Calc Base'!BG168</f>
        <v>0</v>
      </c>
      <c r="BH175" s="526">
        <f>+BH168-'Calc Base'!BH168</f>
        <v>0</v>
      </c>
      <c r="BI175" s="526">
        <f>+BI168-'Calc Base'!BI168</f>
        <v>0</v>
      </c>
      <c r="BJ175" s="526">
        <f>+BJ168-'Calc Base'!BJ168</f>
        <v>0</v>
      </c>
      <c r="BK175" s="526">
        <f>+BK168-'Calc Base'!BK168</f>
        <v>0</v>
      </c>
      <c r="BL175" s="526">
        <f>+BL168-'Calc Base'!BL168</f>
        <v>0</v>
      </c>
      <c r="BM175" s="526">
        <f>+BM168-'Calc Base'!BM168</f>
        <v>0</v>
      </c>
      <c r="BN175" s="527"/>
      <c r="BO175" s="528"/>
      <c r="BP175" s="528"/>
      <c r="BQ175" s="529"/>
    </row>
    <row r="176" spans="1:69" ht="21" customHeight="1">
      <c r="A176" s="721"/>
      <c r="B176" s="530" t="s">
        <v>752</v>
      </c>
      <c r="C176" s="534"/>
      <c r="D176" s="532">
        <f t="shared" si="123"/>
        <v>29917.733598978804</v>
      </c>
      <c r="E176" s="533">
        <f>SUM(F176:BN176)</f>
        <v>351606.00729687669</v>
      </c>
      <c r="F176" s="526">
        <f>+F169-'Calc Base'!F169</f>
        <v>2358.9158262662577</v>
      </c>
      <c r="G176" s="526">
        <f>+G169-'Calc Base'!G169</f>
        <v>4718.705456529985</v>
      </c>
      <c r="H176" s="526">
        <f>+H169-'Calc Base'!H169</f>
        <v>4669.2453086629703</v>
      </c>
      <c r="I176" s="526">
        <f>+I169-'Calc Base'!I169</f>
        <v>4629.291233590865</v>
      </c>
      <c r="J176" s="526">
        <f>+J169-'Calc Base'!J169</f>
        <v>4556.9658421030053</v>
      </c>
      <c r="K176" s="526">
        <f>+K169-'Calc Base'!K169</f>
        <v>4515.7742355814789</v>
      </c>
      <c r="L176" s="526">
        <f>+L169-'Calc Base'!L169</f>
        <v>4468.8356962442394</v>
      </c>
      <c r="M176" s="526">
        <f>+M169-'Calc Base'!M169</f>
        <v>4419.5796070446413</v>
      </c>
      <c r="N176" s="526">
        <f>+N169-'Calc Base'!N169</f>
        <v>4368.4657056055012</v>
      </c>
      <c r="O176" s="526">
        <f>+O169-'Calc Base'!O169</f>
        <v>4321.9220723220424</v>
      </c>
      <c r="P176" s="526">
        <f>+P169-'Calc Base'!P169</f>
        <v>4268.9797740898794</v>
      </c>
      <c r="Q176" s="526">
        <f>+Q169-'Calc Base'!Q169</f>
        <v>4772.7322579492065</v>
      </c>
      <c r="R176" s="526">
        <f>+R169-'Calc Base'!R169</f>
        <v>4719.2906714008977</v>
      </c>
      <c r="S176" s="526">
        <f>+S169-'Calc Base'!S169</f>
        <v>4673.1565995277524</v>
      </c>
      <c r="T176" s="526">
        <f>+T169-'Calc Base'!T169</f>
        <v>4623.5367588263853</v>
      </c>
      <c r="U176" s="526">
        <f>+U169-'Calc Base'!U169</f>
        <v>4575.4632075816317</v>
      </c>
      <c r="V176" s="526">
        <f>+V169-'Calc Base'!V169</f>
        <v>4524.0397249791467</v>
      </c>
      <c r="W176" s="526">
        <f>+W169-'Calc Base'!W169</f>
        <v>4464.1998135274807</v>
      </c>
      <c r="X176" s="526">
        <f>+X169-'Calc Base'!X169</f>
        <v>4354.9920299355344</v>
      </c>
      <c r="Y176" s="526">
        <f>+Y169-'Calc Base'!Y169</f>
        <v>4311.2739090606165</v>
      </c>
      <c r="Z176" s="526">
        <f>+Z169-'Calc Base'!Z169</f>
        <v>4262.0989458974482</v>
      </c>
      <c r="AA176" s="526">
        <f>+AA169-'Calc Base'!AA169</f>
        <v>4760.287390576179</v>
      </c>
      <c r="AB176" s="526">
        <f>+AB169-'Calc Base'!AB169</f>
        <v>4711.5409385550611</v>
      </c>
      <c r="AC176" s="526">
        <f>+AC169-'Calc Base'!AC169</f>
        <v>4647.1239716603832</v>
      </c>
      <c r="AD176" s="526">
        <f>+AD169-'Calc Base'!AD169</f>
        <v>4595.2069904001592</v>
      </c>
      <c r="AE176" s="526">
        <f>+AE169-'Calc Base'!AE169</f>
        <v>4543.290009139936</v>
      </c>
      <c r="AF176" s="526">
        <f>+AF169-'Calc Base'!AF169</f>
        <v>7685.3681338848846</v>
      </c>
      <c r="AG176" s="526">
        <f>+AG169-'Calc Base'!AG169</f>
        <v>7633.4511526246606</v>
      </c>
      <c r="AH176" s="526">
        <f>+AH169-'Calc Base'!AH169</f>
        <v>7581.5341713644375</v>
      </c>
      <c r="AI176" s="526">
        <f>+AI169-'Calc Base'!AI169</f>
        <v>7529.6171901042144</v>
      </c>
      <c r="AJ176" s="526">
        <f>+AJ169-'Calc Base'!AJ169</f>
        <v>7477.7002088439931</v>
      </c>
      <c r="AK176" s="526">
        <f>+AK169-'Calc Base'!AK169</f>
        <v>7973.1300529564214</v>
      </c>
      <c r="AL176" s="526">
        <f>+AL169-'Calc Base'!AL169</f>
        <v>7921.2130716961965</v>
      </c>
      <c r="AM176" s="526">
        <f>+AM169-'Calc Base'!AM169</f>
        <v>7869.2960904359734</v>
      </c>
      <c r="AN176" s="526">
        <f>+AN169-'Calc Base'!AN169</f>
        <v>7817.3791091757503</v>
      </c>
      <c r="AO176" s="526">
        <f>+AO169-'Calc Base'!AO169</f>
        <v>7765.4621279155272</v>
      </c>
      <c r="AP176" s="526">
        <f>+AP169-'Calc Base'!AP169</f>
        <v>7713.5451466553022</v>
      </c>
      <c r="AQ176" s="526">
        <f>+AQ169-'Calc Base'!AQ169</f>
        <v>7661.6281653950773</v>
      </c>
      <c r="AR176" s="526">
        <f>+AR169-'Calc Base'!AR169</f>
        <v>7609.7111841348542</v>
      </c>
      <c r="AS176" s="526">
        <f>+AS169-'Calc Base'!AS169</f>
        <v>7557.7942028746311</v>
      </c>
      <c r="AT176" s="526">
        <f>+AT169-'Calc Base'!AT169</f>
        <v>7505.877221614408</v>
      </c>
      <c r="AU176" s="526">
        <f>+AU169-'Calc Base'!AU169</f>
        <v>8001.3070657268399</v>
      </c>
      <c r="AV176" s="526">
        <f>+AV169-'Calc Base'!AV169</f>
        <v>7949.390084466615</v>
      </c>
      <c r="AW176" s="526">
        <f>+AW169-'Calc Base'!AW169</f>
        <v>7897.4731032063901</v>
      </c>
      <c r="AX176" s="526">
        <f>+AX169-'Calc Base'!AX169</f>
        <v>7845.556121946167</v>
      </c>
      <c r="AY176" s="526">
        <f>+AY169-'Calc Base'!AY169</f>
        <v>7793.6391406859439</v>
      </c>
      <c r="AZ176" s="526">
        <f>+AZ169-'Calc Base'!AZ169</f>
        <v>7741.7221594257207</v>
      </c>
      <c r="BA176" s="526">
        <f>+BA169-'Calc Base'!BA169</f>
        <v>5342.5032238455024</v>
      </c>
      <c r="BB176" s="526">
        <f>+BB169-'Calc Base'!BB169</f>
        <v>2943.284288265284</v>
      </c>
      <c r="BC176" s="526">
        <f>+BC169-'Calc Base'!BC169</f>
        <v>2943.284288265284</v>
      </c>
      <c r="BD176" s="526">
        <f>+BD169-'Calc Base'!BD169</f>
        <v>2943.284288265284</v>
      </c>
      <c r="BE176" s="526">
        <f>+BE169-'Calc Base'!BE169</f>
        <v>6684.6262196431089</v>
      </c>
      <c r="BF176" s="526">
        <f>+BF169-'Calc Base'!BF169</f>
        <v>6684.6262196431089</v>
      </c>
      <c r="BG176" s="526">
        <f>+BG169-'Calc Base'!BG169</f>
        <v>6684.6262196431089</v>
      </c>
      <c r="BH176" s="526">
        <f>+BH169-'Calc Base'!BH169</f>
        <v>6684.6262196431089</v>
      </c>
      <c r="BI176" s="526">
        <f>+BI169-'Calc Base'!BI169</f>
        <v>6684.6262196431089</v>
      </c>
      <c r="BJ176" s="526">
        <f>+BJ169-'Calc Base'!BJ169</f>
        <v>6684.6262196431089</v>
      </c>
      <c r="BK176" s="526">
        <f>+BK169-'Calc Base'!BK169</f>
        <v>6684.6262196431089</v>
      </c>
      <c r="BL176" s="526">
        <f>+BL169-'Calc Base'!BL169</f>
        <v>6137.279394270452</v>
      </c>
      <c r="BM176" s="526">
        <f>+BM169-'Calc Base'!BM169</f>
        <v>6137.279394270452</v>
      </c>
      <c r="BN176" s="527"/>
      <c r="BO176" s="528"/>
      <c r="BP176" s="528"/>
      <c r="BQ176" s="529"/>
    </row>
    <row r="177" spans="1:69" ht="21" customHeight="1">
      <c r="A177" s="719" t="s">
        <v>793</v>
      </c>
      <c r="B177" s="522" t="s">
        <v>782</v>
      </c>
      <c r="C177" s="531"/>
      <c r="D177" s="532">
        <f t="shared" si="123"/>
        <v>27951.009954289926</v>
      </c>
      <c r="E177" s="533">
        <f>BM177</f>
        <v>4854.0492207234884</v>
      </c>
      <c r="F177" s="526">
        <f>+F170-'Calc Base'!F170</f>
        <v>2233.3130046125225</v>
      </c>
      <c r="G177" s="526">
        <f>+G170-'Calc Base'!G170</f>
        <v>4391.2013423857634</v>
      </c>
      <c r="H177" s="526">
        <f>+H170-'Calc Base'!H170</f>
        <v>4347.7608952070632</v>
      </c>
      <c r="I177" s="526">
        <f>+I170-'Calc Base'!I170</f>
        <v>4313.9659591217041</v>
      </c>
      <c r="J177" s="526">
        <f>+J170-'Calc Base'!J170</f>
        <v>4254.930167284474</v>
      </c>
      <c r="K177" s="526">
        <f>+K170-'Calc Base'!K170</f>
        <v>4222.6230763408967</v>
      </c>
      <c r="L177" s="526">
        <f>+L170-'Calc Base'!L170</f>
        <v>4187.2155093375059</v>
      </c>
      <c r="M177" s="526">
        <f>+M170-'Calc Base'!M170</f>
        <v>4151.603462582515</v>
      </c>
      <c r="N177" s="526">
        <f>+N170-'Calc Base'!N170</f>
        <v>4116.1023440305062</v>
      </c>
      <c r="O177" s="526">
        <f>+O170-'Calc Base'!O170</f>
        <v>4085.2057974148911</v>
      </c>
      <c r="P177" s="526">
        <f>+P170-'Calc Base'!P170</f>
        <v>4051.5687739474279</v>
      </c>
      <c r="Q177" s="526">
        <f>+Q170-'Calc Base'!Q170</f>
        <v>4357.2687057019002</v>
      </c>
      <c r="R177" s="526">
        <f>+R170-'Calc Base'!R170</f>
        <v>4326.3606695315539</v>
      </c>
      <c r="S177" s="526">
        <f>+S170-'Calc Base'!S170</f>
        <v>4300.9995271427542</v>
      </c>
      <c r="T177" s="526">
        <f>+T170-'Calc Base'!T170</f>
        <v>4275.0608590810116</v>
      </c>
      <c r="U177" s="526">
        <f>+U170-'Calc Base'!U170</f>
        <v>4251.2470257371806</v>
      </c>
      <c r="V177" s="526">
        <f>+V170-'Calc Base'!V170</f>
        <v>4227.182922796771</v>
      </c>
      <c r="W177" s="526">
        <f>+W170-'Calc Base'!W170</f>
        <v>4200.704467520507</v>
      </c>
      <c r="X177" s="526">
        <f>+X170-'Calc Base'!X170</f>
        <v>4155.1412985407251</v>
      </c>
      <c r="Y177" s="526">
        <f>+Y170-'Calc Base'!Y170</f>
        <v>4137.9976315688027</v>
      </c>
      <c r="Z177" s="526">
        <f>+Z170-'Calc Base'!Z170</f>
        <v>4118.7141130882637</v>
      </c>
      <c r="AA177" s="526">
        <f>+AA170-'Calc Base'!AA170</f>
        <v>4314.0742203826348</v>
      </c>
      <c r="AB177" s="526">
        <f>+AB170-'Calc Base'!AB170</f>
        <v>4294.9587386833218</v>
      </c>
      <c r="AC177" s="526">
        <f>+AC170-'Calc Base'!AC170</f>
        <v>4269.6982058497315</v>
      </c>
      <c r="AD177" s="526">
        <f>+AD170-'Calc Base'!AD170</f>
        <v>4249.3394296923725</v>
      </c>
      <c r="AE177" s="526">
        <f>+AE170-'Calc Base'!AE170</f>
        <v>4228.9806535350135</v>
      </c>
      <c r="AF177" s="526">
        <f>+AF170-'Calc Base'!AF170</f>
        <v>5461.1182635779805</v>
      </c>
      <c r="AG177" s="526">
        <f>+AG170-'Calc Base'!AG170</f>
        <v>5440.7594874206206</v>
      </c>
      <c r="AH177" s="526">
        <f>+AH170-'Calc Base'!AH170</f>
        <v>5420.4007112632617</v>
      </c>
      <c r="AI177" s="526">
        <f>+AI170-'Calc Base'!AI170</f>
        <v>5400.0419351059027</v>
      </c>
      <c r="AJ177" s="526">
        <f>+AJ170-'Calc Base'!AJ170</f>
        <v>5379.6831589485437</v>
      </c>
      <c r="AK177" s="526">
        <f>+AK170-'Calc Base'!AK170</f>
        <v>5573.9615059002754</v>
      </c>
      <c r="AL177" s="526">
        <f>+AL170-'Calc Base'!AL170</f>
        <v>5553.6027297429164</v>
      </c>
      <c r="AM177" s="526">
        <f>+AM170-'Calc Base'!AM170</f>
        <v>5533.2439535855574</v>
      </c>
      <c r="AN177" s="526">
        <f>+AN170-'Calc Base'!AN170</f>
        <v>5512.8851774281984</v>
      </c>
      <c r="AO177" s="526">
        <f>+AO170-'Calc Base'!AO170</f>
        <v>5492.5264012708385</v>
      </c>
      <c r="AP177" s="526">
        <f>+AP170-'Calc Base'!AP170</f>
        <v>5472.1676251134795</v>
      </c>
      <c r="AQ177" s="526">
        <f>+AQ170-'Calc Base'!AQ170</f>
        <v>5451.8088489561205</v>
      </c>
      <c r="AR177" s="526">
        <f>+AR170-'Calc Base'!AR170</f>
        <v>5431.4500727987615</v>
      </c>
      <c r="AS177" s="526">
        <f>+AS170-'Calc Base'!AS170</f>
        <v>5411.0912966414016</v>
      </c>
      <c r="AT177" s="526">
        <f>+AT170-'Calc Base'!AT170</f>
        <v>5390.7325204840427</v>
      </c>
      <c r="AU177" s="526">
        <f>+AU170-'Calc Base'!AU170</f>
        <v>5585.0108674357753</v>
      </c>
      <c r="AV177" s="526">
        <f>+AV170-'Calc Base'!AV170</f>
        <v>5564.6520912784163</v>
      </c>
      <c r="AW177" s="526">
        <f>+AW170-'Calc Base'!AW170</f>
        <v>5544.2933151210564</v>
      </c>
      <c r="AX177" s="526">
        <f>+AX170-'Calc Base'!AX170</f>
        <v>5523.9345389636974</v>
      </c>
      <c r="AY177" s="526">
        <f>+AY170-'Calc Base'!AY170</f>
        <v>5503.5757628063384</v>
      </c>
      <c r="AZ177" s="526">
        <f>+AZ170-'Calc Base'!AZ170</f>
        <v>5483.2169866489794</v>
      </c>
      <c r="BA177" s="526">
        <f>+BA170-'Calc Base'!BA170</f>
        <v>4542.3849105860709</v>
      </c>
      <c r="BB177" s="526">
        <f>+BB170-'Calc Base'!BB170</f>
        <v>3601.5528345231628</v>
      </c>
      <c r="BC177" s="526">
        <f>+BC170-'Calc Base'!BC170</f>
        <v>3601.5528345231628</v>
      </c>
      <c r="BD177" s="526">
        <f>+BD170-'Calc Base'!BD170</f>
        <v>3601.5528345231628</v>
      </c>
      <c r="BE177" s="526">
        <f>+BE170-'Calc Base'!BE170</f>
        <v>5068.68634383258</v>
      </c>
      <c r="BF177" s="526">
        <f>+BF170-'Calc Base'!BF170</f>
        <v>5068.68634383258</v>
      </c>
      <c r="BG177" s="526">
        <f>+BG170-'Calc Base'!BG170</f>
        <v>5068.68634383258</v>
      </c>
      <c r="BH177" s="526">
        <f>+BH170-'Calc Base'!BH170</f>
        <v>5068.68634383258</v>
      </c>
      <c r="BI177" s="526">
        <f>+BI170-'Calc Base'!BI170</f>
        <v>5068.68634383258</v>
      </c>
      <c r="BJ177" s="526">
        <f>+BJ170-'Calc Base'!BJ170</f>
        <v>5068.68634383258</v>
      </c>
      <c r="BK177" s="526">
        <f>+BK170-'Calc Base'!BK170</f>
        <v>5068.68634383258</v>
      </c>
      <c r="BL177" s="526">
        <f>+BL170-'Calc Base'!BL170</f>
        <v>4854.0492207234884</v>
      </c>
      <c r="BM177" s="526">
        <f>+BM170-'Calc Base'!BM170</f>
        <v>4854.0492207234884</v>
      </c>
      <c r="BN177" s="527"/>
      <c r="BO177" s="528"/>
      <c r="BP177" s="528"/>
      <c r="BQ177" s="529"/>
    </row>
    <row r="178" spans="1:69" ht="21" customHeight="1">
      <c r="A178" s="720"/>
      <c r="B178" s="530" t="s">
        <v>44</v>
      </c>
      <c r="C178" s="531"/>
      <c r="D178" s="532">
        <f t="shared" si="123"/>
        <v>0</v>
      </c>
      <c r="E178" s="533">
        <f>BM178</f>
        <v>0</v>
      </c>
      <c r="F178" s="526">
        <f>+F171-'Calc Base'!F171</f>
        <v>0</v>
      </c>
      <c r="G178" s="526">
        <f>+G171-'Calc Base'!G171</f>
        <v>0</v>
      </c>
      <c r="H178" s="526">
        <f>+H171-'Calc Base'!H171</f>
        <v>0</v>
      </c>
      <c r="I178" s="526">
        <f>+I171-'Calc Base'!I171</f>
        <v>0</v>
      </c>
      <c r="J178" s="526">
        <f>+J171-'Calc Base'!J171</f>
        <v>0</v>
      </c>
      <c r="K178" s="526">
        <f>+K171-'Calc Base'!K171</f>
        <v>0</v>
      </c>
      <c r="L178" s="526">
        <f>+L171-'Calc Base'!L171</f>
        <v>0</v>
      </c>
      <c r="M178" s="526">
        <f>+M171-'Calc Base'!M171</f>
        <v>0</v>
      </c>
      <c r="N178" s="526">
        <f>+N171-'Calc Base'!N171</f>
        <v>0</v>
      </c>
      <c r="O178" s="526">
        <f>+O171-'Calc Base'!O171</f>
        <v>0</v>
      </c>
      <c r="P178" s="526">
        <f>+P171-'Calc Base'!P171</f>
        <v>0</v>
      </c>
      <c r="Q178" s="526">
        <f>+Q171-'Calc Base'!Q171</f>
        <v>0</v>
      </c>
      <c r="R178" s="526">
        <f>+R171-'Calc Base'!R171</f>
        <v>0</v>
      </c>
      <c r="S178" s="526">
        <f>+S171-'Calc Base'!S171</f>
        <v>0</v>
      </c>
      <c r="T178" s="526">
        <f>+T171-'Calc Base'!T171</f>
        <v>0</v>
      </c>
      <c r="U178" s="526">
        <f>+U171-'Calc Base'!U171</f>
        <v>0</v>
      </c>
      <c r="V178" s="526">
        <f>+V171-'Calc Base'!V171</f>
        <v>0</v>
      </c>
      <c r="W178" s="526">
        <f>+W171-'Calc Base'!W171</f>
        <v>0</v>
      </c>
      <c r="X178" s="526">
        <f>+X171-'Calc Base'!X171</f>
        <v>0</v>
      </c>
      <c r="Y178" s="526">
        <f>+Y171-'Calc Base'!Y171</f>
        <v>0</v>
      </c>
      <c r="Z178" s="526">
        <f>+Z171-'Calc Base'!Z171</f>
        <v>0</v>
      </c>
      <c r="AA178" s="526">
        <f>+AA171-'Calc Base'!AA171</f>
        <v>0</v>
      </c>
      <c r="AB178" s="526">
        <f>+AB171-'Calc Base'!AB171</f>
        <v>0</v>
      </c>
      <c r="AC178" s="526">
        <f>+AC171-'Calc Base'!AC171</f>
        <v>0</v>
      </c>
      <c r="AD178" s="526">
        <f>+AD171-'Calc Base'!AD171</f>
        <v>0</v>
      </c>
      <c r="AE178" s="526">
        <f>+AE171-'Calc Base'!AE171</f>
        <v>0</v>
      </c>
      <c r="AF178" s="526">
        <f>+AF171-'Calc Base'!AF171</f>
        <v>0</v>
      </c>
      <c r="AG178" s="526">
        <f>+AG171-'Calc Base'!AG171</f>
        <v>0</v>
      </c>
      <c r="AH178" s="526">
        <f>+AH171-'Calc Base'!AH171</f>
        <v>0</v>
      </c>
      <c r="AI178" s="526">
        <f>+AI171-'Calc Base'!AI171</f>
        <v>0</v>
      </c>
      <c r="AJ178" s="526">
        <f>+AJ171-'Calc Base'!AJ171</f>
        <v>0</v>
      </c>
      <c r="AK178" s="526">
        <f>+AK171-'Calc Base'!AK171</f>
        <v>0</v>
      </c>
      <c r="AL178" s="526">
        <f>+AL171-'Calc Base'!AL171</f>
        <v>0</v>
      </c>
      <c r="AM178" s="526">
        <f>+AM171-'Calc Base'!AM171</f>
        <v>0</v>
      </c>
      <c r="AN178" s="526">
        <f>+AN171-'Calc Base'!AN171</f>
        <v>0</v>
      </c>
      <c r="AO178" s="526">
        <f>+AO171-'Calc Base'!AO171</f>
        <v>0</v>
      </c>
      <c r="AP178" s="526">
        <f>+AP171-'Calc Base'!AP171</f>
        <v>0</v>
      </c>
      <c r="AQ178" s="526">
        <f>+AQ171-'Calc Base'!AQ171</f>
        <v>0</v>
      </c>
      <c r="AR178" s="526">
        <f>+AR171-'Calc Base'!AR171</f>
        <v>0</v>
      </c>
      <c r="AS178" s="526">
        <f>+AS171-'Calc Base'!AS171</f>
        <v>0</v>
      </c>
      <c r="AT178" s="526">
        <f>+AT171-'Calc Base'!AT171</f>
        <v>0</v>
      </c>
      <c r="AU178" s="526">
        <f>+AU171-'Calc Base'!AU171</f>
        <v>0</v>
      </c>
      <c r="AV178" s="526">
        <f>+AV171-'Calc Base'!AV171</f>
        <v>0</v>
      </c>
      <c r="AW178" s="526">
        <f>+AW171-'Calc Base'!AW171</f>
        <v>0</v>
      </c>
      <c r="AX178" s="526">
        <f>+AX171-'Calc Base'!AX171</f>
        <v>0</v>
      </c>
      <c r="AY178" s="526">
        <f>+AY171-'Calc Base'!AY171</f>
        <v>0</v>
      </c>
      <c r="AZ178" s="526">
        <f>+AZ171-'Calc Base'!AZ171</f>
        <v>0</v>
      </c>
      <c r="BA178" s="526">
        <f>+BA171-'Calc Base'!BA171</f>
        <v>0</v>
      </c>
      <c r="BB178" s="526">
        <f>+BB171-'Calc Base'!BB171</f>
        <v>0</v>
      </c>
      <c r="BC178" s="526">
        <f>+BC171-'Calc Base'!BC171</f>
        <v>0</v>
      </c>
      <c r="BD178" s="526">
        <f>+BD171-'Calc Base'!BD171</f>
        <v>0</v>
      </c>
      <c r="BE178" s="526">
        <f>+BE171-'Calc Base'!BE171</f>
        <v>0</v>
      </c>
      <c r="BF178" s="526">
        <f>+BF171-'Calc Base'!BF171</f>
        <v>0</v>
      </c>
      <c r="BG178" s="526">
        <f>+BG171-'Calc Base'!BG171</f>
        <v>0</v>
      </c>
      <c r="BH178" s="526">
        <f>+BH171-'Calc Base'!BH171</f>
        <v>0</v>
      </c>
      <c r="BI178" s="526">
        <f>+BI171-'Calc Base'!BI171</f>
        <v>0</v>
      </c>
      <c r="BJ178" s="526">
        <f>+BJ171-'Calc Base'!BJ171</f>
        <v>0</v>
      </c>
      <c r="BK178" s="526">
        <f>+BK171-'Calc Base'!BK171</f>
        <v>0</v>
      </c>
      <c r="BL178" s="526">
        <f>+BL171-'Calc Base'!BL171</f>
        <v>0</v>
      </c>
      <c r="BM178" s="526">
        <f>+BM171-'Calc Base'!BM171</f>
        <v>0</v>
      </c>
      <c r="BN178" s="527"/>
      <c r="BO178" s="528"/>
      <c r="BP178" s="528"/>
      <c r="BQ178" s="529"/>
    </row>
    <row r="179" spans="1:69" ht="21" customHeight="1">
      <c r="A179" s="721"/>
      <c r="B179" s="535" t="s">
        <v>752</v>
      </c>
      <c r="C179" s="536"/>
      <c r="D179" s="537">
        <f t="shared" si="123"/>
        <v>27951.009954289933</v>
      </c>
      <c r="E179" s="538">
        <f>SUM(F179:BN179)</f>
        <v>283729.32231404062</v>
      </c>
      <c r="F179" s="526">
        <f>+F172-'Calc Base'!F172</f>
        <v>2233.3130046125225</v>
      </c>
      <c r="G179" s="526">
        <f>+G172-'Calc Base'!G172</f>
        <v>4391.2013423857643</v>
      </c>
      <c r="H179" s="526">
        <f>+H172-'Calc Base'!H172</f>
        <v>4347.7608952070641</v>
      </c>
      <c r="I179" s="526">
        <f>+I172-'Calc Base'!I172</f>
        <v>4313.9659591217051</v>
      </c>
      <c r="J179" s="526">
        <f>+J172-'Calc Base'!J172</f>
        <v>4254.930167284474</v>
      </c>
      <c r="K179" s="526">
        <f>+K172-'Calc Base'!K172</f>
        <v>4222.6230763408967</v>
      </c>
      <c r="L179" s="526">
        <f>+L172-'Calc Base'!L172</f>
        <v>4187.2155093375059</v>
      </c>
      <c r="M179" s="526">
        <f>+M172-'Calc Base'!M172</f>
        <v>4151.603462582515</v>
      </c>
      <c r="N179" s="526">
        <f>+N172-'Calc Base'!N172</f>
        <v>4116.1023440305062</v>
      </c>
      <c r="O179" s="526">
        <f>+O172-'Calc Base'!O172</f>
        <v>4085.2057974148906</v>
      </c>
      <c r="P179" s="526">
        <f>+P172-'Calc Base'!P172</f>
        <v>4051.5687739474274</v>
      </c>
      <c r="Q179" s="526">
        <f>+Q172-'Calc Base'!Q172</f>
        <v>4357.2687057018993</v>
      </c>
      <c r="R179" s="526">
        <f>+R172-'Calc Base'!R172</f>
        <v>4326.3606695315539</v>
      </c>
      <c r="S179" s="526">
        <f>+S172-'Calc Base'!S172</f>
        <v>4300.9995271427533</v>
      </c>
      <c r="T179" s="526">
        <f>+T172-'Calc Base'!T172</f>
        <v>4275.0608590810098</v>
      </c>
      <c r="U179" s="526">
        <f>+U172-'Calc Base'!U172</f>
        <v>4251.2470257371788</v>
      </c>
      <c r="V179" s="526">
        <f>+V172-'Calc Base'!V172</f>
        <v>4227.1829227967701</v>
      </c>
      <c r="W179" s="526">
        <f>+W172-'Calc Base'!W172</f>
        <v>4200.7044675205052</v>
      </c>
      <c r="X179" s="526">
        <f>+X172-'Calc Base'!X172</f>
        <v>4155.1412985407242</v>
      </c>
      <c r="Y179" s="526">
        <f>+Y172-'Calc Base'!Y172</f>
        <v>4137.9976315688009</v>
      </c>
      <c r="Z179" s="526">
        <f>+Z172-'Calc Base'!Z172</f>
        <v>4118.7141130882619</v>
      </c>
      <c r="AA179" s="526">
        <f>+AA172-'Calc Base'!AA172</f>
        <v>4314.0742203826348</v>
      </c>
      <c r="AB179" s="526">
        <f>+AB172-'Calc Base'!AB172</f>
        <v>4294.9587386833209</v>
      </c>
      <c r="AC179" s="526">
        <f>+AC172-'Calc Base'!AC172</f>
        <v>4269.6982058497297</v>
      </c>
      <c r="AD179" s="526">
        <f>+AD172-'Calc Base'!AD172</f>
        <v>4249.3394296923716</v>
      </c>
      <c r="AE179" s="526">
        <f>+AE172-'Calc Base'!AE172</f>
        <v>4228.9806535350126</v>
      </c>
      <c r="AF179" s="526">
        <f>+AF172-'Calc Base'!AF172</f>
        <v>5461.1182635779787</v>
      </c>
      <c r="AG179" s="526">
        <f>+AG172-'Calc Base'!AG172</f>
        <v>5440.7594874206188</v>
      </c>
      <c r="AH179" s="526">
        <f>+AH172-'Calc Base'!AH172</f>
        <v>5420.4007112632598</v>
      </c>
      <c r="AI179" s="526">
        <f>+AI172-'Calc Base'!AI172</f>
        <v>5400.0419351059018</v>
      </c>
      <c r="AJ179" s="526">
        <f>+AJ172-'Calc Base'!AJ172</f>
        <v>5379.6831589485428</v>
      </c>
      <c r="AK179" s="526">
        <f>+AK172-'Calc Base'!AK172</f>
        <v>5573.9615059002754</v>
      </c>
      <c r="AL179" s="526">
        <f>+AL172-'Calc Base'!AL172</f>
        <v>5553.6027297429155</v>
      </c>
      <c r="AM179" s="526">
        <f>+AM172-'Calc Base'!AM172</f>
        <v>5533.2439535855565</v>
      </c>
      <c r="AN179" s="526">
        <f>+AN172-'Calc Base'!AN172</f>
        <v>5512.8851774281975</v>
      </c>
      <c r="AO179" s="526">
        <f>+AO172-'Calc Base'!AO172</f>
        <v>5492.5264012708376</v>
      </c>
      <c r="AP179" s="526">
        <f>+AP172-'Calc Base'!AP172</f>
        <v>5472.1676251134795</v>
      </c>
      <c r="AQ179" s="526">
        <f>+AQ172-'Calc Base'!AQ172</f>
        <v>5451.8088489561205</v>
      </c>
      <c r="AR179" s="526">
        <f>+AR172-'Calc Base'!AR172</f>
        <v>5431.4500727987615</v>
      </c>
      <c r="AS179" s="526">
        <f>+AS172-'Calc Base'!AS172</f>
        <v>5411.0912966414016</v>
      </c>
      <c r="AT179" s="526">
        <f>+AT172-'Calc Base'!AT172</f>
        <v>5390.7325204840436</v>
      </c>
      <c r="AU179" s="526">
        <f>+AU172-'Calc Base'!AU172</f>
        <v>5585.0108674357771</v>
      </c>
      <c r="AV179" s="526">
        <f>+AV172-'Calc Base'!AV172</f>
        <v>5564.6520912784181</v>
      </c>
      <c r="AW179" s="526">
        <f>+AW172-'Calc Base'!AW172</f>
        <v>5544.2933151210582</v>
      </c>
      <c r="AX179" s="526">
        <f>+AX172-'Calc Base'!AX172</f>
        <v>5523.9345389637001</v>
      </c>
      <c r="AY179" s="526">
        <f>+AY172-'Calc Base'!AY172</f>
        <v>5503.5757628063411</v>
      </c>
      <c r="AZ179" s="526">
        <f>+AZ172-'Calc Base'!AZ172</f>
        <v>5483.2169866489812</v>
      </c>
      <c r="BA179" s="526">
        <f>+BA172-'Calc Base'!BA172</f>
        <v>4542.3849105860718</v>
      </c>
      <c r="BB179" s="526">
        <f>+BB172-'Calc Base'!BB172</f>
        <v>3601.5528345231642</v>
      </c>
      <c r="BC179" s="526">
        <f>+BC172-'Calc Base'!BC172</f>
        <v>3601.5528345231642</v>
      </c>
      <c r="BD179" s="526">
        <f>+BD172-'Calc Base'!BD172</f>
        <v>3601.5528345231642</v>
      </c>
      <c r="BE179" s="526">
        <f>+BE172-'Calc Base'!BE172</f>
        <v>5068.6863438325818</v>
      </c>
      <c r="BF179" s="526">
        <f>+BF172-'Calc Base'!BF172</f>
        <v>5068.6863438325827</v>
      </c>
      <c r="BG179" s="526">
        <f>+BG172-'Calc Base'!BG172</f>
        <v>5068.6863438325827</v>
      </c>
      <c r="BH179" s="526">
        <f>+BH172-'Calc Base'!BH172</f>
        <v>5068.6863438325818</v>
      </c>
      <c r="BI179" s="526">
        <f>+BI172-'Calc Base'!BI172</f>
        <v>5068.6863438325818</v>
      </c>
      <c r="BJ179" s="526">
        <f>+BJ172-'Calc Base'!BJ172</f>
        <v>5068.6863438325818</v>
      </c>
      <c r="BK179" s="526">
        <f>+BK172-'Calc Base'!BK172</f>
        <v>5068.6863438325818</v>
      </c>
      <c r="BL179" s="526">
        <f>+BL172-'Calc Base'!BL172</f>
        <v>4854.0492207234893</v>
      </c>
      <c r="BM179" s="526">
        <f>+BM172-'Calc Base'!BM172</f>
        <v>4854.0492207234893</v>
      </c>
      <c r="BN179" s="527"/>
      <c r="BO179" s="528"/>
      <c r="BP179" s="528"/>
      <c r="BQ179" s="529"/>
    </row>
  </sheetData>
  <mergeCells count="38">
    <mergeCell ref="A114:A120"/>
    <mergeCell ref="A121:A127"/>
    <mergeCell ref="A128:A134"/>
    <mergeCell ref="C112:C113"/>
    <mergeCell ref="B3:E3"/>
    <mergeCell ref="B4:E4"/>
    <mergeCell ref="B5:E5"/>
    <mergeCell ref="B6:E6"/>
    <mergeCell ref="J11:K11"/>
    <mergeCell ref="BO21:BO22"/>
    <mergeCell ref="BP21:BP22"/>
    <mergeCell ref="BQ21:BQ22"/>
    <mergeCell ref="J13:J14"/>
    <mergeCell ref="K13:K14"/>
    <mergeCell ref="A11:A16"/>
    <mergeCell ref="C10:E10"/>
    <mergeCell ref="G10:H10"/>
    <mergeCell ref="A25:A31"/>
    <mergeCell ref="A32:A38"/>
    <mergeCell ref="A42:A48"/>
    <mergeCell ref="A49:A55"/>
    <mergeCell ref="A66:A71"/>
    <mergeCell ref="A76:A81"/>
    <mergeCell ref="A82:A87"/>
    <mergeCell ref="A56:A62"/>
    <mergeCell ref="A88:A92"/>
    <mergeCell ref="BO112:BO113"/>
    <mergeCell ref="BP112:BP113"/>
    <mergeCell ref="BQ112:BQ113"/>
    <mergeCell ref="A136:A142"/>
    <mergeCell ref="A143:A149"/>
    <mergeCell ref="A150:A156"/>
    <mergeCell ref="A157:A163"/>
    <mergeCell ref="A164:A165"/>
    <mergeCell ref="A167:A169"/>
    <mergeCell ref="A170:A172"/>
    <mergeCell ref="A174:A176"/>
    <mergeCell ref="A177:A179"/>
  </mergeCells>
  <pageMargins left="0.7" right="0.7" top="0.75" bottom="0.75" header="0.3" footer="0.3"/>
  <pageSetup paperSize="9" orientation="portrait" r:id="rId1"/>
  <headerFooter>
    <oddFooter>&amp;L&amp;1#&amp;"Arial"&amp;11&amp;K000000SW Internal Personal</oddFooter>
  </headerFooter>
  <ignoredErrors>
    <ignoredError sqref="I81:BK81" formula="1"/>
  </ignoredErrors>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J92"/>
  <sheetViews>
    <sheetView zoomScale="40" zoomScaleNormal="40" workbookViewId="0">
      <selection activeCell="D34" sqref="D34"/>
    </sheetView>
  </sheetViews>
  <sheetFormatPr defaultRowHeight="12.75"/>
  <cols>
    <col min="1" max="1" width="20.28515625" customWidth="1"/>
    <col min="2" max="2" width="30.140625" bestFit="1" customWidth="1"/>
    <col min="3" max="6" width="17.28515625" customWidth="1"/>
    <col min="10" max="10" width="26.5703125" customWidth="1"/>
  </cols>
  <sheetData>
    <row r="1" spans="1:10" ht="20.25">
      <c r="A1" s="810" t="s">
        <v>862</v>
      </c>
    </row>
    <row r="2" spans="1:10" ht="24" customHeight="1">
      <c r="A2" s="11"/>
    </row>
    <row r="3" spans="1:10" ht="45.75" thickBot="1">
      <c r="A3" s="763" t="s">
        <v>109</v>
      </c>
      <c r="B3" s="763"/>
      <c r="C3" s="763"/>
      <c r="D3" s="763"/>
      <c r="E3" s="763"/>
      <c r="F3" s="763"/>
      <c r="I3" s="121" t="s">
        <v>110</v>
      </c>
      <c r="J3" s="122" t="s">
        <v>111</v>
      </c>
    </row>
    <row r="4" spans="1:10" ht="14.45" customHeight="1">
      <c r="A4" s="761" t="s">
        <v>112</v>
      </c>
      <c r="B4" s="764" t="s">
        <v>113</v>
      </c>
      <c r="C4" s="766" t="s">
        <v>114</v>
      </c>
      <c r="D4" s="205" t="s">
        <v>115</v>
      </c>
      <c r="E4" s="205" t="s">
        <v>116</v>
      </c>
      <c r="F4" s="124" t="s">
        <v>66</v>
      </c>
      <c r="I4" s="802">
        <v>2015</v>
      </c>
      <c r="J4" s="800">
        <v>0.49456292107320032</v>
      </c>
    </row>
    <row r="5" spans="1:10" ht="28.15" customHeight="1" thickBot="1">
      <c r="A5" s="762"/>
      <c r="B5" s="765"/>
      <c r="C5" s="767"/>
      <c r="D5" s="206" t="s">
        <v>117</v>
      </c>
      <c r="E5" s="206" t="s">
        <v>118</v>
      </c>
      <c r="F5" s="125" t="s">
        <v>119</v>
      </c>
      <c r="I5" s="802">
        <v>2016</v>
      </c>
      <c r="J5" s="800">
        <v>0.44134402584441446</v>
      </c>
    </row>
    <row r="6" spans="1:10" ht="15.75" thickBot="1">
      <c r="A6" s="759" t="s">
        <v>38</v>
      </c>
      <c r="B6" s="123" t="s">
        <v>40</v>
      </c>
      <c r="C6" s="211"/>
      <c r="D6" s="204">
        <v>0</v>
      </c>
      <c r="E6" s="204">
        <v>0</v>
      </c>
      <c r="F6" s="119">
        <v>0</v>
      </c>
      <c r="I6" s="802">
        <v>2017</v>
      </c>
      <c r="J6" s="801">
        <v>0.36822997500315785</v>
      </c>
    </row>
    <row r="7" spans="1:10" ht="15.75" thickBot="1">
      <c r="A7" s="760"/>
      <c r="B7" s="208" t="s">
        <v>41</v>
      </c>
      <c r="C7" s="212"/>
      <c r="D7" s="204">
        <v>145.84177797281293</v>
      </c>
      <c r="E7" s="204">
        <v>132.29970145644293</v>
      </c>
      <c r="F7" s="119">
        <v>19.975247700368239</v>
      </c>
      <c r="I7" s="802">
        <v>2018</v>
      </c>
      <c r="J7" s="800">
        <v>0.27884516281560728</v>
      </c>
    </row>
    <row r="8" spans="1:10" ht="15.75" thickBot="1">
      <c r="A8" s="760"/>
      <c r="B8" s="208" t="s">
        <v>25</v>
      </c>
      <c r="C8" s="212"/>
      <c r="D8" s="204">
        <v>875.29984820439927</v>
      </c>
      <c r="E8" s="204">
        <v>892.50143553159921</v>
      </c>
      <c r="F8" s="119">
        <v>86.105325215701612</v>
      </c>
      <c r="I8" s="802">
        <v>2019</v>
      </c>
      <c r="J8" s="800">
        <v>0.2333815577923519</v>
      </c>
    </row>
    <row r="9" spans="1:10" ht="15.75" thickBot="1">
      <c r="A9" s="760"/>
      <c r="B9" s="208" t="s">
        <v>42</v>
      </c>
      <c r="C9" s="212"/>
      <c r="D9" s="204">
        <v>67.681826371980009</v>
      </c>
      <c r="E9" s="204">
        <v>67.681826371980009</v>
      </c>
      <c r="F9" s="119">
        <v>1.4601270799999997</v>
      </c>
      <c r="I9" s="802">
        <v>2020</v>
      </c>
      <c r="J9" s="800">
        <v>0.2241979719295783</v>
      </c>
    </row>
    <row r="10" spans="1:10" ht="15.75" thickBot="1">
      <c r="A10" s="760"/>
      <c r="B10" s="208" t="s">
        <v>39</v>
      </c>
      <c r="C10" s="212"/>
      <c r="D10" s="204">
        <v>302.2673625427301</v>
      </c>
      <c r="E10" s="204">
        <v>300.8465286872501</v>
      </c>
      <c r="F10" s="119">
        <v>112.36128008430401</v>
      </c>
      <c r="I10" s="802">
        <v>2021</v>
      </c>
      <c r="J10" s="800">
        <v>0.2129145633952263</v>
      </c>
    </row>
    <row r="11" spans="1:10" ht="15.75" thickBot="1">
      <c r="A11" s="760"/>
      <c r="B11" s="208" t="s">
        <v>43</v>
      </c>
      <c r="C11" s="212"/>
      <c r="D11" s="204">
        <v>0</v>
      </c>
      <c r="E11" s="204">
        <v>0</v>
      </c>
      <c r="F11" s="119">
        <v>0</v>
      </c>
      <c r="I11" s="802">
        <v>2022</v>
      </c>
      <c r="J11" s="800">
        <v>0.19785652060564873</v>
      </c>
    </row>
    <row r="12" spans="1:10" ht="15.75" thickBot="1">
      <c r="A12" s="768"/>
      <c r="B12" s="209" t="s">
        <v>120</v>
      </c>
      <c r="C12" s="213"/>
      <c r="D12" s="204">
        <v>1391.0908150919222</v>
      </c>
      <c r="E12" s="204">
        <v>1393.3294920472722</v>
      </c>
      <c r="F12" s="119">
        <v>219.90198008037387</v>
      </c>
      <c r="I12" s="802">
        <v>2023</v>
      </c>
      <c r="J12" s="800">
        <v>0.18690229223385482</v>
      </c>
    </row>
    <row r="13" spans="1:10" ht="15.75" thickBot="1">
      <c r="A13" s="759" t="s">
        <v>44</v>
      </c>
      <c r="B13" s="123" t="s">
        <v>45</v>
      </c>
      <c r="C13" s="214">
        <v>2442.0468935227686</v>
      </c>
      <c r="D13" s="204">
        <v>3327.2888924247814</v>
      </c>
      <c r="E13" s="204">
        <v>3113.609789241536</v>
      </c>
      <c r="F13" s="119">
        <v>1587.330480789803</v>
      </c>
      <c r="I13" s="802">
        <v>2024</v>
      </c>
      <c r="J13" s="800">
        <v>0.16167515988808992</v>
      </c>
    </row>
    <row r="14" spans="1:10" ht="15.75" thickBot="1">
      <c r="A14" s="760"/>
      <c r="B14" s="208" t="s">
        <v>48</v>
      </c>
      <c r="C14" s="214">
        <v>0</v>
      </c>
      <c r="D14" s="204">
        <v>0</v>
      </c>
      <c r="E14" s="204">
        <v>0</v>
      </c>
      <c r="F14" s="119">
        <v>0</v>
      </c>
      <c r="I14" s="802">
        <v>2025</v>
      </c>
      <c r="J14" s="800">
        <v>0.15779009754008852</v>
      </c>
    </row>
    <row r="15" spans="1:10" ht="15.75" thickBot="1">
      <c r="A15" s="760"/>
      <c r="B15" s="208" t="s">
        <v>49</v>
      </c>
      <c r="C15" s="214">
        <v>0</v>
      </c>
      <c r="D15" s="204">
        <v>0</v>
      </c>
      <c r="E15" s="204">
        <v>0</v>
      </c>
      <c r="F15" s="119">
        <v>0</v>
      </c>
      <c r="I15" s="802">
        <v>2026</v>
      </c>
      <c r="J15" s="800">
        <v>0.16418004053293994</v>
      </c>
    </row>
    <row r="16" spans="1:10" ht="15.75" thickBot="1">
      <c r="A16" s="760"/>
      <c r="B16" s="208" t="s">
        <v>30</v>
      </c>
      <c r="C16" s="214">
        <v>1758.1125119999999</v>
      </c>
      <c r="D16" s="204">
        <v>-126.49933257471189</v>
      </c>
      <c r="E16" s="204">
        <v>-126.49933257471189</v>
      </c>
      <c r="F16" s="119">
        <v>-116.79427663531177</v>
      </c>
      <c r="I16" s="802">
        <v>2027</v>
      </c>
      <c r="J16" s="800">
        <v>0.15399522552785314</v>
      </c>
    </row>
    <row r="17" spans="1:10" ht="15.75" thickBot="1">
      <c r="A17" s="760"/>
      <c r="B17" s="208" t="s">
        <v>50</v>
      </c>
      <c r="C17" s="214">
        <v>0</v>
      </c>
      <c r="D17" s="204">
        <v>803.54007885060014</v>
      </c>
      <c r="E17" s="204">
        <v>803.54007885060014</v>
      </c>
      <c r="F17" s="119">
        <v>856.0590382526002</v>
      </c>
      <c r="I17" s="802">
        <v>2028</v>
      </c>
      <c r="J17" s="800">
        <v>0.12492866773662784</v>
      </c>
    </row>
    <row r="18" spans="1:10" ht="15.75" thickBot="1">
      <c r="A18" s="760"/>
      <c r="B18" s="210" t="s">
        <v>121</v>
      </c>
      <c r="C18" s="214">
        <v>4200.1594055227688</v>
      </c>
      <c r="D18" s="204">
        <v>4004.3296387006694</v>
      </c>
      <c r="E18" s="204">
        <v>3790.6505355174245</v>
      </c>
      <c r="F18" s="119">
        <v>2326.5952424070915</v>
      </c>
      <c r="I18" s="802">
        <v>2029</v>
      </c>
      <c r="J18" s="800">
        <v>0.13056338614629578</v>
      </c>
    </row>
    <row r="19" spans="1:10" ht="15.75" thickBot="1">
      <c r="A19" s="120" t="s">
        <v>122</v>
      </c>
      <c r="B19" s="123"/>
      <c r="C19" s="211"/>
      <c r="D19" s="204">
        <v>5395.4204537925916</v>
      </c>
      <c r="E19" s="204">
        <v>5183.9800275646967</v>
      </c>
      <c r="F19" s="119">
        <v>2546.4972224874655</v>
      </c>
      <c r="I19" s="802">
        <v>2030</v>
      </c>
      <c r="J19" s="800">
        <v>0.118550838391084</v>
      </c>
    </row>
    <row r="20" spans="1:10" ht="15">
      <c r="I20" s="802"/>
      <c r="J20" s="800"/>
    </row>
    <row r="21" spans="1:10" ht="90">
      <c r="E21" s="207" t="str">
        <f>Options!J8</f>
        <v xml:space="preserve"> New 2.7 Ml/d WTW</v>
      </c>
      <c r="F21" s="203" t="str">
        <f>Options!F8</f>
        <v>Refurbished WTW &amp; existing filters &amp; provide 2 additional filters.</v>
      </c>
      <c r="I21" s="802"/>
      <c r="J21" s="800"/>
    </row>
    <row r="22" spans="1:10" ht="15">
      <c r="I22" s="802">
        <v>2031</v>
      </c>
      <c r="J22" s="800">
        <v>0.10507235824375322</v>
      </c>
    </row>
    <row r="23" spans="1:10" ht="15">
      <c r="I23" s="802">
        <v>2032</v>
      </c>
      <c r="J23" s="800">
        <v>0.11401233548528379</v>
      </c>
    </row>
    <row r="24" spans="1:10" ht="15">
      <c r="I24" s="802"/>
      <c r="J24" s="800"/>
    </row>
    <row r="25" spans="1:10" ht="15">
      <c r="A25" s="217" t="s">
        <v>123</v>
      </c>
      <c r="B25" s="218"/>
      <c r="C25" s="218"/>
      <c r="D25" s="218"/>
      <c r="E25" s="215">
        <f>SUM(E26:E31)</f>
        <v>19.744834938980578</v>
      </c>
      <c r="F25" s="215">
        <f>SUM(F26:F31)</f>
        <v>12.762412580000003</v>
      </c>
      <c r="I25" s="802">
        <v>2033</v>
      </c>
      <c r="J25" s="800">
        <v>0.10445116030145599</v>
      </c>
    </row>
    <row r="26" spans="1:10" ht="15">
      <c r="A26" s="219" t="str">
        <f>Options!B15</f>
        <v>Membranes</v>
      </c>
      <c r="B26" s="218"/>
      <c r="C26" s="218"/>
      <c r="D26" s="218"/>
      <c r="E26" s="216">
        <f>Options!K15</f>
        <v>0</v>
      </c>
      <c r="F26" s="216">
        <f>Options!G15</f>
        <v>0</v>
      </c>
      <c r="I26" s="802">
        <v>2034</v>
      </c>
      <c r="J26" s="800">
        <v>8.4945638264880496E-2</v>
      </c>
    </row>
    <row r="27" spans="1:10" ht="15">
      <c r="A27" s="219" t="str">
        <f>Options!B16</f>
        <v>ICA</v>
      </c>
      <c r="B27" s="218"/>
      <c r="C27" s="218"/>
      <c r="D27" s="218"/>
      <c r="E27" s="216">
        <f>Options!K16/1000</f>
        <v>2.0732834294418692</v>
      </c>
      <c r="F27" s="216">
        <f>Options!G16/1000</f>
        <v>1.9439231907620269</v>
      </c>
      <c r="I27" s="802">
        <v>2035</v>
      </c>
      <c r="J27" s="800">
        <v>8.1451627315075839E-2</v>
      </c>
    </row>
    <row r="28" spans="1:10" ht="15">
      <c r="A28" s="219" t="str">
        <f>Options!B17</f>
        <v>Mechanical</v>
      </c>
      <c r="B28" s="218"/>
      <c r="C28" s="218"/>
      <c r="D28" s="218"/>
      <c r="E28" s="216">
        <f>Options!K17/1000</f>
        <v>8.6426680900393329</v>
      </c>
      <c r="F28" s="216">
        <f>Options!G17/1000</f>
        <v>5.1399346879203627</v>
      </c>
      <c r="I28" s="802">
        <v>2036</v>
      </c>
      <c r="J28" s="800">
        <v>7.2762894705668074E-2</v>
      </c>
    </row>
    <row r="29" spans="1:10" ht="15">
      <c r="A29" s="219" t="str">
        <f>Options!B18</f>
        <v>Electrical</v>
      </c>
      <c r="B29" s="218"/>
      <c r="C29" s="218"/>
      <c r="D29" s="218"/>
      <c r="E29" s="216">
        <f>Options!K18/1000</f>
        <v>3.4557982205863231</v>
      </c>
      <c r="F29" s="216">
        <f>Options!G18/1000</f>
        <v>2.9826984503636398</v>
      </c>
      <c r="I29" s="802">
        <v>2037</v>
      </c>
      <c r="J29" s="800">
        <v>6.0103476910638526E-2</v>
      </c>
    </row>
    <row r="30" spans="1:10" ht="15">
      <c r="A30" s="219" t="str">
        <f>Options!B19</f>
        <v>Civils</v>
      </c>
      <c r="B30" s="218"/>
      <c r="C30" s="218"/>
      <c r="D30" s="218"/>
      <c r="E30" s="216">
        <f>Options!K19/1000</f>
        <v>5.2854796989130497</v>
      </c>
      <c r="F30" s="216">
        <f>Options!G19/1000</f>
        <v>2.6043860709539728</v>
      </c>
      <c r="I30" s="802">
        <v>2038</v>
      </c>
      <c r="J30" s="800">
        <v>5.9570500038772026E-2</v>
      </c>
    </row>
    <row r="31" spans="1:10" ht="15">
      <c r="A31" s="219" t="str">
        <f>Options!B20</f>
        <v>Land</v>
      </c>
      <c r="B31" s="218"/>
      <c r="C31" s="218"/>
      <c r="D31" s="218"/>
      <c r="E31" s="216">
        <f>Options!K20/1000</f>
        <v>0.28760550000000001</v>
      </c>
      <c r="F31" s="216">
        <f>Options!G20/1000</f>
        <v>9.1470179999999998E-2</v>
      </c>
      <c r="I31" s="802">
        <v>2039</v>
      </c>
      <c r="J31" s="800">
        <v>5.4787521419138008E-2</v>
      </c>
    </row>
    <row r="32" spans="1:10" ht="15">
      <c r="I32" s="802">
        <v>2040</v>
      </c>
      <c r="J32" s="800">
        <v>5.0571544420233962E-2</v>
      </c>
    </row>
    <row r="33" spans="1:10" ht="30.75" customHeight="1">
      <c r="A33" s="217" t="s">
        <v>124</v>
      </c>
      <c r="B33" s="218"/>
      <c r="C33" s="218"/>
      <c r="D33" s="218"/>
      <c r="E33" s="803">
        <f>SUM(E34:E39)</f>
        <v>1393.3294920472722</v>
      </c>
      <c r="F33" s="803">
        <f>SUM(F34:F39)</f>
        <v>219.90198008037387</v>
      </c>
      <c r="I33" s="802">
        <v>2041</v>
      </c>
      <c r="J33" s="800">
        <v>5.27595285979666E-2</v>
      </c>
    </row>
    <row r="34" spans="1:10" ht="15">
      <c r="A34" s="219" t="str">
        <f t="shared" ref="A34:A39" si="0">A26</f>
        <v>Membranes</v>
      </c>
      <c r="B34" s="218"/>
      <c r="C34" s="218"/>
      <c r="D34" s="218"/>
      <c r="E34" s="804">
        <v>0</v>
      </c>
      <c r="F34" s="804">
        <v>0</v>
      </c>
      <c r="I34" s="802">
        <v>2042</v>
      </c>
      <c r="J34" s="800">
        <v>5.3508057939852652E-2</v>
      </c>
    </row>
    <row r="35" spans="1:10" ht="15">
      <c r="A35" s="219" t="str">
        <f t="shared" si="0"/>
        <v>ICA</v>
      </c>
      <c r="B35" s="218"/>
      <c r="C35" s="218"/>
      <c r="D35" s="218"/>
      <c r="E35" s="805">
        <f>E10</f>
        <v>300.8465286872501</v>
      </c>
      <c r="F35" s="805">
        <f>F10</f>
        <v>112.36128008430401</v>
      </c>
      <c r="I35" s="802">
        <v>2043</v>
      </c>
      <c r="J35" s="800">
        <v>5.0913906364366331E-2</v>
      </c>
    </row>
    <row r="36" spans="1:10" ht="15">
      <c r="A36" s="219" t="str">
        <f t="shared" si="0"/>
        <v>Mechanical</v>
      </c>
      <c r="B36" s="218"/>
      <c r="C36" s="218"/>
      <c r="D36" s="218"/>
      <c r="E36" s="806"/>
      <c r="F36" s="806"/>
      <c r="I36" s="802">
        <v>2044</v>
      </c>
      <c r="J36" s="800">
        <v>4.8319754788880016E-2</v>
      </c>
    </row>
    <row r="37" spans="1:10" ht="15">
      <c r="A37" s="219" t="str">
        <f t="shared" si="0"/>
        <v>Electrical</v>
      </c>
      <c r="B37" s="218"/>
      <c r="C37" s="218"/>
      <c r="D37" s="218"/>
      <c r="E37" s="807"/>
      <c r="F37" s="807"/>
      <c r="I37" s="802">
        <v>2045</v>
      </c>
      <c r="J37" s="800">
        <v>4.5725603213393702E-2</v>
      </c>
    </row>
    <row r="38" spans="1:10" ht="15">
      <c r="A38" s="219" t="str">
        <f t="shared" si="0"/>
        <v>Civils</v>
      </c>
      <c r="B38" s="218"/>
      <c r="C38" s="218"/>
      <c r="D38" s="218"/>
      <c r="E38" s="804">
        <f>E6+E7+E8+E9+E11</f>
        <v>1092.482963360022</v>
      </c>
      <c r="F38" s="804">
        <f>F6+F7+F8+F9+F11</f>
        <v>107.54069999606986</v>
      </c>
      <c r="I38" s="802">
        <v>2046</v>
      </c>
      <c r="J38" s="800">
        <v>4.3131451637907388E-2</v>
      </c>
    </row>
    <row r="39" spans="1:10" ht="15">
      <c r="A39" s="219" t="str">
        <f t="shared" si="0"/>
        <v>Land</v>
      </c>
      <c r="B39" s="218"/>
      <c r="C39" s="218"/>
      <c r="D39" s="218"/>
      <c r="E39" s="216">
        <v>0</v>
      </c>
      <c r="F39" s="216">
        <v>0</v>
      </c>
      <c r="I39" s="802">
        <v>2047</v>
      </c>
      <c r="J39" s="800">
        <v>4.0537300062421067E-2</v>
      </c>
    </row>
    <row r="40" spans="1:10" ht="15">
      <c r="I40" s="802">
        <v>2048</v>
      </c>
      <c r="J40" s="800">
        <v>3.7943148486934752E-2</v>
      </c>
    </row>
    <row r="41" spans="1:10" ht="28.9" customHeight="1">
      <c r="A41" s="808" t="s">
        <v>125</v>
      </c>
      <c r="B41" s="793"/>
      <c r="C41" s="793"/>
      <c r="D41" s="793"/>
      <c r="E41" s="809">
        <f>E33/E25</f>
        <v>70.566783483033234</v>
      </c>
      <c r="F41" s="809">
        <f>F33/F25</f>
        <v>17.230439676036067</v>
      </c>
      <c r="I41" s="802">
        <v>2049</v>
      </c>
      <c r="J41" s="800">
        <v>3.5348996911448438E-2</v>
      </c>
    </row>
    <row r="42" spans="1:10" ht="15">
      <c r="A42" s="219" t="str">
        <f t="shared" ref="A42:A47" si="1">A34</f>
        <v>Membranes</v>
      </c>
      <c r="B42" s="218"/>
      <c r="C42" s="218"/>
      <c r="D42" s="218"/>
      <c r="E42" s="137"/>
      <c r="F42" s="137"/>
      <c r="I42" s="802">
        <v>2050</v>
      </c>
      <c r="J42" s="800">
        <v>3.2754845335962117E-2</v>
      </c>
    </row>
    <row r="43" spans="1:10" ht="15">
      <c r="A43" s="219" t="str">
        <f t="shared" si="1"/>
        <v>ICA</v>
      </c>
      <c r="B43" s="218"/>
      <c r="C43" s="218"/>
      <c r="D43" s="218"/>
      <c r="E43" s="820">
        <f>E35/(SUM(E27:E29))</f>
        <v>21.228608619630947</v>
      </c>
      <c r="F43" s="820">
        <f>F35/SUM(F27:F29)</f>
        <v>11.161838906130878</v>
      </c>
      <c r="I43" s="802">
        <v>2051</v>
      </c>
      <c r="J43" s="800">
        <v>3.0160693760475803E-2</v>
      </c>
    </row>
    <row r="44" spans="1:10" ht="15">
      <c r="A44" s="219" t="str">
        <f t="shared" si="1"/>
        <v>Mechanical</v>
      </c>
      <c r="B44" s="218"/>
      <c r="C44" s="218"/>
      <c r="D44" s="218"/>
      <c r="E44" s="821"/>
      <c r="F44" s="821"/>
      <c r="I44" s="802">
        <v>2052</v>
      </c>
      <c r="J44" s="800">
        <v>2.7566542184989478E-2</v>
      </c>
    </row>
    <row r="45" spans="1:10" ht="15">
      <c r="A45" s="219" t="str">
        <f t="shared" si="1"/>
        <v>Electrical</v>
      </c>
      <c r="B45" s="218"/>
      <c r="C45" s="218"/>
      <c r="D45" s="218"/>
      <c r="E45" s="822"/>
      <c r="F45" s="822"/>
      <c r="I45" s="802">
        <v>2053</v>
      </c>
      <c r="J45" s="800">
        <v>2.7566542184989478E-2</v>
      </c>
    </row>
    <row r="46" spans="1:10" ht="15">
      <c r="A46" s="219" t="str">
        <f t="shared" si="1"/>
        <v>Civils</v>
      </c>
      <c r="B46" s="218"/>
      <c r="C46" s="218"/>
      <c r="D46" s="218"/>
      <c r="E46" s="823">
        <f>E38/E30</f>
        <v>206.69513943733233</v>
      </c>
      <c r="F46" s="823">
        <f>F38/F30</f>
        <v>41.292149883399688</v>
      </c>
      <c r="I46" s="802">
        <v>2054</v>
      </c>
      <c r="J46" s="800">
        <v>2.7566542184989499E-2</v>
      </c>
    </row>
    <row r="47" spans="1:10" ht="15">
      <c r="A47" s="219" t="str">
        <f t="shared" si="1"/>
        <v>Land</v>
      </c>
      <c r="B47" s="218"/>
      <c r="C47" s="218"/>
      <c r="D47" s="218"/>
      <c r="E47" s="216"/>
      <c r="F47" s="216"/>
      <c r="I47" s="802">
        <v>2055</v>
      </c>
      <c r="J47" s="800">
        <v>2.7566542184989499E-2</v>
      </c>
    </row>
    <row r="48" spans="1:10" ht="15">
      <c r="A48" s="11"/>
      <c r="I48" s="802">
        <v>2056</v>
      </c>
      <c r="J48" s="800">
        <v>2.7566542184989499E-2</v>
      </c>
    </row>
    <row r="49" spans="9:10" ht="15">
      <c r="I49" s="802">
        <v>2057</v>
      </c>
      <c r="J49" s="800">
        <v>2.7566542184989499E-2</v>
      </c>
    </row>
    <row r="50" spans="9:10" ht="15">
      <c r="I50" s="802">
        <v>2058</v>
      </c>
      <c r="J50" s="800">
        <v>2.7566542184989499E-2</v>
      </c>
    </row>
    <row r="51" spans="9:10" ht="15">
      <c r="I51" s="802">
        <v>2059</v>
      </c>
      <c r="J51" s="800">
        <v>2.7566542184989499E-2</v>
      </c>
    </row>
    <row r="52" spans="9:10" ht="15">
      <c r="I52" s="802">
        <v>2060</v>
      </c>
      <c r="J52" s="800">
        <v>2.7566542184989499E-2</v>
      </c>
    </row>
    <row r="53" spans="9:10" ht="15">
      <c r="I53" s="802">
        <v>2061</v>
      </c>
      <c r="J53" s="800">
        <v>2.7566542184989499E-2</v>
      </c>
    </row>
    <row r="54" spans="9:10" ht="15">
      <c r="I54" s="802">
        <v>2062</v>
      </c>
      <c r="J54" s="800">
        <v>2.7566542184989499E-2</v>
      </c>
    </row>
    <row r="55" spans="9:10" ht="15">
      <c r="I55" s="802">
        <v>2063</v>
      </c>
      <c r="J55" s="800">
        <v>2.7566542184989499E-2</v>
      </c>
    </row>
    <row r="56" spans="9:10" ht="15">
      <c r="I56" s="802">
        <v>2064</v>
      </c>
      <c r="J56" s="800">
        <v>2.7566542184989499E-2</v>
      </c>
    </row>
    <row r="57" spans="9:10" ht="15">
      <c r="I57" s="802">
        <v>2065</v>
      </c>
      <c r="J57" s="800">
        <v>2.7566542184989499E-2</v>
      </c>
    </row>
    <row r="58" spans="9:10" ht="15">
      <c r="I58" s="802">
        <v>2066</v>
      </c>
      <c r="J58" s="800">
        <v>2.7566542184989499E-2</v>
      </c>
    </row>
    <row r="59" spans="9:10" ht="15">
      <c r="I59" s="802">
        <v>2067</v>
      </c>
      <c r="J59" s="800">
        <v>2.7566542184989499E-2</v>
      </c>
    </row>
    <row r="60" spans="9:10" ht="15">
      <c r="I60" s="802">
        <v>2068</v>
      </c>
      <c r="J60" s="800">
        <v>2.7566542184989499E-2</v>
      </c>
    </row>
    <row r="61" spans="9:10" ht="15">
      <c r="I61" s="802">
        <v>2069</v>
      </c>
      <c r="J61" s="800">
        <v>2.7566542184989499E-2</v>
      </c>
    </row>
    <row r="62" spans="9:10" ht="15">
      <c r="I62" s="802">
        <v>2070</v>
      </c>
      <c r="J62" s="800">
        <v>2.7566542184989499E-2</v>
      </c>
    </row>
    <row r="63" spans="9:10" ht="15">
      <c r="I63" s="802">
        <v>2071</v>
      </c>
      <c r="J63" s="800">
        <v>2.7566542184989499E-2</v>
      </c>
    </row>
    <row r="64" spans="9:10" ht="15">
      <c r="I64" s="802">
        <v>2072</v>
      </c>
      <c r="J64" s="800">
        <v>2.7566542184989499E-2</v>
      </c>
    </row>
    <row r="65" spans="9:10" ht="15">
      <c r="I65" s="802">
        <v>2073</v>
      </c>
      <c r="J65" s="800">
        <v>2.7566542184989499E-2</v>
      </c>
    </row>
    <row r="66" spans="9:10" ht="15">
      <c r="I66" s="802">
        <v>2074</v>
      </c>
      <c r="J66" s="800">
        <v>2.7566542184989499E-2</v>
      </c>
    </row>
    <row r="67" spans="9:10" ht="15">
      <c r="I67" s="802">
        <v>2075</v>
      </c>
      <c r="J67" s="800">
        <v>2.7566542184989499E-2</v>
      </c>
    </row>
    <row r="68" spans="9:10" ht="15">
      <c r="I68" s="802">
        <v>2076</v>
      </c>
      <c r="J68" s="800">
        <v>2.7566542184989499E-2</v>
      </c>
    </row>
    <row r="69" spans="9:10" ht="15">
      <c r="I69" s="802">
        <v>2077</v>
      </c>
      <c r="J69" s="800">
        <v>2.7566542184989499E-2</v>
      </c>
    </row>
    <row r="70" spans="9:10" ht="15">
      <c r="I70" s="802">
        <v>2078</v>
      </c>
      <c r="J70" s="800">
        <v>2.7566542184989499E-2</v>
      </c>
    </row>
    <row r="71" spans="9:10" ht="15">
      <c r="I71" s="802">
        <v>2079</v>
      </c>
      <c r="J71" s="800">
        <v>2.7566542184989499E-2</v>
      </c>
    </row>
    <row r="72" spans="9:10" ht="15">
      <c r="I72" s="802">
        <v>2080</v>
      </c>
      <c r="J72" s="800">
        <v>2.7566542184989499E-2</v>
      </c>
    </row>
    <row r="73" spans="9:10" ht="15">
      <c r="I73" s="802">
        <v>2081</v>
      </c>
      <c r="J73" s="800">
        <v>2.7566542184989499E-2</v>
      </c>
    </row>
    <row r="74" spans="9:10" ht="15">
      <c r="I74" s="802">
        <v>2082</v>
      </c>
      <c r="J74" s="800">
        <v>2.7566542184989499E-2</v>
      </c>
    </row>
    <row r="75" spans="9:10" ht="15">
      <c r="I75" s="802">
        <v>2083</v>
      </c>
      <c r="J75" s="800">
        <v>2.7566542184989499E-2</v>
      </c>
    </row>
    <row r="76" spans="9:10" ht="15">
      <c r="I76" s="802">
        <v>2084</v>
      </c>
      <c r="J76" s="800">
        <v>2.7566542184989499E-2</v>
      </c>
    </row>
    <row r="77" spans="9:10" ht="15">
      <c r="I77" s="802">
        <v>2085</v>
      </c>
      <c r="J77" s="800">
        <v>2.7566542184989499E-2</v>
      </c>
    </row>
    <row r="78" spans="9:10" ht="15">
      <c r="I78" s="802">
        <v>2086</v>
      </c>
      <c r="J78" s="800">
        <v>2.7566542184989499E-2</v>
      </c>
    </row>
    <row r="79" spans="9:10" ht="15">
      <c r="I79" s="802">
        <v>2087</v>
      </c>
      <c r="J79" s="800">
        <v>2.7566542184989499E-2</v>
      </c>
    </row>
    <row r="80" spans="9:10" ht="15">
      <c r="I80" s="802">
        <v>2088</v>
      </c>
      <c r="J80" s="800">
        <v>2.7566542184989499E-2</v>
      </c>
    </row>
    <row r="81" spans="9:10" ht="15">
      <c r="I81" s="802">
        <v>2089</v>
      </c>
      <c r="J81" s="800">
        <v>2.7566542184989499E-2</v>
      </c>
    </row>
    <row r="82" spans="9:10" ht="15">
      <c r="I82" s="802">
        <v>2090</v>
      </c>
      <c r="J82" s="800">
        <v>2.7566542184989499E-2</v>
      </c>
    </row>
    <row r="83" spans="9:10" ht="15">
      <c r="I83" s="802">
        <v>2091</v>
      </c>
      <c r="J83" s="800">
        <v>2.7566542184989499E-2</v>
      </c>
    </row>
    <row r="84" spans="9:10" ht="15">
      <c r="I84" s="802">
        <v>2092</v>
      </c>
      <c r="J84" s="800">
        <v>2.7566542184989499E-2</v>
      </c>
    </row>
    <row r="85" spans="9:10" ht="15">
      <c r="I85" s="802">
        <v>2093</v>
      </c>
      <c r="J85" s="800">
        <v>2.7566542184989499E-2</v>
      </c>
    </row>
    <row r="86" spans="9:10" ht="15">
      <c r="I86" s="802">
        <v>2094</v>
      </c>
      <c r="J86" s="800">
        <v>2.7566542184989499E-2</v>
      </c>
    </row>
    <row r="87" spans="9:10" ht="15">
      <c r="I87" s="802">
        <v>2095</v>
      </c>
      <c r="J87" s="800">
        <v>2.7566542184989499E-2</v>
      </c>
    </row>
    <row r="88" spans="9:10" ht="15">
      <c r="I88" s="802">
        <v>2096</v>
      </c>
      <c r="J88" s="800">
        <v>2.7566542184989499E-2</v>
      </c>
    </row>
    <row r="89" spans="9:10" ht="15">
      <c r="I89" s="802">
        <v>2097</v>
      </c>
      <c r="J89" s="800">
        <v>2.7566542184989499E-2</v>
      </c>
    </row>
    <row r="90" spans="9:10" ht="15">
      <c r="I90" s="802">
        <v>2098</v>
      </c>
      <c r="J90" s="800">
        <v>2.7566542184989499E-2</v>
      </c>
    </row>
    <row r="91" spans="9:10" ht="15">
      <c r="I91" s="802">
        <v>2099</v>
      </c>
      <c r="J91" s="800">
        <v>2.7566542184989499E-2</v>
      </c>
    </row>
    <row r="92" spans="9:10" ht="15">
      <c r="I92" s="802">
        <v>2100</v>
      </c>
      <c r="J92" s="800">
        <v>2.7566542184989499E-2</v>
      </c>
    </row>
  </sheetData>
  <mergeCells count="10">
    <mergeCell ref="E43:E45"/>
    <mergeCell ref="A13:A18"/>
    <mergeCell ref="A4:A5"/>
    <mergeCell ref="A3:F3"/>
    <mergeCell ref="B4:B5"/>
    <mergeCell ref="C4:C5"/>
    <mergeCell ref="A6:A12"/>
    <mergeCell ref="E35:E37"/>
    <mergeCell ref="F35:F37"/>
    <mergeCell ref="F43:F45"/>
  </mergeCells>
  <pageMargins left="0.7" right="0.7" top="0.75" bottom="0.75" header="0.3" footer="0.3"/>
  <pageSetup paperSize="9" orientation="portrait" r:id="rId1"/>
  <headerFooter>
    <oddFooter>&amp;L&amp;1#&amp;"Arial"&amp;11&amp;K000000SW Internal Personal</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G270"/>
  <sheetViews>
    <sheetView topLeftCell="A2" zoomScale="55" zoomScaleNormal="55" workbookViewId="0">
      <pane ySplit="12" topLeftCell="A14" activePane="bottomLeft" state="frozen"/>
      <selection activeCell="D116" sqref="D116"/>
      <selection pane="bottomLeft" activeCell="ED2" sqref="ED2"/>
    </sheetView>
  </sheetViews>
  <sheetFormatPr defaultColWidth="9.140625" defaultRowHeight="15" outlineLevelRow="2" outlineLevelCol="1"/>
  <cols>
    <col min="1" max="1" width="50.140625" style="30" bestFit="1" customWidth="1"/>
    <col min="2" max="2" width="11.42578125" style="30" hidden="1" customWidth="1" outlineLevel="1"/>
    <col min="3" max="3" width="11.28515625" style="30" hidden="1" customWidth="1" outlineLevel="1"/>
    <col min="4" max="4" width="18.85546875" style="30" hidden="1" customWidth="1" outlineLevel="1"/>
    <col min="5" max="5" width="21.5703125" style="30" hidden="1" customWidth="1" outlineLevel="1"/>
    <col min="6" max="14" width="11.28515625" style="30" hidden="1" customWidth="1" outlineLevel="1"/>
    <col min="15" max="15" width="11.28515625" style="30" bestFit="1" customWidth="1" collapsed="1"/>
    <col min="16" max="16" width="1.85546875" style="30" customWidth="1"/>
    <col min="17" max="29" width="11.28515625" style="30" hidden="1" customWidth="1" outlineLevel="1"/>
    <col min="30" max="30" width="11.28515625" style="30" bestFit="1" customWidth="1" collapsed="1"/>
    <col min="31" max="31" width="1.85546875" style="30" customWidth="1"/>
    <col min="32" max="44" width="11.28515625" style="30" hidden="1" customWidth="1" outlineLevel="1"/>
    <col min="45" max="45" width="11.28515625" style="30" bestFit="1" customWidth="1" collapsed="1"/>
    <col min="46" max="46" width="1.85546875" style="30" customWidth="1"/>
    <col min="47" max="59" width="11.28515625" style="30" hidden="1" customWidth="1" outlineLevel="1"/>
    <col min="60" max="60" width="11.28515625" style="30" bestFit="1" customWidth="1" collapsed="1"/>
    <col min="61" max="61" width="1.85546875" style="30" customWidth="1"/>
    <col min="62" max="73" width="11.28515625" style="30" hidden="1" customWidth="1" outlineLevel="1"/>
    <col min="74" max="74" width="11.28515625" style="30" bestFit="1" customWidth="1" collapsed="1"/>
    <col min="75" max="75" width="1.85546875" style="30" customWidth="1"/>
    <col min="76" max="87" width="11.28515625" style="30" hidden="1" customWidth="1" outlineLevel="1"/>
    <col min="88" max="88" width="11.28515625" style="30" bestFit="1" customWidth="1" collapsed="1"/>
    <col min="89" max="89" width="1.85546875" style="30" customWidth="1"/>
    <col min="90" max="101" width="11.28515625" style="30" hidden="1" customWidth="1" outlineLevel="1"/>
    <col min="102" max="102" width="11.28515625" style="30" bestFit="1" customWidth="1" collapsed="1"/>
    <col min="103" max="103" width="1.85546875" style="30" customWidth="1"/>
    <col min="104" max="104" width="11.28515625" style="30" hidden="1" customWidth="1" outlineLevel="1" collapsed="1"/>
    <col min="105" max="112" width="11.28515625" style="30" hidden="1" customWidth="1" outlineLevel="1"/>
    <col min="113" max="113" width="11.28515625" style="30" hidden="1" customWidth="1" outlineLevel="1" collapsed="1"/>
    <col min="114" max="114" width="11.28515625" style="30" hidden="1" customWidth="1" outlineLevel="1"/>
    <col min="115" max="115" width="11.28515625" style="30" hidden="1" customWidth="1" outlineLevel="1" collapsed="1"/>
    <col min="116" max="116" width="11.28515625" style="30" bestFit="1" customWidth="1" collapsed="1"/>
    <col min="117" max="117" width="11.28515625" style="30" hidden="1" customWidth="1" outlineLevel="1" collapsed="1"/>
    <col min="118" max="125" width="11.28515625" style="30" hidden="1" customWidth="1" outlineLevel="1"/>
    <col min="126" max="126" width="11.28515625" style="30" hidden="1" customWidth="1" outlineLevel="1" collapsed="1"/>
    <col min="127" max="127" width="11.28515625" style="30" hidden="1" customWidth="1" outlineLevel="1"/>
    <col min="128" max="128" width="11.28515625" style="30" hidden="1" customWidth="1" outlineLevel="1" collapsed="1"/>
    <col min="129" max="129" width="11.28515625" style="30" bestFit="1" customWidth="1" collapsed="1"/>
    <col min="130" max="130" width="9.140625" style="30"/>
    <col min="131" max="131" width="20.7109375" style="30" bestFit="1" customWidth="1"/>
    <col min="132" max="136" width="18" style="30" customWidth="1"/>
    <col min="137" max="16384" width="9.140625" style="30"/>
  </cols>
  <sheetData>
    <row r="1" spans="1:137" hidden="1">
      <c r="A1" s="27"/>
      <c r="B1" s="27" t="s">
        <v>126</v>
      </c>
      <c r="C1" s="27" t="s">
        <v>127</v>
      </c>
      <c r="D1" s="27" t="s">
        <v>128</v>
      </c>
      <c r="E1" s="28" t="s">
        <v>129</v>
      </c>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9"/>
      <c r="BX1" s="27"/>
      <c r="BY1" s="27"/>
      <c r="BZ1" s="27"/>
      <c r="CA1" s="27"/>
      <c r="CB1" s="27"/>
      <c r="CC1" s="27"/>
      <c r="CD1" s="27"/>
      <c r="CE1" s="27"/>
      <c r="CF1" s="27"/>
      <c r="CG1" s="27"/>
      <c r="CH1" s="27"/>
      <c r="CI1" s="27"/>
      <c r="CJ1" s="27"/>
      <c r="CK1" s="29"/>
      <c r="CL1" s="27"/>
      <c r="CM1" s="27"/>
      <c r="CN1" s="27"/>
      <c r="CO1" s="27"/>
      <c r="CP1" s="27"/>
      <c r="CQ1" s="27"/>
      <c r="CR1" s="27"/>
      <c r="CS1" s="27"/>
      <c r="CT1" s="27"/>
      <c r="CU1" s="27"/>
      <c r="CV1" s="27"/>
      <c r="CW1" s="27"/>
      <c r="CX1" s="27"/>
      <c r="CY1" s="29"/>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row>
    <row r="2" spans="1:137">
      <c r="A2" s="27"/>
      <c r="B2" s="27"/>
      <c r="C2" s="27"/>
      <c r="D2" s="27"/>
      <c r="E2" s="28"/>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9"/>
      <c r="BX2" s="27"/>
      <c r="BY2" s="27"/>
      <c r="BZ2" s="27"/>
      <c r="CA2" s="27"/>
      <c r="CB2" s="27"/>
      <c r="CC2" s="27"/>
      <c r="CD2" s="27"/>
      <c r="CE2" s="27"/>
      <c r="CF2" s="27"/>
      <c r="CG2" s="27"/>
      <c r="CH2" s="27"/>
      <c r="CI2" s="27"/>
      <c r="CJ2" s="27"/>
      <c r="CK2" s="29"/>
      <c r="CL2" s="27"/>
      <c r="CM2" s="27"/>
      <c r="CN2" s="27"/>
      <c r="CO2" s="27"/>
      <c r="CP2" s="27"/>
      <c r="CQ2" s="27"/>
      <c r="CR2" s="27"/>
      <c r="CS2" s="27"/>
      <c r="CT2" s="27"/>
      <c r="CU2" s="27"/>
      <c r="CV2" s="27"/>
      <c r="CW2" s="27"/>
      <c r="CX2" s="27"/>
      <c r="CY2" s="29"/>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EA2" s="2" t="s">
        <v>130</v>
      </c>
      <c r="EB2" s="2" t="s">
        <v>131</v>
      </c>
      <c r="EC2" s="34" t="s">
        <v>132</v>
      </c>
      <c r="ED2" s="2" t="s">
        <v>133</v>
      </c>
      <c r="EE2" s="2" t="s">
        <v>134</v>
      </c>
      <c r="EF2" s="71" t="s">
        <v>135</v>
      </c>
    </row>
    <row r="3" spans="1:137">
      <c r="A3" s="27"/>
      <c r="B3" s="27"/>
      <c r="C3" s="27"/>
      <c r="D3" s="27"/>
      <c r="E3" s="28"/>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9"/>
      <c r="BX3" s="27"/>
      <c r="BY3" s="27"/>
      <c r="BZ3" s="27"/>
      <c r="CA3" s="27"/>
      <c r="CB3" s="27"/>
      <c r="CC3" s="27"/>
      <c r="CD3" s="27"/>
      <c r="CE3" s="27"/>
      <c r="CF3" s="27"/>
      <c r="CG3" s="27"/>
      <c r="CH3" s="27"/>
      <c r="CI3" s="27"/>
      <c r="CJ3" s="27"/>
      <c r="CK3" s="29"/>
      <c r="CL3" s="27"/>
      <c r="CM3" s="27"/>
      <c r="CN3" s="27"/>
      <c r="CO3" s="27"/>
      <c r="CP3" s="27"/>
      <c r="CQ3" s="27"/>
      <c r="CR3" s="27"/>
      <c r="CS3" s="27"/>
      <c r="CT3" s="27"/>
      <c r="CU3" s="27"/>
      <c r="CV3" s="27"/>
      <c r="CW3" s="27"/>
      <c r="CX3" s="27"/>
      <c r="CY3" s="29"/>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EA3" s="42" t="s">
        <v>136</v>
      </c>
      <c r="EB3" s="43">
        <f>O264</f>
        <v>79690.83</v>
      </c>
      <c r="EC3" s="43">
        <f>O265</f>
        <v>27609.040000000001</v>
      </c>
      <c r="ED3" s="43">
        <f>O266</f>
        <v>21369.82</v>
      </c>
      <c r="EE3" s="43"/>
      <c r="EF3" s="43">
        <f>O258-ED3-EC3-EB3</f>
        <v>34500.619999999981</v>
      </c>
    </row>
    <row r="4" spans="1:137">
      <c r="A4" s="31" t="s">
        <v>137</v>
      </c>
      <c r="B4" s="27"/>
      <c r="C4" s="27"/>
      <c r="D4" s="27"/>
      <c r="E4" s="27"/>
      <c r="F4" s="27"/>
      <c r="G4" s="27"/>
      <c r="H4" s="27"/>
      <c r="I4" s="27"/>
      <c r="J4" s="27"/>
      <c r="K4" s="27"/>
      <c r="L4" s="27"/>
      <c r="M4" s="27"/>
      <c r="N4" s="27"/>
      <c r="O4" s="27"/>
      <c r="P4" s="32"/>
      <c r="Q4" s="27"/>
      <c r="R4" s="27"/>
      <c r="S4" s="27"/>
      <c r="T4" s="27"/>
      <c r="U4" s="27"/>
      <c r="V4" s="27"/>
      <c r="W4" s="27"/>
      <c r="X4" s="27"/>
      <c r="Y4" s="27"/>
      <c r="Z4" s="27"/>
      <c r="AA4" s="27"/>
      <c r="AB4" s="27"/>
      <c r="AC4" s="27"/>
      <c r="AD4" s="27"/>
      <c r="AE4" s="32"/>
      <c r="AF4" s="27"/>
      <c r="AG4" s="27"/>
      <c r="AH4" s="27"/>
      <c r="AI4" s="27"/>
      <c r="AJ4" s="27"/>
      <c r="AK4" s="27"/>
      <c r="AL4" s="27"/>
      <c r="AM4" s="27"/>
      <c r="AN4" s="27"/>
      <c r="AO4" s="27"/>
      <c r="AP4" s="27"/>
      <c r="AQ4" s="27"/>
      <c r="AR4" s="27"/>
      <c r="AS4" s="27"/>
      <c r="AT4" s="32"/>
      <c r="AU4" s="27"/>
      <c r="AV4" s="27"/>
      <c r="AW4" s="27"/>
      <c r="AX4" s="27"/>
      <c r="AY4" s="27"/>
      <c r="AZ4" s="27"/>
      <c r="BA4" s="27"/>
      <c r="BB4" s="27"/>
      <c r="BC4" s="27"/>
      <c r="BD4" s="27"/>
      <c r="BE4" s="27"/>
      <c r="BF4" s="27"/>
      <c r="BG4" s="27"/>
      <c r="BH4" s="27"/>
      <c r="BI4" s="33"/>
      <c r="BJ4" s="27"/>
      <c r="BK4" s="27"/>
      <c r="BL4" s="27"/>
      <c r="BM4" s="27"/>
      <c r="BN4" s="27"/>
      <c r="BO4" s="27"/>
      <c r="BP4" s="27"/>
      <c r="BQ4" s="27"/>
      <c r="BR4" s="27"/>
      <c r="BS4" s="27"/>
      <c r="BT4" s="27"/>
      <c r="BU4" s="27"/>
      <c r="BV4" s="27"/>
      <c r="BW4" s="32"/>
      <c r="BX4" s="27"/>
      <c r="BY4" s="27"/>
      <c r="BZ4" s="27"/>
      <c r="CA4" s="27"/>
      <c r="CB4" s="27"/>
      <c r="CC4" s="27"/>
      <c r="CD4" s="27"/>
      <c r="CE4" s="27"/>
      <c r="CF4" s="27"/>
      <c r="CG4" s="27"/>
      <c r="CH4" s="27"/>
      <c r="CI4" s="27"/>
      <c r="CJ4" s="27"/>
      <c r="CK4" s="32"/>
      <c r="CL4" s="27"/>
      <c r="CM4" s="27"/>
      <c r="CN4" s="27"/>
      <c r="CO4" s="27"/>
      <c r="CP4" s="27"/>
      <c r="CQ4" s="27"/>
      <c r="CR4" s="27"/>
      <c r="CS4" s="27"/>
      <c r="CT4" s="27"/>
      <c r="CU4" s="27"/>
      <c r="CV4" s="27"/>
      <c r="CW4" s="27"/>
      <c r="CX4" s="27"/>
      <c r="CY4" s="32"/>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EA4" s="42" t="s">
        <v>138</v>
      </c>
      <c r="EB4" s="43">
        <f>AD264</f>
        <v>73184.930000000008</v>
      </c>
      <c r="EC4" s="43">
        <f>AD265</f>
        <v>32916.119999999995</v>
      </c>
      <c r="ED4" s="43">
        <f>AD266</f>
        <v>28699.27</v>
      </c>
      <c r="EE4" s="43"/>
      <c r="EF4" s="43">
        <f>AD258-ED4-EC4-EB4</f>
        <v>31173.409999999989</v>
      </c>
    </row>
    <row r="5" spans="1:137">
      <c r="A5" s="31" t="s">
        <v>139</v>
      </c>
      <c r="B5" s="27"/>
      <c r="C5" s="27"/>
      <c r="D5" s="27"/>
      <c r="E5" s="27"/>
      <c r="F5" s="27"/>
      <c r="G5" s="27"/>
      <c r="H5" s="27"/>
      <c r="I5" s="27"/>
      <c r="J5" s="27"/>
      <c r="K5" s="27"/>
      <c r="L5" s="27"/>
      <c r="M5" s="27"/>
      <c r="N5" s="27"/>
      <c r="O5" s="27"/>
      <c r="P5" s="32"/>
      <c r="Q5" s="27"/>
      <c r="R5" s="27"/>
      <c r="S5" s="27"/>
      <c r="T5" s="27"/>
      <c r="U5" s="27"/>
      <c r="V5" s="27"/>
      <c r="W5" s="27"/>
      <c r="X5" s="27"/>
      <c r="Y5" s="27"/>
      <c r="Z5" s="27"/>
      <c r="AA5" s="27"/>
      <c r="AB5" s="27"/>
      <c r="AC5" s="27"/>
      <c r="AD5" s="27"/>
      <c r="AE5" s="32"/>
      <c r="AF5" s="27"/>
      <c r="AG5" s="27"/>
      <c r="AH5" s="27"/>
      <c r="AI5" s="27"/>
      <c r="AJ5" s="27"/>
      <c r="AK5" s="27"/>
      <c r="AL5" s="27"/>
      <c r="AM5" s="27"/>
      <c r="AN5" s="27"/>
      <c r="AO5" s="27"/>
      <c r="AP5" s="27"/>
      <c r="AQ5" s="27"/>
      <c r="AR5" s="27"/>
      <c r="AS5" s="27"/>
      <c r="AT5" s="32"/>
      <c r="AU5" s="27"/>
      <c r="AV5" s="27"/>
      <c r="AW5" s="27"/>
      <c r="AX5" s="27"/>
      <c r="AY5" s="27"/>
      <c r="AZ5" s="27"/>
      <c r="BA5" s="27"/>
      <c r="BB5" s="27"/>
      <c r="BC5" s="27"/>
      <c r="BD5" s="27"/>
      <c r="BE5" s="27"/>
      <c r="BF5" s="27"/>
      <c r="BG5" s="27"/>
      <c r="BH5" s="27"/>
      <c r="BI5" s="33"/>
      <c r="BJ5" s="27"/>
      <c r="BK5" s="27"/>
      <c r="BL5" s="27"/>
      <c r="BM5" s="27"/>
      <c r="BN5" s="27"/>
      <c r="BO5" s="27"/>
      <c r="BP5" s="27"/>
      <c r="BQ5" s="27"/>
      <c r="BR5" s="27"/>
      <c r="BS5" s="27"/>
      <c r="BT5" s="27"/>
      <c r="BU5" s="27"/>
      <c r="BV5" s="27"/>
      <c r="BW5" s="32"/>
      <c r="BX5" s="27"/>
      <c r="BY5" s="27"/>
      <c r="BZ5" s="27"/>
      <c r="CA5" s="27"/>
      <c r="CB5" s="27"/>
      <c r="CC5" s="27"/>
      <c r="CD5" s="27"/>
      <c r="CE5" s="27"/>
      <c r="CF5" s="27"/>
      <c r="CG5" s="27"/>
      <c r="CH5" s="27"/>
      <c r="CI5" s="27"/>
      <c r="CJ5" s="27"/>
      <c r="CK5" s="32"/>
      <c r="CL5" s="27"/>
      <c r="CM5" s="27"/>
      <c r="CN5" s="27"/>
      <c r="CO5" s="27"/>
      <c r="CP5" s="27"/>
      <c r="CQ5" s="27"/>
      <c r="CR5" s="27"/>
      <c r="CS5" s="27"/>
      <c r="CT5" s="27"/>
      <c r="CU5" s="27"/>
      <c r="CV5" s="27"/>
      <c r="CW5" s="27"/>
      <c r="CX5" s="27"/>
      <c r="CY5" s="32"/>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35"/>
      <c r="EA5" s="42" t="s">
        <v>140</v>
      </c>
      <c r="EB5" s="43">
        <f>AS264</f>
        <v>79122.460000000006</v>
      </c>
      <c r="EC5" s="43">
        <f>AS265</f>
        <v>37474.950000000004</v>
      </c>
      <c r="ED5" s="43">
        <f>AS266</f>
        <v>39105.94</v>
      </c>
      <c r="EE5" s="43"/>
      <c r="EF5" s="43">
        <f>AS258-ED5-EC5-EB5</f>
        <v>23600.169999999969</v>
      </c>
    </row>
    <row r="6" spans="1:137" s="41" customFormat="1">
      <c r="A6" s="36"/>
      <c r="B6" s="37" t="s">
        <v>141</v>
      </c>
      <c r="C6" s="37" t="s">
        <v>142</v>
      </c>
      <c r="D6" s="37" t="s">
        <v>143</v>
      </c>
      <c r="E6" s="37" t="s">
        <v>144</v>
      </c>
      <c r="F6" s="37" t="s">
        <v>145</v>
      </c>
      <c r="G6" s="37" t="s">
        <v>146</v>
      </c>
      <c r="H6" s="37" t="s">
        <v>147</v>
      </c>
      <c r="I6" s="37" t="s">
        <v>148</v>
      </c>
      <c r="J6" s="37" t="s">
        <v>149</v>
      </c>
      <c r="K6" s="37" t="s">
        <v>150</v>
      </c>
      <c r="L6" s="37" t="s">
        <v>151</v>
      </c>
      <c r="M6" s="37" t="s">
        <v>152</v>
      </c>
      <c r="N6" s="37" t="s">
        <v>152</v>
      </c>
      <c r="O6" s="38" t="s">
        <v>153</v>
      </c>
      <c r="P6" s="39"/>
      <c r="Q6" s="37" t="s">
        <v>141</v>
      </c>
      <c r="R6" s="37" t="s">
        <v>142</v>
      </c>
      <c r="S6" s="37" t="s">
        <v>143</v>
      </c>
      <c r="T6" s="37" t="s">
        <v>144</v>
      </c>
      <c r="U6" s="37" t="s">
        <v>145</v>
      </c>
      <c r="V6" s="37" t="s">
        <v>146</v>
      </c>
      <c r="W6" s="37" t="s">
        <v>147</v>
      </c>
      <c r="X6" s="37" t="s">
        <v>148</v>
      </c>
      <c r="Y6" s="37" t="s">
        <v>149</v>
      </c>
      <c r="Z6" s="37" t="s">
        <v>150</v>
      </c>
      <c r="AA6" s="37" t="s">
        <v>151</v>
      </c>
      <c r="AB6" s="37" t="s">
        <v>152</v>
      </c>
      <c r="AC6" s="37" t="s">
        <v>152</v>
      </c>
      <c r="AD6" s="38" t="s">
        <v>153</v>
      </c>
      <c r="AE6" s="39"/>
      <c r="AF6" s="37" t="s">
        <v>141</v>
      </c>
      <c r="AG6" s="37" t="s">
        <v>142</v>
      </c>
      <c r="AH6" s="37" t="s">
        <v>143</v>
      </c>
      <c r="AI6" s="37" t="s">
        <v>144</v>
      </c>
      <c r="AJ6" s="37" t="s">
        <v>145</v>
      </c>
      <c r="AK6" s="37" t="s">
        <v>146</v>
      </c>
      <c r="AL6" s="37" t="s">
        <v>147</v>
      </c>
      <c r="AM6" s="37" t="s">
        <v>148</v>
      </c>
      <c r="AN6" s="37" t="s">
        <v>149</v>
      </c>
      <c r="AO6" s="37" t="s">
        <v>150</v>
      </c>
      <c r="AP6" s="37" t="s">
        <v>151</v>
      </c>
      <c r="AQ6" s="37" t="s">
        <v>152</v>
      </c>
      <c r="AR6" s="37" t="s">
        <v>152</v>
      </c>
      <c r="AS6" s="38" t="s">
        <v>153</v>
      </c>
      <c r="AT6" s="39"/>
      <c r="AU6" s="37" t="s">
        <v>141</v>
      </c>
      <c r="AV6" s="37" t="s">
        <v>142</v>
      </c>
      <c r="AW6" s="37" t="s">
        <v>143</v>
      </c>
      <c r="AX6" s="37" t="s">
        <v>144</v>
      </c>
      <c r="AY6" s="37" t="s">
        <v>145</v>
      </c>
      <c r="AZ6" s="37" t="s">
        <v>146</v>
      </c>
      <c r="BA6" s="37" t="s">
        <v>147</v>
      </c>
      <c r="BB6" s="37" t="s">
        <v>148</v>
      </c>
      <c r="BC6" s="37" t="s">
        <v>149</v>
      </c>
      <c r="BD6" s="37" t="s">
        <v>150</v>
      </c>
      <c r="BE6" s="37" t="s">
        <v>151</v>
      </c>
      <c r="BF6" s="37" t="s">
        <v>152</v>
      </c>
      <c r="BG6" s="37" t="s">
        <v>152</v>
      </c>
      <c r="BH6" s="38" t="s">
        <v>153</v>
      </c>
      <c r="BI6" s="40"/>
      <c r="BJ6" s="37" t="s">
        <v>141</v>
      </c>
      <c r="BK6" s="37" t="s">
        <v>142</v>
      </c>
      <c r="BL6" s="37" t="s">
        <v>143</v>
      </c>
      <c r="BM6" s="37" t="s">
        <v>144</v>
      </c>
      <c r="BN6" s="37" t="s">
        <v>145</v>
      </c>
      <c r="BO6" s="37" t="s">
        <v>146</v>
      </c>
      <c r="BP6" s="37" t="s">
        <v>147</v>
      </c>
      <c r="BQ6" s="37" t="s">
        <v>148</v>
      </c>
      <c r="BR6" s="37" t="s">
        <v>149</v>
      </c>
      <c r="BS6" s="37" t="s">
        <v>150</v>
      </c>
      <c r="BT6" s="37" t="s">
        <v>151</v>
      </c>
      <c r="BU6" s="37" t="s">
        <v>152</v>
      </c>
      <c r="BV6" s="38" t="s">
        <v>153</v>
      </c>
      <c r="BW6" s="39"/>
      <c r="BX6" s="37" t="s">
        <v>141</v>
      </c>
      <c r="BY6" s="37" t="s">
        <v>142</v>
      </c>
      <c r="BZ6" s="37" t="s">
        <v>143</v>
      </c>
      <c r="CA6" s="37" t="s">
        <v>144</v>
      </c>
      <c r="CB6" s="37" t="s">
        <v>145</v>
      </c>
      <c r="CC6" s="37" t="s">
        <v>146</v>
      </c>
      <c r="CD6" s="37" t="s">
        <v>147</v>
      </c>
      <c r="CE6" s="37" t="s">
        <v>148</v>
      </c>
      <c r="CF6" s="37" t="s">
        <v>149</v>
      </c>
      <c r="CG6" s="37" t="s">
        <v>150</v>
      </c>
      <c r="CH6" s="37" t="s">
        <v>151</v>
      </c>
      <c r="CI6" s="37" t="s">
        <v>152</v>
      </c>
      <c r="CJ6" s="38" t="s">
        <v>153</v>
      </c>
      <c r="CK6" s="39"/>
      <c r="CL6" s="37" t="s">
        <v>141</v>
      </c>
      <c r="CM6" s="37" t="s">
        <v>142</v>
      </c>
      <c r="CN6" s="37" t="s">
        <v>143</v>
      </c>
      <c r="CO6" s="37" t="s">
        <v>144</v>
      </c>
      <c r="CP6" s="37" t="s">
        <v>145</v>
      </c>
      <c r="CQ6" s="37" t="s">
        <v>146</v>
      </c>
      <c r="CR6" s="37" t="s">
        <v>147</v>
      </c>
      <c r="CS6" s="37" t="s">
        <v>148</v>
      </c>
      <c r="CT6" s="37" t="s">
        <v>149</v>
      </c>
      <c r="CU6" s="37" t="s">
        <v>150</v>
      </c>
      <c r="CV6" s="37" t="s">
        <v>151</v>
      </c>
      <c r="CW6" s="37" t="s">
        <v>152</v>
      </c>
      <c r="CX6" s="38" t="s">
        <v>153</v>
      </c>
      <c r="CY6" s="39"/>
      <c r="CZ6" s="37" t="s">
        <v>141</v>
      </c>
      <c r="DA6" s="37" t="s">
        <v>142</v>
      </c>
      <c r="DB6" s="37" t="s">
        <v>143</v>
      </c>
      <c r="DC6" s="37" t="s">
        <v>144</v>
      </c>
      <c r="DD6" s="37" t="s">
        <v>145</v>
      </c>
      <c r="DE6" s="37" t="s">
        <v>146</v>
      </c>
      <c r="DF6" s="37" t="s">
        <v>147</v>
      </c>
      <c r="DG6" s="37" t="s">
        <v>148</v>
      </c>
      <c r="DH6" s="37" t="s">
        <v>149</v>
      </c>
      <c r="DI6" s="37" t="s">
        <v>150</v>
      </c>
      <c r="DJ6" s="37" t="s">
        <v>151</v>
      </c>
      <c r="DK6" s="37" t="s">
        <v>152</v>
      </c>
      <c r="DL6" s="38" t="s">
        <v>153</v>
      </c>
      <c r="DM6" s="37" t="s">
        <v>141</v>
      </c>
      <c r="DN6" s="37" t="s">
        <v>142</v>
      </c>
      <c r="DO6" s="37" t="s">
        <v>143</v>
      </c>
      <c r="DP6" s="37" t="s">
        <v>144</v>
      </c>
      <c r="DQ6" s="37" t="s">
        <v>145</v>
      </c>
      <c r="DR6" s="37" t="s">
        <v>146</v>
      </c>
      <c r="DS6" s="37" t="s">
        <v>147</v>
      </c>
      <c r="DT6" s="37" t="s">
        <v>148</v>
      </c>
      <c r="DU6" s="37" t="s">
        <v>149</v>
      </c>
      <c r="DV6" s="37" t="s">
        <v>150</v>
      </c>
      <c r="DW6" s="37" t="s">
        <v>151</v>
      </c>
      <c r="DX6" s="37" t="s">
        <v>152</v>
      </c>
      <c r="DY6" s="38" t="s">
        <v>153</v>
      </c>
      <c r="EA6" s="42" t="s">
        <v>154</v>
      </c>
      <c r="EB6" s="43">
        <f>BH264</f>
        <v>106061.25</v>
      </c>
      <c r="EC6" s="43">
        <f>BH265</f>
        <v>40691.67</v>
      </c>
      <c r="ED6" s="43">
        <f>BH266</f>
        <v>61951.39</v>
      </c>
      <c r="EE6" s="43"/>
      <c r="EF6" s="43">
        <f>BH258-ED6-EC6-EB6</f>
        <v>23499.90999999996</v>
      </c>
    </row>
    <row r="7" spans="1:137">
      <c r="A7" s="44" t="s">
        <v>129</v>
      </c>
      <c r="B7" s="45" t="s">
        <v>155</v>
      </c>
      <c r="C7" s="45" t="s">
        <v>155</v>
      </c>
      <c r="D7" s="45" t="s">
        <v>155</v>
      </c>
      <c r="E7" s="45" t="s">
        <v>155</v>
      </c>
      <c r="F7" s="45" t="s">
        <v>155</v>
      </c>
      <c r="G7" s="45" t="s">
        <v>155</v>
      </c>
      <c r="H7" s="45" t="s">
        <v>155</v>
      </c>
      <c r="I7" s="45" t="s">
        <v>155</v>
      </c>
      <c r="J7" s="45" t="s">
        <v>155</v>
      </c>
      <c r="K7" s="45" t="s">
        <v>155</v>
      </c>
      <c r="L7" s="45" t="s">
        <v>155</v>
      </c>
      <c r="M7" s="45" t="s">
        <v>155</v>
      </c>
      <c r="N7" s="45" t="s">
        <v>155</v>
      </c>
      <c r="O7" s="45" t="s">
        <v>155</v>
      </c>
      <c r="P7" s="32"/>
      <c r="Q7" s="45" t="s">
        <v>156</v>
      </c>
      <c r="R7" s="45" t="s">
        <v>156</v>
      </c>
      <c r="S7" s="45" t="s">
        <v>156</v>
      </c>
      <c r="T7" s="45" t="s">
        <v>156</v>
      </c>
      <c r="U7" s="45" t="s">
        <v>156</v>
      </c>
      <c r="V7" s="45" t="s">
        <v>156</v>
      </c>
      <c r="W7" s="45" t="s">
        <v>156</v>
      </c>
      <c r="X7" s="45" t="s">
        <v>156</v>
      </c>
      <c r="Y7" s="45" t="s">
        <v>156</v>
      </c>
      <c r="Z7" s="45" t="s">
        <v>156</v>
      </c>
      <c r="AA7" s="45" t="s">
        <v>156</v>
      </c>
      <c r="AB7" s="45" t="s">
        <v>156</v>
      </c>
      <c r="AC7" s="45" t="s">
        <v>156</v>
      </c>
      <c r="AD7" s="45" t="s">
        <v>156</v>
      </c>
      <c r="AE7" s="32"/>
      <c r="AF7" s="45" t="s">
        <v>157</v>
      </c>
      <c r="AG7" s="45" t="s">
        <v>157</v>
      </c>
      <c r="AH7" s="45" t="s">
        <v>157</v>
      </c>
      <c r="AI7" s="45" t="s">
        <v>157</v>
      </c>
      <c r="AJ7" s="45" t="s">
        <v>157</v>
      </c>
      <c r="AK7" s="45" t="s">
        <v>157</v>
      </c>
      <c r="AL7" s="45" t="s">
        <v>157</v>
      </c>
      <c r="AM7" s="45" t="s">
        <v>157</v>
      </c>
      <c r="AN7" s="45" t="s">
        <v>157</v>
      </c>
      <c r="AO7" s="45" t="s">
        <v>157</v>
      </c>
      <c r="AP7" s="45" t="s">
        <v>157</v>
      </c>
      <c r="AQ7" s="45" t="s">
        <v>157</v>
      </c>
      <c r="AR7" s="45" t="s">
        <v>157</v>
      </c>
      <c r="AS7" s="45" t="s">
        <v>157</v>
      </c>
      <c r="AT7" s="32"/>
      <c r="AU7" s="45" t="s">
        <v>158</v>
      </c>
      <c r="AV7" s="45" t="s">
        <v>158</v>
      </c>
      <c r="AW7" s="45" t="s">
        <v>158</v>
      </c>
      <c r="AX7" s="45" t="s">
        <v>158</v>
      </c>
      <c r="AY7" s="45" t="s">
        <v>158</v>
      </c>
      <c r="AZ7" s="45" t="s">
        <v>158</v>
      </c>
      <c r="BA7" s="45" t="s">
        <v>158</v>
      </c>
      <c r="BB7" s="45" t="s">
        <v>158</v>
      </c>
      <c r="BC7" s="45" t="s">
        <v>158</v>
      </c>
      <c r="BD7" s="45" t="s">
        <v>158</v>
      </c>
      <c r="BE7" s="45" t="s">
        <v>158</v>
      </c>
      <c r="BF7" s="45" t="s">
        <v>158</v>
      </c>
      <c r="BG7" s="45" t="s">
        <v>158</v>
      </c>
      <c r="BH7" s="45" t="s">
        <v>158</v>
      </c>
      <c r="BI7" s="33"/>
      <c r="BJ7" s="45" t="s">
        <v>159</v>
      </c>
      <c r="BK7" s="45" t="s">
        <v>159</v>
      </c>
      <c r="BL7" s="45" t="s">
        <v>159</v>
      </c>
      <c r="BM7" s="45" t="s">
        <v>159</v>
      </c>
      <c r="BN7" s="45" t="s">
        <v>159</v>
      </c>
      <c r="BO7" s="45" t="s">
        <v>159</v>
      </c>
      <c r="BP7" s="45" t="s">
        <v>159</v>
      </c>
      <c r="BQ7" s="45" t="s">
        <v>159</v>
      </c>
      <c r="BR7" s="45" t="s">
        <v>159</v>
      </c>
      <c r="BS7" s="45" t="s">
        <v>159</v>
      </c>
      <c r="BT7" s="45" t="s">
        <v>159</v>
      </c>
      <c r="BU7" s="45" t="s">
        <v>159</v>
      </c>
      <c r="BV7" s="45" t="s">
        <v>159</v>
      </c>
      <c r="BW7" s="46"/>
      <c r="BX7" s="45" t="s">
        <v>160</v>
      </c>
      <c r="BY7" s="45" t="s">
        <v>160</v>
      </c>
      <c r="BZ7" s="45" t="s">
        <v>160</v>
      </c>
      <c r="CA7" s="45" t="s">
        <v>160</v>
      </c>
      <c r="CB7" s="45" t="s">
        <v>160</v>
      </c>
      <c r="CC7" s="45" t="s">
        <v>160</v>
      </c>
      <c r="CD7" s="45" t="s">
        <v>160</v>
      </c>
      <c r="CE7" s="45" t="s">
        <v>160</v>
      </c>
      <c r="CF7" s="45" t="s">
        <v>160</v>
      </c>
      <c r="CG7" s="45" t="s">
        <v>160</v>
      </c>
      <c r="CH7" s="45" t="s">
        <v>160</v>
      </c>
      <c r="CI7" s="45" t="s">
        <v>160</v>
      </c>
      <c r="CJ7" s="45" t="s">
        <v>160</v>
      </c>
      <c r="CK7" s="46"/>
      <c r="CL7" s="45" t="s">
        <v>161</v>
      </c>
      <c r="CM7" s="45" t="s">
        <v>161</v>
      </c>
      <c r="CN7" s="45" t="s">
        <v>161</v>
      </c>
      <c r="CO7" s="45" t="s">
        <v>161</v>
      </c>
      <c r="CP7" s="45" t="s">
        <v>161</v>
      </c>
      <c r="CQ7" s="45" t="s">
        <v>161</v>
      </c>
      <c r="CR7" s="45" t="s">
        <v>161</v>
      </c>
      <c r="CS7" s="45" t="s">
        <v>161</v>
      </c>
      <c r="CT7" s="45" t="s">
        <v>161</v>
      </c>
      <c r="CU7" s="45" t="s">
        <v>161</v>
      </c>
      <c r="CV7" s="45" t="s">
        <v>161</v>
      </c>
      <c r="CW7" s="45" t="s">
        <v>161</v>
      </c>
      <c r="CX7" s="45" t="s">
        <v>161</v>
      </c>
      <c r="CY7" s="46"/>
      <c r="CZ7" s="45" t="s">
        <v>162</v>
      </c>
      <c r="DA7" s="45" t="s">
        <v>162</v>
      </c>
      <c r="DB7" s="45" t="s">
        <v>162</v>
      </c>
      <c r="DC7" s="45" t="s">
        <v>162</v>
      </c>
      <c r="DD7" s="45" t="s">
        <v>162</v>
      </c>
      <c r="DE7" s="45" t="s">
        <v>162</v>
      </c>
      <c r="DF7" s="45" t="s">
        <v>162</v>
      </c>
      <c r="DG7" s="45" t="s">
        <v>162</v>
      </c>
      <c r="DH7" s="45" t="s">
        <v>162</v>
      </c>
      <c r="DI7" s="45" t="s">
        <v>162</v>
      </c>
      <c r="DJ7" s="45" t="s">
        <v>162</v>
      </c>
      <c r="DK7" s="45" t="s">
        <v>162</v>
      </c>
      <c r="DL7" s="45" t="s">
        <v>162</v>
      </c>
      <c r="DM7" s="45" t="s">
        <v>163</v>
      </c>
      <c r="DN7" s="45" t="s">
        <v>163</v>
      </c>
      <c r="DO7" s="45" t="s">
        <v>163</v>
      </c>
      <c r="DP7" s="45" t="s">
        <v>163</v>
      </c>
      <c r="DQ7" s="45" t="s">
        <v>163</v>
      </c>
      <c r="DR7" s="45" t="s">
        <v>163</v>
      </c>
      <c r="DS7" s="45" t="s">
        <v>163</v>
      </c>
      <c r="DT7" s="45" t="s">
        <v>163</v>
      </c>
      <c r="DU7" s="45" t="s">
        <v>163</v>
      </c>
      <c r="DV7" s="45" t="s">
        <v>163</v>
      </c>
      <c r="DW7" s="45" t="s">
        <v>163</v>
      </c>
      <c r="DX7" s="45" t="s">
        <v>163</v>
      </c>
      <c r="DY7" s="45" t="s">
        <v>163</v>
      </c>
      <c r="EA7" s="42" t="s">
        <v>164</v>
      </c>
      <c r="EB7" s="43">
        <f>BV264</f>
        <v>77455.860000000015</v>
      </c>
      <c r="EC7" s="43">
        <f>BV265</f>
        <v>39772.51</v>
      </c>
      <c r="ED7" s="43">
        <f>BV266</f>
        <v>35247.279999999999</v>
      </c>
      <c r="EE7" s="43"/>
      <c r="EF7" s="43">
        <f>BV258-ED7-EC7-EB7</f>
        <v>24791.929999999935</v>
      </c>
    </row>
    <row r="8" spans="1:137">
      <c r="A8" s="27"/>
      <c r="B8" s="47" t="s">
        <v>165</v>
      </c>
      <c r="C8" s="47" t="s">
        <v>165</v>
      </c>
      <c r="D8" s="47" t="s">
        <v>165</v>
      </c>
      <c r="E8" s="47" t="s">
        <v>165</v>
      </c>
      <c r="F8" s="47" t="s">
        <v>165</v>
      </c>
      <c r="G8" s="47" t="s">
        <v>165</v>
      </c>
      <c r="H8" s="47" t="s">
        <v>165</v>
      </c>
      <c r="I8" s="47" t="s">
        <v>165</v>
      </c>
      <c r="J8" s="47" t="s">
        <v>165</v>
      </c>
      <c r="K8" s="47" t="s">
        <v>165</v>
      </c>
      <c r="L8" s="47" t="s">
        <v>165</v>
      </c>
      <c r="M8" s="47" t="s">
        <v>165</v>
      </c>
      <c r="N8" s="47" t="s">
        <v>165</v>
      </c>
      <c r="O8" s="47" t="s">
        <v>165</v>
      </c>
      <c r="P8" s="32"/>
      <c r="Q8" s="47" t="s">
        <v>165</v>
      </c>
      <c r="R8" s="47" t="s">
        <v>165</v>
      </c>
      <c r="S8" s="47" t="s">
        <v>165</v>
      </c>
      <c r="T8" s="47" t="s">
        <v>165</v>
      </c>
      <c r="U8" s="47" t="s">
        <v>165</v>
      </c>
      <c r="V8" s="47" t="s">
        <v>165</v>
      </c>
      <c r="W8" s="47" t="s">
        <v>165</v>
      </c>
      <c r="X8" s="47" t="s">
        <v>165</v>
      </c>
      <c r="Y8" s="47" t="s">
        <v>165</v>
      </c>
      <c r="Z8" s="47" t="s">
        <v>165</v>
      </c>
      <c r="AA8" s="47" t="s">
        <v>165</v>
      </c>
      <c r="AB8" s="47" t="s">
        <v>165</v>
      </c>
      <c r="AC8" s="47" t="s">
        <v>165</v>
      </c>
      <c r="AD8" s="47" t="s">
        <v>165</v>
      </c>
      <c r="AE8" s="32"/>
      <c r="AF8" s="47" t="s">
        <v>165</v>
      </c>
      <c r="AG8" s="47" t="s">
        <v>165</v>
      </c>
      <c r="AH8" s="47" t="s">
        <v>165</v>
      </c>
      <c r="AI8" s="47" t="s">
        <v>165</v>
      </c>
      <c r="AJ8" s="47" t="s">
        <v>165</v>
      </c>
      <c r="AK8" s="47" t="s">
        <v>165</v>
      </c>
      <c r="AL8" s="47" t="s">
        <v>165</v>
      </c>
      <c r="AM8" s="47" t="s">
        <v>165</v>
      </c>
      <c r="AN8" s="47" t="s">
        <v>165</v>
      </c>
      <c r="AO8" s="47" t="s">
        <v>165</v>
      </c>
      <c r="AP8" s="47" t="s">
        <v>165</v>
      </c>
      <c r="AQ8" s="47" t="s">
        <v>165</v>
      </c>
      <c r="AR8" s="47" t="s">
        <v>165</v>
      </c>
      <c r="AS8" s="47" t="s">
        <v>165</v>
      </c>
      <c r="AT8" s="32"/>
      <c r="AU8" s="47" t="s">
        <v>165</v>
      </c>
      <c r="AV8" s="47" t="s">
        <v>165</v>
      </c>
      <c r="AW8" s="47" t="s">
        <v>165</v>
      </c>
      <c r="AX8" s="47" t="s">
        <v>165</v>
      </c>
      <c r="AY8" s="47" t="s">
        <v>165</v>
      </c>
      <c r="AZ8" s="47" t="s">
        <v>165</v>
      </c>
      <c r="BA8" s="47" t="s">
        <v>165</v>
      </c>
      <c r="BB8" s="47" t="s">
        <v>165</v>
      </c>
      <c r="BC8" s="47" t="s">
        <v>165</v>
      </c>
      <c r="BD8" s="47" t="s">
        <v>165</v>
      </c>
      <c r="BE8" s="47" t="s">
        <v>165</v>
      </c>
      <c r="BF8" s="47" t="s">
        <v>165</v>
      </c>
      <c r="BG8" s="47" t="s">
        <v>165</v>
      </c>
      <c r="BH8" s="47" t="s">
        <v>165</v>
      </c>
      <c r="BI8" s="33"/>
      <c r="BJ8" s="47" t="s">
        <v>165</v>
      </c>
      <c r="BK8" s="47" t="s">
        <v>165</v>
      </c>
      <c r="BL8" s="47" t="s">
        <v>165</v>
      </c>
      <c r="BM8" s="47" t="s">
        <v>165</v>
      </c>
      <c r="BN8" s="47" t="s">
        <v>165</v>
      </c>
      <c r="BO8" s="47" t="s">
        <v>165</v>
      </c>
      <c r="BP8" s="47" t="s">
        <v>165</v>
      </c>
      <c r="BQ8" s="47" t="s">
        <v>165</v>
      </c>
      <c r="BR8" s="47" t="s">
        <v>165</v>
      </c>
      <c r="BS8" s="47" t="s">
        <v>165</v>
      </c>
      <c r="BT8" s="47" t="s">
        <v>165</v>
      </c>
      <c r="BU8" s="47" t="s">
        <v>165</v>
      </c>
      <c r="BV8" s="47" t="s">
        <v>165</v>
      </c>
      <c r="BW8" s="32"/>
      <c r="BX8" s="47" t="s">
        <v>165</v>
      </c>
      <c r="BY8" s="47" t="s">
        <v>165</v>
      </c>
      <c r="BZ8" s="47" t="s">
        <v>165</v>
      </c>
      <c r="CA8" s="47" t="s">
        <v>165</v>
      </c>
      <c r="CB8" s="47" t="s">
        <v>165</v>
      </c>
      <c r="CC8" s="47" t="s">
        <v>165</v>
      </c>
      <c r="CD8" s="47" t="s">
        <v>165</v>
      </c>
      <c r="CE8" s="47" t="s">
        <v>165</v>
      </c>
      <c r="CF8" s="47" t="s">
        <v>165</v>
      </c>
      <c r="CG8" s="47" t="s">
        <v>165</v>
      </c>
      <c r="CH8" s="47" t="s">
        <v>165</v>
      </c>
      <c r="CI8" s="47" t="s">
        <v>165</v>
      </c>
      <c r="CJ8" s="47" t="s">
        <v>165</v>
      </c>
      <c r="CK8" s="32"/>
      <c r="CL8" s="47" t="s">
        <v>165</v>
      </c>
      <c r="CM8" s="47" t="s">
        <v>165</v>
      </c>
      <c r="CN8" s="47" t="s">
        <v>165</v>
      </c>
      <c r="CO8" s="47" t="s">
        <v>165</v>
      </c>
      <c r="CP8" s="47" t="s">
        <v>165</v>
      </c>
      <c r="CQ8" s="47" t="s">
        <v>165</v>
      </c>
      <c r="CR8" s="47" t="s">
        <v>165</v>
      </c>
      <c r="CS8" s="47" t="s">
        <v>165</v>
      </c>
      <c r="CT8" s="47" t="s">
        <v>165</v>
      </c>
      <c r="CU8" s="47" t="s">
        <v>165</v>
      </c>
      <c r="CV8" s="47" t="s">
        <v>165</v>
      </c>
      <c r="CW8" s="47" t="s">
        <v>165</v>
      </c>
      <c r="CX8" s="47" t="s">
        <v>165</v>
      </c>
      <c r="CY8" s="32"/>
      <c r="CZ8" s="47" t="s">
        <v>165</v>
      </c>
      <c r="DA8" s="47" t="s">
        <v>165</v>
      </c>
      <c r="DB8" s="47" t="s">
        <v>165</v>
      </c>
      <c r="DC8" s="47" t="s">
        <v>165</v>
      </c>
      <c r="DD8" s="47" t="s">
        <v>165</v>
      </c>
      <c r="DE8" s="47" t="s">
        <v>165</v>
      </c>
      <c r="DF8" s="47" t="s">
        <v>165</v>
      </c>
      <c r="DG8" s="47" t="s">
        <v>165</v>
      </c>
      <c r="DH8" s="47" t="s">
        <v>165</v>
      </c>
      <c r="DI8" s="47" t="s">
        <v>165</v>
      </c>
      <c r="DJ8" s="47" t="s">
        <v>165</v>
      </c>
      <c r="DK8" s="47" t="s">
        <v>165</v>
      </c>
      <c r="DL8" s="47" t="s">
        <v>165</v>
      </c>
      <c r="DM8" s="47" t="s">
        <v>165</v>
      </c>
      <c r="DN8" s="47" t="s">
        <v>165</v>
      </c>
      <c r="DO8" s="47" t="s">
        <v>165</v>
      </c>
      <c r="DP8" s="47" t="s">
        <v>165</v>
      </c>
      <c r="DQ8" s="47" t="s">
        <v>165</v>
      </c>
      <c r="DR8" s="47" t="s">
        <v>165</v>
      </c>
      <c r="DS8" s="47" t="s">
        <v>165</v>
      </c>
      <c r="DT8" s="47" t="s">
        <v>165</v>
      </c>
      <c r="DU8" s="47" t="s">
        <v>165</v>
      </c>
      <c r="DV8" s="47" t="s">
        <v>165</v>
      </c>
      <c r="DW8" s="47" t="s">
        <v>165</v>
      </c>
      <c r="DX8" s="47" t="s">
        <v>165</v>
      </c>
      <c r="DY8" s="47" t="s">
        <v>165</v>
      </c>
      <c r="EA8" s="42" t="s">
        <v>166</v>
      </c>
      <c r="EB8" s="43">
        <f>CJ264</f>
        <v>36723.089999999997</v>
      </c>
      <c r="EC8" s="43">
        <f>CJ265</f>
        <v>42219.770000000004</v>
      </c>
      <c r="ED8" s="43">
        <f>CJ266</f>
        <v>38855.19</v>
      </c>
      <c r="EE8" s="43"/>
      <c r="EF8" s="43">
        <f>CJ258-ED8-EC8-EB8</f>
        <v>20884.849999999991</v>
      </c>
    </row>
    <row r="9" spans="1:137">
      <c r="A9" s="27"/>
      <c r="B9" s="47" t="s">
        <v>105</v>
      </c>
      <c r="C9" s="47" t="s">
        <v>105</v>
      </c>
      <c r="D9" s="47" t="s">
        <v>105</v>
      </c>
      <c r="E9" s="47" t="s">
        <v>105</v>
      </c>
      <c r="F9" s="47" t="s">
        <v>105</v>
      </c>
      <c r="G9" s="47" t="s">
        <v>105</v>
      </c>
      <c r="H9" s="47" t="s">
        <v>105</v>
      </c>
      <c r="I9" s="47" t="s">
        <v>105</v>
      </c>
      <c r="J9" s="47" t="s">
        <v>105</v>
      </c>
      <c r="K9" s="47" t="s">
        <v>105</v>
      </c>
      <c r="L9" s="47" t="s">
        <v>105</v>
      </c>
      <c r="M9" s="47" t="s">
        <v>105</v>
      </c>
      <c r="N9" s="47" t="s">
        <v>105</v>
      </c>
      <c r="O9" s="47" t="s">
        <v>105</v>
      </c>
      <c r="P9" s="32"/>
      <c r="Q9" s="47" t="s">
        <v>105</v>
      </c>
      <c r="R9" s="47" t="s">
        <v>105</v>
      </c>
      <c r="S9" s="47" t="s">
        <v>105</v>
      </c>
      <c r="T9" s="47" t="s">
        <v>105</v>
      </c>
      <c r="U9" s="47" t="s">
        <v>105</v>
      </c>
      <c r="V9" s="47" t="s">
        <v>105</v>
      </c>
      <c r="W9" s="47" t="s">
        <v>105</v>
      </c>
      <c r="X9" s="47" t="s">
        <v>105</v>
      </c>
      <c r="Y9" s="47" t="s">
        <v>105</v>
      </c>
      <c r="Z9" s="47" t="s">
        <v>105</v>
      </c>
      <c r="AA9" s="47" t="s">
        <v>105</v>
      </c>
      <c r="AB9" s="47" t="s">
        <v>105</v>
      </c>
      <c r="AC9" s="47" t="s">
        <v>105</v>
      </c>
      <c r="AD9" s="47" t="s">
        <v>105</v>
      </c>
      <c r="AE9" s="32"/>
      <c r="AF9" s="47" t="s">
        <v>105</v>
      </c>
      <c r="AG9" s="47" t="s">
        <v>105</v>
      </c>
      <c r="AH9" s="47" t="s">
        <v>105</v>
      </c>
      <c r="AI9" s="47" t="s">
        <v>105</v>
      </c>
      <c r="AJ9" s="47" t="s">
        <v>105</v>
      </c>
      <c r="AK9" s="47" t="s">
        <v>105</v>
      </c>
      <c r="AL9" s="47" t="s">
        <v>105</v>
      </c>
      <c r="AM9" s="47" t="s">
        <v>105</v>
      </c>
      <c r="AN9" s="47" t="s">
        <v>105</v>
      </c>
      <c r="AO9" s="47" t="s">
        <v>105</v>
      </c>
      <c r="AP9" s="47" t="s">
        <v>105</v>
      </c>
      <c r="AQ9" s="47" t="s">
        <v>105</v>
      </c>
      <c r="AR9" s="47" t="s">
        <v>105</v>
      </c>
      <c r="AS9" s="47" t="s">
        <v>105</v>
      </c>
      <c r="AT9" s="32"/>
      <c r="AU9" s="47" t="s">
        <v>105</v>
      </c>
      <c r="AV9" s="47" t="s">
        <v>105</v>
      </c>
      <c r="AW9" s="47" t="s">
        <v>105</v>
      </c>
      <c r="AX9" s="47" t="s">
        <v>105</v>
      </c>
      <c r="AY9" s="47" t="s">
        <v>105</v>
      </c>
      <c r="AZ9" s="47" t="s">
        <v>105</v>
      </c>
      <c r="BA9" s="47" t="s">
        <v>105</v>
      </c>
      <c r="BB9" s="47" t="s">
        <v>105</v>
      </c>
      <c r="BC9" s="47" t="s">
        <v>105</v>
      </c>
      <c r="BD9" s="47" t="s">
        <v>105</v>
      </c>
      <c r="BE9" s="47" t="s">
        <v>105</v>
      </c>
      <c r="BF9" s="47" t="s">
        <v>105</v>
      </c>
      <c r="BG9" s="47" t="s">
        <v>105</v>
      </c>
      <c r="BH9" s="47" t="s">
        <v>105</v>
      </c>
      <c r="BI9" s="33"/>
      <c r="BJ9" s="47" t="s">
        <v>105</v>
      </c>
      <c r="BK9" s="47" t="s">
        <v>105</v>
      </c>
      <c r="BL9" s="47" t="s">
        <v>105</v>
      </c>
      <c r="BM9" s="47" t="s">
        <v>105</v>
      </c>
      <c r="BN9" s="47" t="s">
        <v>105</v>
      </c>
      <c r="BO9" s="47" t="s">
        <v>105</v>
      </c>
      <c r="BP9" s="47" t="s">
        <v>105</v>
      </c>
      <c r="BQ9" s="47" t="s">
        <v>105</v>
      </c>
      <c r="BR9" s="47" t="s">
        <v>105</v>
      </c>
      <c r="BS9" s="47" t="s">
        <v>105</v>
      </c>
      <c r="BT9" s="47" t="s">
        <v>105</v>
      </c>
      <c r="BU9" s="47" t="s">
        <v>105</v>
      </c>
      <c r="BV9" s="47" t="s">
        <v>105</v>
      </c>
      <c r="BW9" s="48"/>
      <c r="BX9" s="47" t="s">
        <v>105</v>
      </c>
      <c r="BY9" s="47" t="s">
        <v>105</v>
      </c>
      <c r="BZ9" s="47" t="s">
        <v>105</v>
      </c>
      <c r="CA9" s="47" t="s">
        <v>105</v>
      </c>
      <c r="CB9" s="47" t="s">
        <v>105</v>
      </c>
      <c r="CC9" s="47" t="s">
        <v>105</v>
      </c>
      <c r="CD9" s="47" t="s">
        <v>105</v>
      </c>
      <c r="CE9" s="47" t="s">
        <v>105</v>
      </c>
      <c r="CF9" s="47" t="s">
        <v>105</v>
      </c>
      <c r="CG9" s="47" t="s">
        <v>105</v>
      </c>
      <c r="CH9" s="47" t="s">
        <v>105</v>
      </c>
      <c r="CI9" s="47" t="s">
        <v>105</v>
      </c>
      <c r="CJ9" s="47" t="s">
        <v>105</v>
      </c>
      <c r="CK9" s="48"/>
      <c r="CL9" s="47" t="s">
        <v>105</v>
      </c>
      <c r="CM9" s="47" t="s">
        <v>105</v>
      </c>
      <c r="CN9" s="47" t="s">
        <v>105</v>
      </c>
      <c r="CO9" s="47" t="s">
        <v>105</v>
      </c>
      <c r="CP9" s="47" t="s">
        <v>105</v>
      </c>
      <c r="CQ9" s="47" t="s">
        <v>105</v>
      </c>
      <c r="CR9" s="47" t="s">
        <v>105</v>
      </c>
      <c r="CS9" s="47" t="s">
        <v>105</v>
      </c>
      <c r="CT9" s="47" t="s">
        <v>105</v>
      </c>
      <c r="CU9" s="47" t="s">
        <v>105</v>
      </c>
      <c r="CV9" s="47" t="s">
        <v>105</v>
      </c>
      <c r="CW9" s="47" t="s">
        <v>105</v>
      </c>
      <c r="CX9" s="47" t="s">
        <v>105</v>
      </c>
      <c r="CY9" s="48"/>
      <c r="CZ9" s="47" t="s">
        <v>105</v>
      </c>
      <c r="DA9" s="47" t="s">
        <v>105</v>
      </c>
      <c r="DB9" s="47" t="s">
        <v>105</v>
      </c>
      <c r="DC9" s="47" t="s">
        <v>105</v>
      </c>
      <c r="DD9" s="47" t="s">
        <v>105</v>
      </c>
      <c r="DE9" s="47" t="s">
        <v>105</v>
      </c>
      <c r="DF9" s="47" t="s">
        <v>105</v>
      </c>
      <c r="DG9" s="47" t="s">
        <v>105</v>
      </c>
      <c r="DH9" s="47" t="s">
        <v>105</v>
      </c>
      <c r="DI9" s="47" t="s">
        <v>105</v>
      </c>
      <c r="DJ9" s="47" t="s">
        <v>105</v>
      </c>
      <c r="DK9" s="47" t="s">
        <v>105</v>
      </c>
      <c r="DL9" s="47" t="s">
        <v>105</v>
      </c>
      <c r="DM9" s="47" t="s">
        <v>105</v>
      </c>
      <c r="DN9" s="47" t="s">
        <v>105</v>
      </c>
      <c r="DO9" s="47" t="s">
        <v>105</v>
      </c>
      <c r="DP9" s="47" t="s">
        <v>105</v>
      </c>
      <c r="DQ9" s="47" t="s">
        <v>105</v>
      </c>
      <c r="DR9" s="47" t="s">
        <v>105</v>
      </c>
      <c r="DS9" s="47" t="s">
        <v>105</v>
      </c>
      <c r="DT9" s="47" t="s">
        <v>105</v>
      </c>
      <c r="DU9" s="47" t="s">
        <v>105</v>
      </c>
      <c r="DV9" s="47" t="s">
        <v>105</v>
      </c>
      <c r="DW9" s="47" t="s">
        <v>105</v>
      </c>
      <c r="DX9" s="47" t="s">
        <v>105</v>
      </c>
      <c r="DY9" s="47" t="s">
        <v>105</v>
      </c>
      <c r="EA9" s="42" t="s">
        <v>167</v>
      </c>
      <c r="EB9" s="43">
        <f>CX264</f>
        <v>41046.870000000003</v>
      </c>
      <c r="EC9" s="43">
        <f>CX265</f>
        <v>42493.490000000005</v>
      </c>
      <c r="ED9" s="43">
        <f>CX266</f>
        <v>41067.339999999997</v>
      </c>
      <c r="EE9" s="43"/>
      <c r="EF9" s="43">
        <f>CX258-ED9-EC9-EB9</f>
        <v>8734.5900000000038</v>
      </c>
    </row>
    <row r="10" spans="1:137" s="51" customFormat="1">
      <c r="A10" s="49" t="s">
        <v>168</v>
      </c>
      <c r="B10" s="50">
        <v>0</v>
      </c>
      <c r="C10" s="50">
        <v>0</v>
      </c>
      <c r="D10" s="50">
        <v>0</v>
      </c>
      <c r="E10" s="50">
        <v>0</v>
      </c>
      <c r="F10" s="50">
        <v>0</v>
      </c>
      <c r="G10" s="50">
        <v>0</v>
      </c>
      <c r="H10" s="50">
        <v>0</v>
      </c>
      <c r="I10" s="50">
        <v>0</v>
      </c>
      <c r="J10" s="50">
        <v>0</v>
      </c>
      <c r="K10" s="50">
        <v>0</v>
      </c>
      <c r="L10" s="50">
        <v>0</v>
      </c>
      <c r="M10" s="50">
        <v>0</v>
      </c>
      <c r="N10" s="50">
        <v>0</v>
      </c>
      <c r="O10" s="50">
        <v>0</v>
      </c>
      <c r="P10" s="32"/>
      <c r="Q10" s="50">
        <v>0</v>
      </c>
      <c r="R10" s="50">
        <v>0</v>
      </c>
      <c r="S10" s="50">
        <v>0</v>
      </c>
      <c r="T10" s="50">
        <v>0</v>
      </c>
      <c r="U10" s="50">
        <v>0</v>
      </c>
      <c r="V10" s="50">
        <v>0</v>
      </c>
      <c r="W10" s="50">
        <v>0</v>
      </c>
      <c r="X10" s="50">
        <v>0</v>
      </c>
      <c r="Y10" s="50">
        <v>0</v>
      </c>
      <c r="Z10" s="50">
        <v>0</v>
      </c>
      <c r="AA10" s="50">
        <v>0</v>
      </c>
      <c r="AB10" s="50">
        <v>0</v>
      </c>
      <c r="AC10" s="50">
        <v>0</v>
      </c>
      <c r="AD10" s="50">
        <v>0</v>
      </c>
      <c r="AE10" s="32"/>
      <c r="AF10" s="50">
        <v>0</v>
      </c>
      <c r="AG10" s="50">
        <v>0</v>
      </c>
      <c r="AH10" s="50">
        <v>0</v>
      </c>
      <c r="AI10" s="50">
        <v>0</v>
      </c>
      <c r="AJ10" s="50">
        <v>0</v>
      </c>
      <c r="AK10" s="50">
        <v>0</v>
      </c>
      <c r="AL10" s="50">
        <v>0</v>
      </c>
      <c r="AM10" s="50">
        <v>0</v>
      </c>
      <c r="AN10" s="50">
        <v>0</v>
      </c>
      <c r="AO10" s="50">
        <v>0</v>
      </c>
      <c r="AP10" s="50">
        <v>0</v>
      </c>
      <c r="AQ10" s="50">
        <v>0</v>
      </c>
      <c r="AR10" s="50">
        <v>0</v>
      </c>
      <c r="AS10" s="50">
        <v>0</v>
      </c>
      <c r="AT10" s="32"/>
      <c r="AU10" s="50">
        <v>0</v>
      </c>
      <c r="AV10" s="50">
        <v>0</v>
      </c>
      <c r="AW10" s="50">
        <v>0</v>
      </c>
      <c r="AX10" s="50">
        <v>0</v>
      </c>
      <c r="AY10" s="50">
        <v>0</v>
      </c>
      <c r="AZ10" s="50">
        <v>0</v>
      </c>
      <c r="BA10" s="50">
        <v>0</v>
      </c>
      <c r="BB10" s="50">
        <v>0</v>
      </c>
      <c r="BC10" s="50">
        <v>0</v>
      </c>
      <c r="BD10" s="50">
        <v>0</v>
      </c>
      <c r="BE10" s="50">
        <v>0</v>
      </c>
      <c r="BF10" s="50">
        <v>0</v>
      </c>
      <c r="BG10" s="50">
        <v>0</v>
      </c>
      <c r="BH10" s="50">
        <v>0</v>
      </c>
      <c r="BI10" s="33"/>
      <c r="BJ10" s="50">
        <v>0</v>
      </c>
      <c r="BK10" s="50">
        <v>0</v>
      </c>
      <c r="BL10" s="50">
        <v>0</v>
      </c>
      <c r="BM10" s="50">
        <v>0</v>
      </c>
      <c r="BN10" s="50">
        <v>0</v>
      </c>
      <c r="BO10" s="50">
        <v>0</v>
      </c>
      <c r="BP10" s="50">
        <v>0</v>
      </c>
      <c r="BQ10" s="50">
        <v>0</v>
      </c>
      <c r="BR10" s="50">
        <v>0</v>
      </c>
      <c r="BS10" s="50">
        <v>0</v>
      </c>
      <c r="BT10" s="50">
        <v>0</v>
      </c>
      <c r="BU10" s="50">
        <v>0</v>
      </c>
      <c r="BV10" s="50">
        <v>0</v>
      </c>
      <c r="BW10" s="48"/>
      <c r="BX10" s="50">
        <v>0</v>
      </c>
      <c r="BY10" s="50">
        <v>0</v>
      </c>
      <c r="BZ10" s="50">
        <v>0</v>
      </c>
      <c r="CA10" s="50">
        <v>0</v>
      </c>
      <c r="CB10" s="50">
        <v>0</v>
      </c>
      <c r="CC10" s="50">
        <v>0</v>
      </c>
      <c r="CD10" s="50">
        <v>0</v>
      </c>
      <c r="CE10" s="50">
        <v>0</v>
      </c>
      <c r="CF10" s="50">
        <v>0</v>
      </c>
      <c r="CG10" s="50">
        <v>0</v>
      </c>
      <c r="CH10" s="50">
        <v>0</v>
      </c>
      <c r="CI10" s="50">
        <v>0</v>
      </c>
      <c r="CJ10" s="50">
        <v>0</v>
      </c>
      <c r="CK10" s="48"/>
      <c r="CL10" s="50">
        <v>0</v>
      </c>
      <c r="CM10" s="50">
        <v>0</v>
      </c>
      <c r="CN10" s="50">
        <v>0</v>
      </c>
      <c r="CO10" s="50">
        <v>0</v>
      </c>
      <c r="CP10" s="50">
        <v>0</v>
      </c>
      <c r="CQ10" s="50">
        <v>0</v>
      </c>
      <c r="CR10" s="50">
        <v>0</v>
      </c>
      <c r="CS10" s="50">
        <v>0</v>
      </c>
      <c r="CT10" s="50">
        <v>0</v>
      </c>
      <c r="CU10" s="50">
        <v>0</v>
      </c>
      <c r="CV10" s="50">
        <v>0</v>
      </c>
      <c r="CW10" s="50">
        <v>0</v>
      </c>
      <c r="CX10" s="50">
        <v>0</v>
      </c>
      <c r="CY10" s="48"/>
      <c r="CZ10" s="50">
        <v>0</v>
      </c>
      <c r="DA10" s="50">
        <v>0</v>
      </c>
      <c r="DB10" s="50">
        <v>0</v>
      </c>
      <c r="DC10" s="50">
        <v>0</v>
      </c>
      <c r="DD10" s="50">
        <v>0</v>
      </c>
      <c r="DE10" s="50">
        <v>0</v>
      </c>
      <c r="DF10" s="50">
        <v>0</v>
      </c>
      <c r="DG10" s="50">
        <v>0</v>
      </c>
      <c r="DH10" s="50">
        <v>0</v>
      </c>
      <c r="DI10" s="50">
        <v>0</v>
      </c>
      <c r="DJ10" s="50">
        <v>0</v>
      </c>
      <c r="DK10" s="50">
        <v>0</v>
      </c>
      <c r="DL10" s="50">
        <v>0</v>
      </c>
      <c r="DM10" s="50">
        <v>0</v>
      </c>
      <c r="DN10" s="50">
        <v>0</v>
      </c>
      <c r="DO10" s="50">
        <v>0</v>
      </c>
      <c r="DP10" s="50">
        <v>0</v>
      </c>
      <c r="DQ10" s="50">
        <v>0</v>
      </c>
      <c r="DR10" s="50">
        <v>0</v>
      </c>
      <c r="DS10" s="50">
        <v>0</v>
      </c>
      <c r="DT10" s="50">
        <v>0</v>
      </c>
      <c r="DU10" s="50">
        <v>0</v>
      </c>
      <c r="DV10" s="50">
        <v>0</v>
      </c>
      <c r="DW10" s="50">
        <v>0</v>
      </c>
      <c r="DX10" s="50">
        <v>0</v>
      </c>
      <c r="DY10" s="50">
        <v>0</v>
      </c>
      <c r="EA10" s="42" t="s">
        <v>169</v>
      </c>
      <c r="EB10" s="43">
        <f>DL264</f>
        <v>84369.2</v>
      </c>
      <c r="EC10" s="43">
        <f>DL265</f>
        <v>50771.37</v>
      </c>
      <c r="ED10" s="43">
        <f>DL266</f>
        <v>53029.22</v>
      </c>
      <c r="EE10" s="43"/>
      <c r="EF10" s="43">
        <f>DL258-ED10-EC10-EB10</f>
        <v>29114.890000000029</v>
      </c>
    </row>
    <row r="11" spans="1:137" s="54" customFormat="1">
      <c r="A11" s="52"/>
      <c r="B11" s="53"/>
      <c r="C11" s="53"/>
      <c r="D11" s="53"/>
      <c r="E11" s="53"/>
      <c r="F11" s="53"/>
      <c r="G11" s="53"/>
      <c r="H11" s="53"/>
      <c r="I11" s="53"/>
      <c r="J11" s="53"/>
      <c r="K11" s="53"/>
      <c r="L11" s="53"/>
      <c r="M11" s="53"/>
      <c r="N11" s="53"/>
      <c r="O11" s="53"/>
      <c r="P11" s="32"/>
      <c r="Q11" s="53"/>
      <c r="R11" s="53"/>
      <c r="S11" s="53"/>
      <c r="T11" s="53"/>
      <c r="U11" s="53"/>
      <c r="V11" s="53"/>
      <c r="W11" s="53"/>
      <c r="X11" s="53"/>
      <c r="Y11" s="53"/>
      <c r="Z11" s="53"/>
      <c r="AA11" s="53"/>
      <c r="AB11" s="53"/>
      <c r="AC11" s="53"/>
      <c r="AD11" s="53"/>
      <c r="AE11" s="32"/>
      <c r="AF11" s="53"/>
      <c r="AG11" s="53"/>
      <c r="AH11" s="53"/>
      <c r="AI11" s="53"/>
      <c r="AJ11" s="53"/>
      <c r="AK11" s="53"/>
      <c r="AL11" s="53"/>
      <c r="AM11" s="53"/>
      <c r="AN11" s="53"/>
      <c r="AO11" s="53"/>
      <c r="AP11" s="53"/>
      <c r="AQ11" s="53"/>
      <c r="AR11" s="53"/>
      <c r="AS11" s="53"/>
      <c r="AT11" s="32"/>
      <c r="AU11" s="53"/>
      <c r="AV11" s="53"/>
      <c r="AW11" s="53"/>
      <c r="AX11" s="53"/>
      <c r="AY11" s="53"/>
      <c r="AZ11" s="53"/>
      <c r="BA11" s="53"/>
      <c r="BB11" s="53"/>
      <c r="BC11" s="53"/>
      <c r="BD11" s="53"/>
      <c r="BE11" s="53"/>
      <c r="BF11" s="53"/>
      <c r="BG11" s="53"/>
      <c r="BH11" s="53"/>
      <c r="BI11" s="33"/>
      <c r="BJ11" s="53"/>
      <c r="BK11" s="53"/>
      <c r="BL11" s="53"/>
      <c r="BM11" s="53"/>
      <c r="BN11" s="53"/>
      <c r="BO11" s="53"/>
      <c r="BP11" s="53"/>
      <c r="BQ11" s="53"/>
      <c r="BR11" s="53"/>
      <c r="BS11" s="53"/>
      <c r="BT11" s="53"/>
      <c r="BU11" s="53"/>
      <c r="BV11" s="53"/>
      <c r="BW11" s="48"/>
      <c r="BX11" s="53"/>
      <c r="BY11" s="53"/>
      <c r="BZ11" s="53"/>
      <c r="CA11" s="53"/>
      <c r="CB11" s="53"/>
      <c r="CC11" s="53"/>
      <c r="CD11" s="53"/>
      <c r="CE11" s="53"/>
      <c r="CF11" s="53"/>
      <c r="CG11" s="53"/>
      <c r="CH11" s="53"/>
      <c r="CI11" s="53"/>
      <c r="CJ11" s="53"/>
      <c r="CK11" s="48"/>
      <c r="CL11" s="53"/>
      <c r="CM11" s="53"/>
      <c r="CN11" s="53"/>
      <c r="CO11" s="53"/>
      <c r="CP11" s="53"/>
      <c r="CQ11" s="53"/>
      <c r="CR11" s="53"/>
      <c r="CS11" s="53"/>
      <c r="CT11" s="53"/>
      <c r="CU11" s="53"/>
      <c r="CV11" s="53"/>
      <c r="CW11" s="53"/>
      <c r="CX11" s="53"/>
      <c r="CY11" s="48"/>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EA11" s="72" t="s">
        <v>170</v>
      </c>
      <c r="EB11" s="73">
        <f>AVERAGE(EB3:EB10)/1000</f>
        <v>72.206811250000001</v>
      </c>
      <c r="EC11" s="73">
        <f>AVERAGE(EC3:EC10)/1000</f>
        <v>39.243614999999998</v>
      </c>
      <c r="ED11" s="73">
        <f>AVERAGE(ED3:ED10)/1000</f>
        <v>39.915681249999992</v>
      </c>
      <c r="EE11" s="73"/>
      <c r="EF11" s="73">
        <f>AVERAGE(EF3:EF10)/1000</f>
        <v>24.537546249999984</v>
      </c>
      <c r="EG11" s="78">
        <f>SUM(EB11:EF11)</f>
        <v>175.90365374999999</v>
      </c>
    </row>
    <row r="12" spans="1:137" s="51" customFormat="1">
      <c r="A12" s="49" t="s">
        <v>171</v>
      </c>
      <c r="B12" s="50">
        <v>0</v>
      </c>
      <c r="C12" s="50">
        <v>0</v>
      </c>
      <c r="D12" s="50">
        <v>0</v>
      </c>
      <c r="E12" s="50">
        <v>0</v>
      </c>
      <c r="F12" s="50">
        <v>0</v>
      </c>
      <c r="G12" s="50">
        <v>0</v>
      </c>
      <c r="H12" s="50">
        <v>0</v>
      </c>
      <c r="I12" s="50">
        <v>0</v>
      </c>
      <c r="J12" s="50">
        <v>0</v>
      </c>
      <c r="K12" s="50">
        <v>0</v>
      </c>
      <c r="L12" s="50">
        <v>0</v>
      </c>
      <c r="M12" s="50">
        <v>0</v>
      </c>
      <c r="N12" s="50">
        <v>0</v>
      </c>
      <c r="O12" s="50">
        <v>0</v>
      </c>
      <c r="P12" s="32"/>
      <c r="Q12" s="50">
        <v>0</v>
      </c>
      <c r="R12" s="50">
        <v>0</v>
      </c>
      <c r="S12" s="50">
        <v>0</v>
      </c>
      <c r="T12" s="50">
        <v>0</v>
      </c>
      <c r="U12" s="50">
        <v>0</v>
      </c>
      <c r="V12" s="50">
        <v>0</v>
      </c>
      <c r="W12" s="50">
        <v>0</v>
      </c>
      <c r="X12" s="50">
        <v>0</v>
      </c>
      <c r="Y12" s="50">
        <v>0</v>
      </c>
      <c r="Z12" s="50">
        <v>0</v>
      </c>
      <c r="AA12" s="50">
        <v>0</v>
      </c>
      <c r="AB12" s="50">
        <v>0</v>
      </c>
      <c r="AC12" s="50">
        <v>0</v>
      </c>
      <c r="AD12" s="50">
        <v>0</v>
      </c>
      <c r="AE12" s="32"/>
      <c r="AF12" s="50">
        <v>0</v>
      </c>
      <c r="AG12" s="50">
        <v>0</v>
      </c>
      <c r="AH12" s="50">
        <v>0</v>
      </c>
      <c r="AI12" s="50">
        <v>0</v>
      </c>
      <c r="AJ12" s="50">
        <v>0</v>
      </c>
      <c r="AK12" s="50">
        <v>0</v>
      </c>
      <c r="AL12" s="50">
        <v>0</v>
      </c>
      <c r="AM12" s="50">
        <v>0</v>
      </c>
      <c r="AN12" s="50">
        <v>0</v>
      </c>
      <c r="AO12" s="50">
        <v>0</v>
      </c>
      <c r="AP12" s="50">
        <v>0</v>
      </c>
      <c r="AQ12" s="50">
        <v>0</v>
      </c>
      <c r="AR12" s="50">
        <v>0</v>
      </c>
      <c r="AS12" s="50">
        <v>0</v>
      </c>
      <c r="AT12" s="32"/>
      <c r="AU12" s="50">
        <v>0</v>
      </c>
      <c r="AV12" s="50">
        <v>0</v>
      </c>
      <c r="AW12" s="50">
        <v>0</v>
      </c>
      <c r="AX12" s="50">
        <v>0</v>
      </c>
      <c r="AY12" s="50">
        <v>0</v>
      </c>
      <c r="AZ12" s="50">
        <v>0</v>
      </c>
      <c r="BA12" s="50">
        <v>0</v>
      </c>
      <c r="BB12" s="50">
        <v>0</v>
      </c>
      <c r="BC12" s="50">
        <v>0</v>
      </c>
      <c r="BD12" s="50">
        <v>0</v>
      </c>
      <c r="BE12" s="50">
        <v>0</v>
      </c>
      <c r="BF12" s="50">
        <v>0</v>
      </c>
      <c r="BG12" s="50">
        <v>0</v>
      </c>
      <c r="BH12" s="50">
        <v>0</v>
      </c>
      <c r="BI12" s="33"/>
      <c r="BJ12" s="50">
        <v>0</v>
      </c>
      <c r="BK12" s="50">
        <v>0</v>
      </c>
      <c r="BL12" s="50">
        <v>0</v>
      </c>
      <c r="BM12" s="50">
        <v>0</v>
      </c>
      <c r="BN12" s="50">
        <v>0</v>
      </c>
      <c r="BO12" s="50">
        <v>0</v>
      </c>
      <c r="BP12" s="50">
        <v>0</v>
      </c>
      <c r="BQ12" s="50">
        <v>0</v>
      </c>
      <c r="BR12" s="50">
        <v>0</v>
      </c>
      <c r="BS12" s="50">
        <v>0</v>
      </c>
      <c r="BT12" s="50">
        <v>0</v>
      </c>
      <c r="BU12" s="50">
        <v>0</v>
      </c>
      <c r="BV12" s="50">
        <v>0</v>
      </c>
      <c r="BW12" s="48"/>
      <c r="BX12" s="50">
        <v>0</v>
      </c>
      <c r="BY12" s="50">
        <v>0</v>
      </c>
      <c r="BZ12" s="50">
        <v>0</v>
      </c>
      <c r="CA12" s="50">
        <v>0</v>
      </c>
      <c r="CB12" s="50">
        <v>0</v>
      </c>
      <c r="CC12" s="50">
        <v>0</v>
      </c>
      <c r="CD12" s="50">
        <v>0</v>
      </c>
      <c r="CE12" s="50">
        <v>0</v>
      </c>
      <c r="CF12" s="50">
        <v>0</v>
      </c>
      <c r="CG12" s="50">
        <v>0</v>
      </c>
      <c r="CH12" s="50">
        <v>0</v>
      </c>
      <c r="CI12" s="50">
        <v>0</v>
      </c>
      <c r="CJ12" s="50">
        <v>0</v>
      </c>
      <c r="CK12" s="48"/>
      <c r="CL12" s="50">
        <v>0</v>
      </c>
      <c r="CM12" s="50">
        <v>0</v>
      </c>
      <c r="CN12" s="50">
        <v>0</v>
      </c>
      <c r="CO12" s="50">
        <v>0</v>
      </c>
      <c r="CP12" s="50">
        <v>0</v>
      </c>
      <c r="CQ12" s="50">
        <v>0</v>
      </c>
      <c r="CR12" s="50">
        <v>0</v>
      </c>
      <c r="CS12" s="50">
        <v>0</v>
      </c>
      <c r="CT12" s="50">
        <v>0</v>
      </c>
      <c r="CU12" s="50">
        <v>0</v>
      </c>
      <c r="CV12" s="50">
        <v>0</v>
      </c>
      <c r="CW12" s="50">
        <v>0</v>
      </c>
      <c r="CX12" s="50">
        <v>0</v>
      </c>
      <c r="CY12" s="48"/>
      <c r="CZ12" s="50">
        <v>0</v>
      </c>
      <c r="DA12" s="50">
        <v>0</v>
      </c>
      <c r="DB12" s="50">
        <v>0</v>
      </c>
      <c r="DC12" s="50">
        <v>0</v>
      </c>
      <c r="DD12" s="50">
        <v>0</v>
      </c>
      <c r="DE12" s="50">
        <v>0</v>
      </c>
      <c r="DF12" s="50">
        <v>0</v>
      </c>
      <c r="DG12" s="50">
        <v>0</v>
      </c>
      <c r="DH12" s="50">
        <v>0</v>
      </c>
      <c r="DI12" s="50">
        <v>0</v>
      </c>
      <c r="DJ12" s="50">
        <v>0</v>
      </c>
      <c r="DK12" s="50">
        <v>0</v>
      </c>
      <c r="DL12" s="50">
        <v>0</v>
      </c>
      <c r="DM12" s="50">
        <v>0</v>
      </c>
      <c r="DN12" s="50">
        <v>0</v>
      </c>
      <c r="DO12" s="50">
        <v>0</v>
      </c>
      <c r="DP12" s="50">
        <v>0</v>
      </c>
      <c r="DQ12" s="50">
        <v>0</v>
      </c>
      <c r="DR12" s="50">
        <v>0</v>
      </c>
      <c r="DS12" s="50">
        <v>0</v>
      </c>
      <c r="DT12" s="50">
        <v>0</v>
      </c>
      <c r="DU12" s="50">
        <v>0</v>
      </c>
      <c r="DV12" s="50">
        <v>0</v>
      </c>
      <c r="DW12" s="50">
        <v>0</v>
      </c>
      <c r="DX12" s="50">
        <v>0</v>
      </c>
      <c r="DY12" s="50">
        <v>0</v>
      </c>
    </row>
    <row r="13" spans="1:137" s="51" customFormat="1" outlineLevel="1">
      <c r="A13" s="55" t="s">
        <v>172</v>
      </c>
      <c r="B13" s="50">
        <v>0</v>
      </c>
      <c r="C13" s="50">
        <v>0</v>
      </c>
      <c r="D13" s="50">
        <v>0</v>
      </c>
      <c r="E13" s="50">
        <v>0</v>
      </c>
      <c r="F13" s="50">
        <v>0</v>
      </c>
      <c r="G13" s="50">
        <v>0</v>
      </c>
      <c r="H13" s="50">
        <v>0</v>
      </c>
      <c r="I13" s="50">
        <v>0</v>
      </c>
      <c r="J13" s="50">
        <v>0</v>
      </c>
      <c r="K13" s="50">
        <v>0</v>
      </c>
      <c r="L13" s="50">
        <v>0</v>
      </c>
      <c r="M13" s="50">
        <v>0</v>
      </c>
      <c r="N13" s="50">
        <v>0</v>
      </c>
      <c r="O13" s="50">
        <v>0</v>
      </c>
      <c r="Q13" s="50">
        <v>0</v>
      </c>
      <c r="R13" s="50">
        <v>0</v>
      </c>
      <c r="S13" s="50">
        <v>0</v>
      </c>
      <c r="T13" s="50">
        <v>0</v>
      </c>
      <c r="U13" s="50">
        <v>0</v>
      </c>
      <c r="V13" s="50">
        <v>0</v>
      </c>
      <c r="W13" s="50">
        <v>0</v>
      </c>
      <c r="X13" s="50">
        <v>0</v>
      </c>
      <c r="Y13" s="50">
        <v>0</v>
      </c>
      <c r="Z13" s="50">
        <v>0</v>
      </c>
      <c r="AA13" s="50">
        <v>0</v>
      </c>
      <c r="AB13" s="50">
        <v>0</v>
      </c>
      <c r="AC13" s="50">
        <v>0</v>
      </c>
      <c r="AD13" s="50">
        <v>0</v>
      </c>
      <c r="AF13" s="50">
        <v>0</v>
      </c>
      <c r="AG13" s="50">
        <v>0</v>
      </c>
      <c r="AH13" s="50">
        <v>0</v>
      </c>
      <c r="AI13" s="50">
        <v>0</v>
      </c>
      <c r="AJ13" s="50">
        <v>0</v>
      </c>
      <c r="AK13" s="50">
        <v>0</v>
      </c>
      <c r="AL13" s="50">
        <v>0</v>
      </c>
      <c r="AM13" s="50">
        <v>0</v>
      </c>
      <c r="AN13" s="50">
        <v>0</v>
      </c>
      <c r="AO13" s="50">
        <v>0</v>
      </c>
      <c r="AP13" s="50">
        <v>0</v>
      </c>
      <c r="AQ13" s="50">
        <v>0</v>
      </c>
      <c r="AR13" s="50">
        <v>0</v>
      </c>
      <c r="AS13" s="50">
        <v>0</v>
      </c>
      <c r="AU13" s="50">
        <v>0</v>
      </c>
      <c r="AV13" s="50">
        <v>0</v>
      </c>
      <c r="AW13" s="50">
        <v>0</v>
      </c>
      <c r="AX13" s="50">
        <v>0</v>
      </c>
      <c r="AY13" s="50">
        <v>0</v>
      </c>
      <c r="AZ13" s="50">
        <v>0</v>
      </c>
      <c r="BA13" s="50">
        <v>0</v>
      </c>
      <c r="BB13" s="50">
        <v>0</v>
      </c>
      <c r="BC13" s="50">
        <v>0</v>
      </c>
      <c r="BD13" s="50">
        <v>0</v>
      </c>
      <c r="BE13" s="50">
        <v>0</v>
      </c>
      <c r="BF13" s="50">
        <v>0</v>
      </c>
      <c r="BG13" s="50">
        <v>0</v>
      </c>
      <c r="BH13" s="50">
        <v>0</v>
      </c>
      <c r="BJ13" s="50">
        <v>0</v>
      </c>
      <c r="BK13" s="50">
        <v>0</v>
      </c>
      <c r="BL13" s="50">
        <v>0</v>
      </c>
      <c r="BM13" s="50">
        <v>0</v>
      </c>
      <c r="BN13" s="50">
        <v>0</v>
      </c>
      <c r="BO13" s="50">
        <v>0</v>
      </c>
      <c r="BP13" s="50">
        <v>0</v>
      </c>
      <c r="BQ13" s="50">
        <v>0</v>
      </c>
      <c r="BR13" s="50">
        <v>0</v>
      </c>
      <c r="BS13" s="50">
        <v>0</v>
      </c>
      <c r="BT13" s="50">
        <v>0</v>
      </c>
      <c r="BU13" s="50">
        <v>0</v>
      </c>
      <c r="BV13" s="50">
        <v>0</v>
      </c>
      <c r="BX13" s="50">
        <v>0</v>
      </c>
      <c r="BY13" s="50">
        <v>0</v>
      </c>
      <c r="BZ13" s="50">
        <v>0</v>
      </c>
      <c r="CA13" s="50">
        <v>0</v>
      </c>
      <c r="CB13" s="50">
        <v>0</v>
      </c>
      <c r="CC13" s="50">
        <v>0</v>
      </c>
      <c r="CD13" s="50">
        <v>0</v>
      </c>
      <c r="CE13" s="50">
        <v>0</v>
      </c>
      <c r="CF13" s="50">
        <v>0</v>
      </c>
      <c r="CG13" s="50">
        <v>0</v>
      </c>
      <c r="CH13" s="50">
        <v>0</v>
      </c>
      <c r="CI13" s="50">
        <v>0</v>
      </c>
      <c r="CJ13" s="50">
        <v>0</v>
      </c>
      <c r="CL13" s="50">
        <v>0</v>
      </c>
      <c r="CM13" s="50">
        <v>0</v>
      </c>
      <c r="CN13" s="50">
        <v>0</v>
      </c>
      <c r="CO13" s="50">
        <v>0</v>
      </c>
      <c r="CP13" s="50">
        <v>0</v>
      </c>
      <c r="CQ13" s="50">
        <v>0</v>
      </c>
      <c r="CR13" s="50">
        <v>0</v>
      </c>
      <c r="CS13" s="50">
        <v>0</v>
      </c>
      <c r="CT13" s="50">
        <v>0</v>
      </c>
      <c r="CU13" s="50">
        <v>0</v>
      </c>
      <c r="CV13" s="50">
        <v>0</v>
      </c>
      <c r="CW13" s="50">
        <v>0</v>
      </c>
      <c r="CX13" s="50">
        <v>0</v>
      </c>
      <c r="CZ13" s="50">
        <v>0</v>
      </c>
      <c r="DA13" s="50">
        <v>0</v>
      </c>
      <c r="DB13" s="50">
        <v>0</v>
      </c>
      <c r="DC13" s="50">
        <v>0</v>
      </c>
      <c r="DD13" s="50">
        <v>0</v>
      </c>
      <c r="DE13" s="50">
        <v>0</v>
      </c>
      <c r="DF13" s="50">
        <v>0</v>
      </c>
      <c r="DG13" s="50">
        <v>0</v>
      </c>
      <c r="DH13" s="50">
        <v>0</v>
      </c>
      <c r="DI13" s="50">
        <v>0</v>
      </c>
      <c r="DJ13" s="50">
        <v>0</v>
      </c>
      <c r="DK13" s="50">
        <v>0</v>
      </c>
      <c r="DL13" s="50">
        <v>0</v>
      </c>
      <c r="DM13" s="50">
        <v>0</v>
      </c>
      <c r="DN13" s="50">
        <v>0</v>
      </c>
      <c r="DO13" s="50">
        <v>0</v>
      </c>
      <c r="DP13" s="50">
        <v>0</v>
      </c>
      <c r="DQ13" s="50">
        <v>0</v>
      </c>
      <c r="DR13" s="50">
        <v>0</v>
      </c>
      <c r="DS13" s="50">
        <v>0</v>
      </c>
      <c r="DT13" s="50">
        <v>0</v>
      </c>
      <c r="DU13" s="50">
        <v>0</v>
      </c>
      <c r="DV13" s="50">
        <v>0</v>
      </c>
      <c r="DW13" s="50">
        <v>0</v>
      </c>
      <c r="DX13" s="50">
        <v>0</v>
      </c>
      <c r="DY13" s="50">
        <v>0</v>
      </c>
    </row>
    <row r="14" spans="1:137" s="51" customFormat="1" outlineLevel="1">
      <c r="A14" s="55" t="s">
        <v>173</v>
      </c>
      <c r="B14" s="50">
        <v>0</v>
      </c>
      <c r="C14" s="50">
        <v>0</v>
      </c>
      <c r="D14" s="50">
        <v>0</v>
      </c>
      <c r="E14" s="50">
        <v>0</v>
      </c>
      <c r="F14" s="50">
        <v>0</v>
      </c>
      <c r="G14" s="50">
        <v>0</v>
      </c>
      <c r="H14" s="50">
        <v>0</v>
      </c>
      <c r="I14" s="50">
        <v>0</v>
      </c>
      <c r="J14" s="50">
        <v>0</v>
      </c>
      <c r="K14" s="50">
        <v>0</v>
      </c>
      <c r="L14" s="50">
        <v>0</v>
      </c>
      <c r="M14" s="50">
        <v>0</v>
      </c>
      <c r="N14" s="50">
        <v>0</v>
      </c>
      <c r="O14" s="50">
        <v>0</v>
      </c>
      <c r="Q14" s="50">
        <v>0</v>
      </c>
      <c r="R14" s="50">
        <v>0</v>
      </c>
      <c r="S14" s="50">
        <v>0</v>
      </c>
      <c r="T14" s="50">
        <v>0</v>
      </c>
      <c r="U14" s="50">
        <v>0</v>
      </c>
      <c r="V14" s="50">
        <v>0</v>
      </c>
      <c r="W14" s="50">
        <v>0</v>
      </c>
      <c r="X14" s="50">
        <v>0</v>
      </c>
      <c r="Y14" s="50">
        <v>0</v>
      </c>
      <c r="Z14" s="50">
        <v>0</v>
      </c>
      <c r="AA14" s="50">
        <v>0</v>
      </c>
      <c r="AB14" s="50">
        <v>0</v>
      </c>
      <c r="AC14" s="50">
        <v>0</v>
      </c>
      <c r="AD14" s="50">
        <v>0</v>
      </c>
      <c r="AF14" s="50">
        <v>0</v>
      </c>
      <c r="AG14" s="50">
        <v>0</v>
      </c>
      <c r="AH14" s="50">
        <v>0</v>
      </c>
      <c r="AI14" s="50">
        <v>0</v>
      </c>
      <c r="AJ14" s="50">
        <v>0</v>
      </c>
      <c r="AK14" s="50">
        <v>0</v>
      </c>
      <c r="AL14" s="50">
        <v>0</v>
      </c>
      <c r="AM14" s="50">
        <v>0</v>
      </c>
      <c r="AN14" s="50">
        <v>0</v>
      </c>
      <c r="AO14" s="50">
        <v>0</v>
      </c>
      <c r="AP14" s="50">
        <v>0</v>
      </c>
      <c r="AQ14" s="50">
        <v>0</v>
      </c>
      <c r="AR14" s="50">
        <v>0</v>
      </c>
      <c r="AS14" s="50">
        <v>0</v>
      </c>
      <c r="AU14" s="50">
        <v>0</v>
      </c>
      <c r="AV14" s="50">
        <v>0</v>
      </c>
      <c r="AW14" s="50">
        <v>0</v>
      </c>
      <c r="AX14" s="50">
        <v>0</v>
      </c>
      <c r="AY14" s="50">
        <v>0</v>
      </c>
      <c r="AZ14" s="50">
        <v>0</v>
      </c>
      <c r="BA14" s="50">
        <v>0</v>
      </c>
      <c r="BB14" s="50">
        <v>0</v>
      </c>
      <c r="BC14" s="50">
        <v>0</v>
      </c>
      <c r="BD14" s="50">
        <v>0</v>
      </c>
      <c r="BE14" s="50">
        <v>0</v>
      </c>
      <c r="BF14" s="50">
        <v>0</v>
      </c>
      <c r="BG14" s="50">
        <v>0</v>
      </c>
      <c r="BH14" s="50">
        <v>0</v>
      </c>
      <c r="BJ14" s="50">
        <v>0</v>
      </c>
      <c r="BK14" s="50">
        <v>0</v>
      </c>
      <c r="BL14" s="50">
        <v>0</v>
      </c>
      <c r="BM14" s="50">
        <v>0</v>
      </c>
      <c r="BN14" s="50">
        <v>0</v>
      </c>
      <c r="BO14" s="50">
        <v>0</v>
      </c>
      <c r="BP14" s="50">
        <v>0</v>
      </c>
      <c r="BQ14" s="50">
        <v>0</v>
      </c>
      <c r="BR14" s="50">
        <v>0</v>
      </c>
      <c r="BS14" s="50">
        <v>0</v>
      </c>
      <c r="BT14" s="50">
        <v>0</v>
      </c>
      <c r="BU14" s="50">
        <v>0</v>
      </c>
      <c r="BV14" s="50">
        <v>0</v>
      </c>
      <c r="BX14" s="50">
        <v>0</v>
      </c>
      <c r="BY14" s="50">
        <v>0</v>
      </c>
      <c r="BZ14" s="50">
        <v>0</v>
      </c>
      <c r="CA14" s="50">
        <v>0</v>
      </c>
      <c r="CB14" s="50">
        <v>0</v>
      </c>
      <c r="CC14" s="50">
        <v>0</v>
      </c>
      <c r="CD14" s="50">
        <v>0</v>
      </c>
      <c r="CE14" s="50">
        <v>0</v>
      </c>
      <c r="CF14" s="50">
        <v>0</v>
      </c>
      <c r="CG14" s="50">
        <v>0</v>
      </c>
      <c r="CH14" s="50">
        <v>0</v>
      </c>
      <c r="CI14" s="50">
        <v>0</v>
      </c>
      <c r="CJ14" s="50">
        <v>0</v>
      </c>
      <c r="CL14" s="50">
        <v>0</v>
      </c>
      <c r="CM14" s="50">
        <v>0</v>
      </c>
      <c r="CN14" s="50">
        <v>0</v>
      </c>
      <c r="CO14" s="50">
        <v>0</v>
      </c>
      <c r="CP14" s="50">
        <v>0</v>
      </c>
      <c r="CQ14" s="50">
        <v>0</v>
      </c>
      <c r="CR14" s="50">
        <v>0</v>
      </c>
      <c r="CS14" s="50">
        <v>0</v>
      </c>
      <c r="CT14" s="50">
        <v>0</v>
      </c>
      <c r="CU14" s="50">
        <v>0</v>
      </c>
      <c r="CV14" s="50">
        <v>0</v>
      </c>
      <c r="CW14" s="50">
        <v>0</v>
      </c>
      <c r="CX14" s="50">
        <v>0</v>
      </c>
      <c r="CZ14" s="50">
        <v>0</v>
      </c>
      <c r="DA14" s="50">
        <v>0</v>
      </c>
      <c r="DB14" s="50">
        <v>0</v>
      </c>
      <c r="DC14" s="50">
        <v>0</v>
      </c>
      <c r="DD14" s="50">
        <v>0</v>
      </c>
      <c r="DE14" s="50">
        <v>0</v>
      </c>
      <c r="DF14" s="50">
        <v>0</v>
      </c>
      <c r="DG14" s="50">
        <v>0</v>
      </c>
      <c r="DH14" s="50">
        <v>0</v>
      </c>
      <c r="DI14" s="50">
        <v>0</v>
      </c>
      <c r="DJ14" s="50">
        <v>0</v>
      </c>
      <c r="DK14" s="50">
        <v>0</v>
      </c>
      <c r="DL14" s="50">
        <v>0</v>
      </c>
      <c r="DM14" s="50">
        <v>0</v>
      </c>
      <c r="DN14" s="50">
        <v>0</v>
      </c>
      <c r="DO14" s="50">
        <v>0</v>
      </c>
      <c r="DP14" s="50">
        <v>0</v>
      </c>
      <c r="DQ14" s="50">
        <v>0</v>
      </c>
      <c r="DR14" s="50">
        <v>0</v>
      </c>
      <c r="DS14" s="50">
        <v>0</v>
      </c>
      <c r="DT14" s="50">
        <v>0</v>
      </c>
      <c r="DU14" s="50">
        <v>0</v>
      </c>
      <c r="DV14" s="50">
        <v>0</v>
      </c>
      <c r="DW14" s="50">
        <v>0</v>
      </c>
      <c r="DX14" s="50">
        <v>0</v>
      </c>
      <c r="DY14" s="50">
        <v>0</v>
      </c>
    </row>
    <row r="15" spans="1:137" s="51" customFormat="1" outlineLevel="1">
      <c r="A15" s="55" t="s">
        <v>174</v>
      </c>
      <c r="B15" s="50">
        <v>0</v>
      </c>
      <c r="C15" s="50">
        <v>0</v>
      </c>
      <c r="D15" s="50">
        <v>0</v>
      </c>
      <c r="E15" s="50">
        <v>0</v>
      </c>
      <c r="F15" s="50">
        <v>0</v>
      </c>
      <c r="G15" s="50">
        <v>0</v>
      </c>
      <c r="H15" s="50">
        <v>0</v>
      </c>
      <c r="I15" s="50">
        <v>0</v>
      </c>
      <c r="J15" s="50">
        <v>0</v>
      </c>
      <c r="K15" s="50">
        <v>0</v>
      </c>
      <c r="L15" s="50">
        <v>0</v>
      </c>
      <c r="M15" s="50">
        <v>0</v>
      </c>
      <c r="N15" s="50">
        <v>0</v>
      </c>
      <c r="O15" s="50">
        <v>0</v>
      </c>
      <c r="Q15" s="50">
        <v>0</v>
      </c>
      <c r="R15" s="50">
        <v>0</v>
      </c>
      <c r="S15" s="50">
        <v>0</v>
      </c>
      <c r="T15" s="50">
        <v>0</v>
      </c>
      <c r="U15" s="50">
        <v>0</v>
      </c>
      <c r="V15" s="50">
        <v>0</v>
      </c>
      <c r="W15" s="50">
        <v>0</v>
      </c>
      <c r="X15" s="50">
        <v>0</v>
      </c>
      <c r="Y15" s="50">
        <v>0</v>
      </c>
      <c r="Z15" s="50">
        <v>0</v>
      </c>
      <c r="AA15" s="50">
        <v>0</v>
      </c>
      <c r="AB15" s="50">
        <v>0</v>
      </c>
      <c r="AC15" s="50">
        <v>0</v>
      </c>
      <c r="AD15" s="50">
        <v>0</v>
      </c>
      <c r="AF15" s="50">
        <v>0</v>
      </c>
      <c r="AG15" s="50">
        <v>0</v>
      </c>
      <c r="AH15" s="50">
        <v>0</v>
      </c>
      <c r="AI15" s="50">
        <v>0</v>
      </c>
      <c r="AJ15" s="50">
        <v>0</v>
      </c>
      <c r="AK15" s="50">
        <v>0</v>
      </c>
      <c r="AL15" s="50">
        <v>0</v>
      </c>
      <c r="AM15" s="50">
        <v>0</v>
      </c>
      <c r="AN15" s="50">
        <v>0</v>
      </c>
      <c r="AO15" s="50">
        <v>0</v>
      </c>
      <c r="AP15" s="50">
        <v>0</v>
      </c>
      <c r="AQ15" s="50">
        <v>0</v>
      </c>
      <c r="AR15" s="50">
        <v>0</v>
      </c>
      <c r="AS15" s="50">
        <v>0</v>
      </c>
      <c r="AU15" s="50">
        <v>0</v>
      </c>
      <c r="AV15" s="50">
        <v>0</v>
      </c>
      <c r="AW15" s="50">
        <v>0</v>
      </c>
      <c r="AX15" s="50">
        <v>0</v>
      </c>
      <c r="AY15" s="50">
        <v>0</v>
      </c>
      <c r="AZ15" s="50">
        <v>0</v>
      </c>
      <c r="BA15" s="50">
        <v>0</v>
      </c>
      <c r="BB15" s="50">
        <v>0</v>
      </c>
      <c r="BC15" s="50">
        <v>0</v>
      </c>
      <c r="BD15" s="50">
        <v>0</v>
      </c>
      <c r="BE15" s="50">
        <v>0</v>
      </c>
      <c r="BF15" s="50">
        <v>0</v>
      </c>
      <c r="BG15" s="50">
        <v>0</v>
      </c>
      <c r="BH15" s="50">
        <v>0</v>
      </c>
      <c r="BJ15" s="50">
        <v>0</v>
      </c>
      <c r="BK15" s="50">
        <v>0</v>
      </c>
      <c r="BL15" s="50">
        <v>0</v>
      </c>
      <c r="BM15" s="50">
        <v>0</v>
      </c>
      <c r="BN15" s="50">
        <v>0</v>
      </c>
      <c r="BO15" s="50">
        <v>0</v>
      </c>
      <c r="BP15" s="50">
        <v>0</v>
      </c>
      <c r="BQ15" s="50">
        <v>0</v>
      </c>
      <c r="BR15" s="50">
        <v>0</v>
      </c>
      <c r="BS15" s="50">
        <v>0</v>
      </c>
      <c r="BT15" s="50">
        <v>0</v>
      </c>
      <c r="BU15" s="50">
        <v>0</v>
      </c>
      <c r="BV15" s="50">
        <v>0</v>
      </c>
      <c r="BX15" s="50">
        <v>0</v>
      </c>
      <c r="BY15" s="50">
        <v>0</v>
      </c>
      <c r="BZ15" s="50">
        <v>0</v>
      </c>
      <c r="CA15" s="50">
        <v>0</v>
      </c>
      <c r="CB15" s="50">
        <v>0</v>
      </c>
      <c r="CC15" s="50">
        <v>0</v>
      </c>
      <c r="CD15" s="50">
        <v>0</v>
      </c>
      <c r="CE15" s="50">
        <v>0</v>
      </c>
      <c r="CF15" s="50">
        <v>0</v>
      </c>
      <c r="CG15" s="50">
        <v>0</v>
      </c>
      <c r="CH15" s="50">
        <v>0</v>
      </c>
      <c r="CI15" s="50">
        <v>0</v>
      </c>
      <c r="CJ15" s="50">
        <v>0</v>
      </c>
      <c r="CL15" s="50">
        <v>0</v>
      </c>
      <c r="CM15" s="50">
        <v>0</v>
      </c>
      <c r="CN15" s="50">
        <v>0</v>
      </c>
      <c r="CO15" s="50">
        <v>0</v>
      </c>
      <c r="CP15" s="50">
        <v>0</v>
      </c>
      <c r="CQ15" s="50">
        <v>0</v>
      </c>
      <c r="CR15" s="50">
        <v>0</v>
      </c>
      <c r="CS15" s="50">
        <v>0</v>
      </c>
      <c r="CT15" s="50">
        <v>0</v>
      </c>
      <c r="CU15" s="50">
        <v>0</v>
      </c>
      <c r="CV15" s="50">
        <v>0</v>
      </c>
      <c r="CW15" s="50">
        <v>0</v>
      </c>
      <c r="CX15" s="50">
        <v>0</v>
      </c>
      <c r="CZ15" s="50">
        <v>0</v>
      </c>
      <c r="DA15" s="50">
        <v>0</v>
      </c>
      <c r="DB15" s="50">
        <v>0</v>
      </c>
      <c r="DC15" s="50">
        <v>0</v>
      </c>
      <c r="DD15" s="50">
        <v>0</v>
      </c>
      <c r="DE15" s="50">
        <v>0</v>
      </c>
      <c r="DF15" s="50">
        <v>0</v>
      </c>
      <c r="DG15" s="50">
        <v>0</v>
      </c>
      <c r="DH15" s="50">
        <v>0</v>
      </c>
      <c r="DI15" s="50">
        <v>0</v>
      </c>
      <c r="DJ15" s="50">
        <v>0</v>
      </c>
      <c r="DK15" s="50">
        <v>0</v>
      </c>
      <c r="DL15" s="50">
        <v>0</v>
      </c>
      <c r="DM15" s="50">
        <v>0</v>
      </c>
      <c r="DN15" s="50">
        <v>0</v>
      </c>
      <c r="DO15" s="50">
        <v>0</v>
      </c>
      <c r="DP15" s="50">
        <v>0</v>
      </c>
      <c r="DQ15" s="50">
        <v>0</v>
      </c>
      <c r="DR15" s="50">
        <v>0</v>
      </c>
      <c r="DS15" s="50">
        <v>0</v>
      </c>
      <c r="DT15" s="50">
        <v>0</v>
      </c>
      <c r="DU15" s="50">
        <v>0</v>
      </c>
      <c r="DV15" s="50">
        <v>0</v>
      </c>
      <c r="DW15" s="50">
        <v>0</v>
      </c>
      <c r="DX15" s="50">
        <v>0</v>
      </c>
      <c r="DY15" s="50">
        <v>0</v>
      </c>
    </row>
    <row r="16" spans="1:137" s="51" customFormat="1" outlineLevel="1">
      <c r="A16" s="55" t="s">
        <v>175</v>
      </c>
      <c r="B16" s="50">
        <v>0</v>
      </c>
      <c r="C16" s="50">
        <v>0</v>
      </c>
      <c r="D16" s="50">
        <v>0</v>
      </c>
      <c r="E16" s="50">
        <v>0</v>
      </c>
      <c r="F16" s="50">
        <v>0</v>
      </c>
      <c r="G16" s="50">
        <v>0</v>
      </c>
      <c r="H16" s="50">
        <v>0</v>
      </c>
      <c r="I16" s="50">
        <v>0</v>
      </c>
      <c r="J16" s="50">
        <v>0</v>
      </c>
      <c r="K16" s="50">
        <v>0</v>
      </c>
      <c r="L16" s="50">
        <v>0</v>
      </c>
      <c r="M16" s="50">
        <v>0</v>
      </c>
      <c r="N16" s="50">
        <v>0</v>
      </c>
      <c r="O16" s="50">
        <v>0</v>
      </c>
      <c r="Q16" s="50">
        <v>0</v>
      </c>
      <c r="R16" s="50">
        <v>0</v>
      </c>
      <c r="S16" s="50">
        <v>0</v>
      </c>
      <c r="T16" s="50">
        <v>0</v>
      </c>
      <c r="U16" s="50">
        <v>0</v>
      </c>
      <c r="V16" s="50">
        <v>0</v>
      </c>
      <c r="W16" s="50">
        <v>0</v>
      </c>
      <c r="X16" s="50">
        <v>0</v>
      </c>
      <c r="Y16" s="50">
        <v>0</v>
      </c>
      <c r="Z16" s="50">
        <v>0</v>
      </c>
      <c r="AA16" s="50">
        <v>0</v>
      </c>
      <c r="AB16" s="50">
        <v>0</v>
      </c>
      <c r="AC16" s="50">
        <v>0</v>
      </c>
      <c r="AD16" s="50">
        <v>0</v>
      </c>
      <c r="AF16" s="50">
        <v>0</v>
      </c>
      <c r="AG16" s="50">
        <v>0</v>
      </c>
      <c r="AH16" s="50">
        <v>0</v>
      </c>
      <c r="AI16" s="50">
        <v>0</v>
      </c>
      <c r="AJ16" s="50">
        <v>0</v>
      </c>
      <c r="AK16" s="50">
        <v>0</v>
      </c>
      <c r="AL16" s="50">
        <v>0</v>
      </c>
      <c r="AM16" s="50">
        <v>0</v>
      </c>
      <c r="AN16" s="50">
        <v>0</v>
      </c>
      <c r="AO16" s="50">
        <v>0</v>
      </c>
      <c r="AP16" s="50">
        <v>0</v>
      </c>
      <c r="AQ16" s="50">
        <v>0</v>
      </c>
      <c r="AR16" s="50">
        <v>0</v>
      </c>
      <c r="AS16" s="50">
        <v>0</v>
      </c>
      <c r="AU16" s="50">
        <v>0</v>
      </c>
      <c r="AV16" s="50">
        <v>0</v>
      </c>
      <c r="AW16" s="50">
        <v>0</v>
      </c>
      <c r="AX16" s="50">
        <v>0</v>
      </c>
      <c r="AY16" s="50">
        <v>0</v>
      </c>
      <c r="AZ16" s="50">
        <v>0</v>
      </c>
      <c r="BA16" s="50">
        <v>0</v>
      </c>
      <c r="BB16" s="50">
        <v>0</v>
      </c>
      <c r="BC16" s="50">
        <v>0</v>
      </c>
      <c r="BD16" s="50">
        <v>0</v>
      </c>
      <c r="BE16" s="50">
        <v>0</v>
      </c>
      <c r="BF16" s="50">
        <v>0</v>
      </c>
      <c r="BG16" s="50">
        <v>0</v>
      </c>
      <c r="BH16" s="50">
        <v>0</v>
      </c>
      <c r="BJ16" s="50">
        <v>0</v>
      </c>
      <c r="BK16" s="50">
        <v>0</v>
      </c>
      <c r="BL16" s="50">
        <v>0</v>
      </c>
      <c r="BM16" s="50">
        <v>0</v>
      </c>
      <c r="BN16" s="50">
        <v>0</v>
      </c>
      <c r="BO16" s="50">
        <v>0</v>
      </c>
      <c r="BP16" s="50">
        <v>0</v>
      </c>
      <c r="BQ16" s="50">
        <v>0</v>
      </c>
      <c r="BR16" s="50">
        <v>0</v>
      </c>
      <c r="BS16" s="50">
        <v>0</v>
      </c>
      <c r="BT16" s="50">
        <v>0</v>
      </c>
      <c r="BU16" s="50">
        <v>0</v>
      </c>
      <c r="BV16" s="50">
        <v>0</v>
      </c>
      <c r="BX16" s="50">
        <v>0</v>
      </c>
      <c r="BY16" s="50">
        <v>0</v>
      </c>
      <c r="BZ16" s="50">
        <v>0</v>
      </c>
      <c r="CA16" s="50">
        <v>0</v>
      </c>
      <c r="CB16" s="50">
        <v>0</v>
      </c>
      <c r="CC16" s="50">
        <v>0</v>
      </c>
      <c r="CD16" s="50">
        <v>0</v>
      </c>
      <c r="CE16" s="50">
        <v>0</v>
      </c>
      <c r="CF16" s="50">
        <v>0</v>
      </c>
      <c r="CG16" s="50">
        <v>0</v>
      </c>
      <c r="CH16" s="50">
        <v>0</v>
      </c>
      <c r="CI16" s="50">
        <v>0</v>
      </c>
      <c r="CJ16" s="50">
        <v>0</v>
      </c>
      <c r="CL16" s="50">
        <v>0</v>
      </c>
      <c r="CM16" s="50">
        <v>0</v>
      </c>
      <c r="CN16" s="50">
        <v>0</v>
      </c>
      <c r="CO16" s="50">
        <v>0</v>
      </c>
      <c r="CP16" s="50">
        <v>0</v>
      </c>
      <c r="CQ16" s="50">
        <v>0</v>
      </c>
      <c r="CR16" s="50">
        <v>0</v>
      </c>
      <c r="CS16" s="50">
        <v>0</v>
      </c>
      <c r="CT16" s="50">
        <v>0</v>
      </c>
      <c r="CU16" s="50">
        <v>0</v>
      </c>
      <c r="CV16" s="50">
        <v>0</v>
      </c>
      <c r="CW16" s="50">
        <v>0</v>
      </c>
      <c r="CX16" s="50">
        <v>0</v>
      </c>
      <c r="CZ16" s="50">
        <v>0</v>
      </c>
      <c r="DA16" s="50">
        <v>0</v>
      </c>
      <c r="DB16" s="50">
        <v>0</v>
      </c>
      <c r="DC16" s="50">
        <v>0</v>
      </c>
      <c r="DD16" s="50">
        <v>0</v>
      </c>
      <c r="DE16" s="50">
        <v>0</v>
      </c>
      <c r="DF16" s="50">
        <v>0</v>
      </c>
      <c r="DG16" s="50">
        <v>0</v>
      </c>
      <c r="DH16" s="50">
        <v>0</v>
      </c>
      <c r="DI16" s="50">
        <v>0</v>
      </c>
      <c r="DJ16" s="50">
        <v>0</v>
      </c>
      <c r="DK16" s="50">
        <v>0</v>
      </c>
      <c r="DL16" s="50">
        <v>0</v>
      </c>
      <c r="DM16" s="50">
        <v>0</v>
      </c>
      <c r="DN16" s="50">
        <v>0</v>
      </c>
      <c r="DO16" s="50">
        <v>0</v>
      </c>
      <c r="DP16" s="50">
        <v>0</v>
      </c>
      <c r="DQ16" s="50">
        <v>0</v>
      </c>
      <c r="DR16" s="50">
        <v>0</v>
      </c>
      <c r="DS16" s="50">
        <v>0</v>
      </c>
      <c r="DT16" s="50">
        <v>0</v>
      </c>
      <c r="DU16" s="50">
        <v>0</v>
      </c>
      <c r="DV16" s="50">
        <v>0</v>
      </c>
      <c r="DW16" s="50">
        <v>0</v>
      </c>
      <c r="DX16" s="50">
        <v>0</v>
      </c>
      <c r="DY16" s="50">
        <v>0</v>
      </c>
    </row>
    <row r="17" spans="1:129" s="51" customFormat="1" outlineLevel="1">
      <c r="A17" s="55" t="s">
        <v>176</v>
      </c>
      <c r="B17" s="50">
        <v>0</v>
      </c>
      <c r="C17" s="50">
        <v>0</v>
      </c>
      <c r="D17" s="50">
        <v>0</v>
      </c>
      <c r="E17" s="50">
        <v>0</v>
      </c>
      <c r="F17" s="50">
        <v>0</v>
      </c>
      <c r="G17" s="50">
        <v>0</v>
      </c>
      <c r="H17" s="50">
        <v>0</v>
      </c>
      <c r="I17" s="50">
        <v>0</v>
      </c>
      <c r="J17" s="50">
        <v>0</v>
      </c>
      <c r="K17" s="50">
        <v>0</v>
      </c>
      <c r="L17" s="50">
        <v>0</v>
      </c>
      <c r="M17" s="50">
        <v>0</v>
      </c>
      <c r="N17" s="50">
        <v>0</v>
      </c>
      <c r="O17" s="50">
        <v>0</v>
      </c>
      <c r="Q17" s="50">
        <v>0</v>
      </c>
      <c r="R17" s="50">
        <v>0</v>
      </c>
      <c r="S17" s="50">
        <v>0</v>
      </c>
      <c r="T17" s="50">
        <v>0</v>
      </c>
      <c r="U17" s="50">
        <v>0</v>
      </c>
      <c r="V17" s="50">
        <v>0</v>
      </c>
      <c r="W17" s="50">
        <v>0</v>
      </c>
      <c r="X17" s="50">
        <v>0</v>
      </c>
      <c r="Y17" s="50">
        <v>0</v>
      </c>
      <c r="Z17" s="50">
        <v>0</v>
      </c>
      <c r="AA17" s="50">
        <v>0</v>
      </c>
      <c r="AB17" s="50">
        <v>0</v>
      </c>
      <c r="AC17" s="50">
        <v>0</v>
      </c>
      <c r="AD17" s="50">
        <v>0</v>
      </c>
      <c r="AF17" s="50">
        <v>0</v>
      </c>
      <c r="AG17" s="50">
        <v>0</v>
      </c>
      <c r="AH17" s="50">
        <v>0</v>
      </c>
      <c r="AI17" s="50">
        <v>0</v>
      </c>
      <c r="AJ17" s="50">
        <v>0</v>
      </c>
      <c r="AK17" s="50">
        <v>0</v>
      </c>
      <c r="AL17" s="50">
        <v>0</v>
      </c>
      <c r="AM17" s="50">
        <v>0</v>
      </c>
      <c r="AN17" s="50">
        <v>0</v>
      </c>
      <c r="AO17" s="50">
        <v>0</v>
      </c>
      <c r="AP17" s="50">
        <v>0</v>
      </c>
      <c r="AQ17" s="50">
        <v>0</v>
      </c>
      <c r="AR17" s="50">
        <v>0</v>
      </c>
      <c r="AS17" s="50">
        <v>0</v>
      </c>
      <c r="AU17" s="50">
        <v>0</v>
      </c>
      <c r="AV17" s="50">
        <v>0</v>
      </c>
      <c r="AW17" s="50">
        <v>0</v>
      </c>
      <c r="AX17" s="50">
        <v>0</v>
      </c>
      <c r="AY17" s="50">
        <v>0</v>
      </c>
      <c r="AZ17" s="50">
        <v>0</v>
      </c>
      <c r="BA17" s="50">
        <v>0</v>
      </c>
      <c r="BB17" s="50">
        <v>0</v>
      </c>
      <c r="BC17" s="50">
        <v>0</v>
      </c>
      <c r="BD17" s="50">
        <v>0</v>
      </c>
      <c r="BE17" s="50">
        <v>0</v>
      </c>
      <c r="BF17" s="50">
        <v>0</v>
      </c>
      <c r="BG17" s="50">
        <v>0</v>
      </c>
      <c r="BH17" s="50">
        <v>0</v>
      </c>
      <c r="BJ17" s="50">
        <v>0</v>
      </c>
      <c r="BK17" s="50">
        <v>0</v>
      </c>
      <c r="BL17" s="50">
        <v>0</v>
      </c>
      <c r="BM17" s="50">
        <v>0</v>
      </c>
      <c r="BN17" s="50">
        <v>0</v>
      </c>
      <c r="BO17" s="50">
        <v>0</v>
      </c>
      <c r="BP17" s="50">
        <v>0</v>
      </c>
      <c r="BQ17" s="50">
        <v>0</v>
      </c>
      <c r="BR17" s="50">
        <v>0</v>
      </c>
      <c r="BS17" s="50">
        <v>0</v>
      </c>
      <c r="BT17" s="50">
        <v>0</v>
      </c>
      <c r="BU17" s="50">
        <v>0</v>
      </c>
      <c r="BV17" s="50">
        <v>0</v>
      </c>
      <c r="BX17" s="50">
        <v>0</v>
      </c>
      <c r="BY17" s="50">
        <v>0</v>
      </c>
      <c r="BZ17" s="50">
        <v>0</v>
      </c>
      <c r="CA17" s="50">
        <v>0</v>
      </c>
      <c r="CB17" s="50">
        <v>0</v>
      </c>
      <c r="CC17" s="50">
        <v>0</v>
      </c>
      <c r="CD17" s="50">
        <v>0</v>
      </c>
      <c r="CE17" s="50">
        <v>0</v>
      </c>
      <c r="CF17" s="50">
        <v>0</v>
      </c>
      <c r="CG17" s="50">
        <v>0</v>
      </c>
      <c r="CH17" s="50">
        <v>0</v>
      </c>
      <c r="CI17" s="50">
        <v>0</v>
      </c>
      <c r="CJ17" s="50">
        <v>0</v>
      </c>
      <c r="CL17" s="50">
        <v>0</v>
      </c>
      <c r="CM17" s="50">
        <v>0</v>
      </c>
      <c r="CN17" s="50">
        <v>0</v>
      </c>
      <c r="CO17" s="50">
        <v>0</v>
      </c>
      <c r="CP17" s="50">
        <v>0</v>
      </c>
      <c r="CQ17" s="50">
        <v>0</v>
      </c>
      <c r="CR17" s="50">
        <v>0</v>
      </c>
      <c r="CS17" s="50">
        <v>0</v>
      </c>
      <c r="CT17" s="50">
        <v>0</v>
      </c>
      <c r="CU17" s="50">
        <v>0</v>
      </c>
      <c r="CV17" s="50">
        <v>0</v>
      </c>
      <c r="CW17" s="50">
        <v>0</v>
      </c>
      <c r="CX17" s="50">
        <v>0</v>
      </c>
      <c r="CZ17" s="50">
        <v>0</v>
      </c>
      <c r="DA17" s="50">
        <v>0</v>
      </c>
      <c r="DB17" s="50">
        <v>0</v>
      </c>
      <c r="DC17" s="50">
        <v>0</v>
      </c>
      <c r="DD17" s="50">
        <v>0</v>
      </c>
      <c r="DE17" s="50">
        <v>0</v>
      </c>
      <c r="DF17" s="50">
        <v>0</v>
      </c>
      <c r="DG17" s="50">
        <v>0</v>
      </c>
      <c r="DH17" s="50">
        <v>0</v>
      </c>
      <c r="DI17" s="50">
        <v>0</v>
      </c>
      <c r="DJ17" s="50">
        <v>0</v>
      </c>
      <c r="DK17" s="50">
        <v>0</v>
      </c>
      <c r="DL17" s="50">
        <v>0</v>
      </c>
      <c r="DM17" s="50">
        <v>0</v>
      </c>
      <c r="DN17" s="50">
        <v>0</v>
      </c>
      <c r="DO17" s="50">
        <v>0</v>
      </c>
      <c r="DP17" s="50">
        <v>0</v>
      </c>
      <c r="DQ17" s="50">
        <v>0</v>
      </c>
      <c r="DR17" s="50">
        <v>0</v>
      </c>
      <c r="DS17" s="50">
        <v>0</v>
      </c>
      <c r="DT17" s="50">
        <v>0</v>
      </c>
      <c r="DU17" s="50">
        <v>0</v>
      </c>
      <c r="DV17" s="50">
        <v>0</v>
      </c>
      <c r="DW17" s="50">
        <v>0</v>
      </c>
      <c r="DX17" s="50">
        <v>0</v>
      </c>
      <c r="DY17" s="50">
        <v>0</v>
      </c>
    </row>
    <row r="18" spans="1:129" s="51" customFormat="1" outlineLevel="1">
      <c r="A18" s="55" t="s">
        <v>177</v>
      </c>
      <c r="B18" s="50">
        <v>0</v>
      </c>
      <c r="C18" s="50">
        <v>0</v>
      </c>
      <c r="D18" s="50">
        <v>0</v>
      </c>
      <c r="E18" s="50">
        <v>0</v>
      </c>
      <c r="F18" s="50">
        <v>0</v>
      </c>
      <c r="G18" s="50">
        <v>0</v>
      </c>
      <c r="H18" s="50">
        <v>0</v>
      </c>
      <c r="I18" s="50">
        <v>0</v>
      </c>
      <c r="J18" s="50">
        <v>0</v>
      </c>
      <c r="K18" s="50">
        <v>0</v>
      </c>
      <c r="L18" s="50">
        <v>0</v>
      </c>
      <c r="M18" s="50">
        <v>0</v>
      </c>
      <c r="N18" s="50">
        <v>0</v>
      </c>
      <c r="O18" s="50">
        <v>0</v>
      </c>
      <c r="Q18" s="50">
        <v>0</v>
      </c>
      <c r="R18" s="50">
        <v>0</v>
      </c>
      <c r="S18" s="50">
        <v>0</v>
      </c>
      <c r="T18" s="50">
        <v>0</v>
      </c>
      <c r="U18" s="50">
        <v>0</v>
      </c>
      <c r="V18" s="50">
        <v>0</v>
      </c>
      <c r="W18" s="50">
        <v>0</v>
      </c>
      <c r="X18" s="50">
        <v>0</v>
      </c>
      <c r="Y18" s="50">
        <v>0</v>
      </c>
      <c r="Z18" s="50">
        <v>0</v>
      </c>
      <c r="AA18" s="50">
        <v>0</v>
      </c>
      <c r="AB18" s="50">
        <v>0</v>
      </c>
      <c r="AC18" s="50">
        <v>0</v>
      </c>
      <c r="AD18" s="50">
        <v>0</v>
      </c>
      <c r="AF18" s="50">
        <v>0</v>
      </c>
      <c r="AG18" s="50">
        <v>0</v>
      </c>
      <c r="AH18" s="50">
        <v>0</v>
      </c>
      <c r="AI18" s="50">
        <v>0</v>
      </c>
      <c r="AJ18" s="50">
        <v>0</v>
      </c>
      <c r="AK18" s="50">
        <v>0</v>
      </c>
      <c r="AL18" s="50">
        <v>0</v>
      </c>
      <c r="AM18" s="50">
        <v>0</v>
      </c>
      <c r="AN18" s="50">
        <v>0</v>
      </c>
      <c r="AO18" s="50">
        <v>0</v>
      </c>
      <c r="AP18" s="50">
        <v>0</v>
      </c>
      <c r="AQ18" s="50">
        <v>0</v>
      </c>
      <c r="AR18" s="50">
        <v>0</v>
      </c>
      <c r="AS18" s="50">
        <v>0</v>
      </c>
      <c r="AU18" s="50">
        <v>0</v>
      </c>
      <c r="AV18" s="50">
        <v>0</v>
      </c>
      <c r="AW18" s="50">
        <v>0</v>
      </c>
      <c r="AX18" s="50">
        <v>0</v>
      </c>
      <c r="AY18" s="50">
        <v>0</v>
      </c>
      <c r="AZ18" s="50">
        <v>0</v>
      </c>
      <c r="BA18" s="50">
        <v>0</v>
      </c>
      <c r="BB18" s="50">
        <v>0</v>
      </c>
      <c r="BC18" s="50">
        <v>0</v>
      </c>
      <c r="BD18" s="50">
        <v>0</v>
      </c>
      <c r="BE18" s="50">
        <v>0</v>
      </c>
      <c r="BF18" s="50">
        <v>0</v>
      </c>
      <c r="BG18" s="50">
        <v>0</v>
      </c>
      <c r="BH18" s="50">
        <v>0</v>
      </c>
      <c r="BJ18" s="50">
        <v>0</v>
      </c>
      <c r="BK18" s="50">
        <v>0</v>
      </c>
      <c r="BL18" s="50">
        <v>0</v>
      </c>
      <c r="BM18" s="50">
        <v>0</v>
      </c>
      <c r="BN18" s="50">
        <v>0</v>
      </c>
      <c r="BO18" s="50">
        <v>0</v>
      </c>
      <c r="BP18" s="50">
        <v>0</v>
      </c>
      <c r="BQ18" s="50">
        <v>0</v>
      </c>
      <c r="BR18" s="50">
        <v>0</v>
      </c>
      <c r="BS18" s="50">
        <v>0</v>
      </c>
      <c r="BT18" s="50">
        <v>0</v>
      </c>
      <c r="BU18" s="50">
        <v>0</v>
      </c>
      <c r="BV18" s="50">
        <v>0</v>
      </c>
      <c r="BX18" s="50">
        <v>0</v>
      </c>
      <c r="BY18" s="50">
        <v>0</v>
      </c>
      <c r="BZ18" s="50">
        <v>0</v>
      </c>
      <c r="CA18" s="50">
        <v>0</v>
      </c>
      <c r="CB18" s="50">
        <v>0</v>
      </c>
      <c r="CC18" s="50">
        <v>0</v>
      </c>
      <c r="CD18" s="50">
        <v>0</v>
      </c>
      <c r="CE18" s="50">
        <v>0</v>
      </c>
      <c r="CF18" s="50">
        <v>0</v>
      </c>
      <c r="CG18" s="50">
        <v>0</v>
      </c>
      <c r="CH18" s="50">
        <v>0</v>
      </c>
      <c r="CI18" s="50">
        <v>0</v>
      </c>
      <c r="CJ18" s="50">
        <v>0</v>
      </c>
      <c r="CL18" s="50">
        <v>0</v>
      </c>
      <c r="CM18" s="50">
        <v>0</v>
      </c>
      <c r="CN18" s="50">
        <v>0</v>
      </c>
      <c r="CO18" s="50">
        <v>0</v>
      </c>
      <c r="CP18" s="50">
        <v>0</v>
      </c>
      <c r="CQ18" s="50">
        <v>0</v>
      </c>
      <c r="CR18" s="50">
        <v>0</v>
      </c>
      <c r="CS18" s="50">
        <v>0</v>
      </c>
      <c r="CT18" s="50">
        <v>0</v>
      </c>
      <c r="CU18" s="50">
        <v>0</v>
      </c>
      <c r="CV18" s="50">
        <v>0</v>
      </c>
      <c r="CW18" s="50">
        <v>0</v>
      </c>
      <c r="CX18" s="50">
        <v>0</v>
      </c>
      <c r="CZ18" s="50">
        <v>0</v>
      </c>
      <c r="DA18" s="50">
        <v>0</v>
      </c>
      <c r="DB18" s="50">
        <v>0</v>
      </c>
      <c r="DC18" s="50">
        <v>0</v>
      </c>
      <c r="DD18" s="50">
        <v>0</v>
      </c>
      <c r="DE18" s="50">
        <v>0</v>
      </c>
      <c r="DF18" s="50">
        <v>0</v>
      </c>
      <c r="DG18" s="50">
        <v>0</v>
      </c>
      <c r="DH18" s="50">
        <v>0</v>
      </c>
      <c r="DI18" s="50">
        <v>0</v>
      </c>
      <c r="DJ18" s="50">
        <v>0</v>
      </c>
      <c r="DK18" s="50">
        <v>0</v>
      </c>
      <c r="DL18" s="50">
        <v>0</v>
      </c>
      <c r="DM18" s="50">
        <v>0</v>
      </c>
      <c r="DN18" s="50">
        <v>0</v>
      </c>
      <c r="DO18" s="50">
        <v>0</v>
      </c>
      <c r="DP18" s="50">
        <v>0</v>
      </c>
      <c r="DQ18" s="50">
        <v>0</v>
      </c>
      <c r="DR18" s="50">
        <v>0</v>
      </c>
      <c r="DS18" s="50">
        <v>0</v>
      </c>
      <c r="DT18" s="50">
        <v>0</v>
      </c>
      <c r="DU18" s="50">
        <v>0</v>
      </c>
      <c r="DV18" s="50">
        <v>0</v>
      </c>
      <c r="DW18" s="50">
        <v>0</v>
      </c>
      <c r="DX18" s="50">
        <v>0</v>
      </c>
      <c r="DY18" s="50">
        <v>0</v>
      </c>
    </row>
    <row r="19" spans="1:129" s="51" customFormat="1" outlineLevel="1">
      <c r="A19" s="55" t="s">
        <v>178</v>
      </c>
      <c r="B19" s="50">
        <v>0</v>
      </c>
      <c r="C19" s="50">
        <v>0</v>
      </c>
      <c r="D19" s="50">
        <v>0</v>
      </c>
      <c r="E19" s="50">
        <v>0</v>
      </c>
      <c r="F19" s="50">
        <v>0</v>
      </c>
      <c r="G19" s="50">
        <v>0</v>
      </c>
      <c r="H19" s="50">
        <v>0</v>
      </c>
      <c r="I19" s="50">
        <v>0</v>
      </c>
      <c r="J19" s="50">
        <v>0</v>
      </c>
      <c r="K19" s="50">
        <v>0</v>
      </c>
      <c r="L19" s="50">
        <v>0</v>
      </c>
      <c r="M19" s="50">
        <v>0</v>
      </c>
      <c r="N19" s="50">
        <v>0</v>
      </c>
      <c r="O19" s="50">
        <v>0</v>
      </c>
      <c r="Q19" s="50">
        <v>0</v>
      </c>
      <c r="R19" s="50">
        <v>0</v>
      </c>
      <c r="S19" s="50">
        <v>0</v>
      </c>
      <c r="T19" s="50">
        <v>0</v>
      </c>
      <c r="U19" s="50">
        <v>0</v>
      </c>
      <c r="V19" s="50">
        <v>0</v>
      </c>
      <c r="W19" s="50">
        <v>0</v>
      </c>
      <c r="X19" s="50">
        <v>0</v>
      </c>
      <c r="Y19" s="50">
        <v>0</v>
      </c>
      <c r="Z19" s="50">
        <v>0</v>
      </c>
      <c r="AA19" s="50">
        <v>0</v>
      </c>
      <c r="AB19" s="50">
        <v>0</v>
      </c>
      <c r="AC19" s="50">
        <v>0</v>
      </c>
      <c r="AD19" s="50">
        <v>0</v>
      </c>
      <c r="AF19" s="50">
        <v>0</v>
      </c>
      <c r="AG19" s="50">
        <v>0</v>
      </c>
      <c r="AH19" s="50">
        <v>0</v>
      </c>
      <c r="AI19" s="50">
        <v>0</v>
      </c>
      <c r="AJ19" s="50">
        <v>0</v>
      </c>
      <c r="AK19" s="50">
        <v>0</v>
      </c>
      <c r="AL19" s="50">
        <v>0</v>
      </c>
      <c r="AM19" s="50">
        <v>0</v>
      </c>
      <c r="AN19" s="50">
        <v>0</v>
      </c>
      <c r="AO19" s="50">
        <v>0</v>
      </c>
      <c r="AP19" s="50">
        <v>0</v>
      </c>
      <c r="AQ19" s="50">
        <v>0</v>
      </c>
      <c r="AR19" s="50">
        <v>0</v>
      </c>
      <c r="AS19" s="50">
        <v>0</v>
      </c>
      <c r="AU19" s="50">
        <v>0</v>
      </c>
      <c r="AV19" s="50">
        <v>0</v>
      </c>
      <c r="AW19" s="50">
        <v>0</v>
      </c>
      <c r="AX19" s="50">
        <v>0</v>
      </c>
      <c r="AY19" s="50">
        <v>0</v>
      </c>
      <c r="AZ19" s="50">
        <v>0</v>
      </c>
      <c r="BA19" s="50">
        <v>0</v>
      </c>
      <c r="BB19" s="50">
        <v>0</v>
      </c>
      <c r="BC19" s="50">
        <v>0</v>
      </c>
      <c r="BD19" s="50">
        <v>0</v>
      </c>
      <c r="BE19" s="50">
        <v>0</v>
      </c>
      <c r="BF19" s="50">
        <v>0</v>
      </c>
      <c r="BG19" s="50">
        <v>0</v>
      </c>
      <c r="BH19" s="50">
        <v>0</v>
      </c>
      <c r="BJ19" s="50">
        <v>0</v>
      </c>
      <c r="BK19" s="50">
        <v>0</v>
      </c>
      <c r="BL19" s="50">
        <v>0</v>
      </c>
      <c r="BM19" s="50">
        <v>0</v>
      </c>
      <c r="BN19" s="50">
        <v>0</v>
      </c>
      <c r="BO19" s="50">
        <v>0</v>
      </c>
      <c r="BP19" s="50">
        <v>0</v>
      </c>
      <c r="BQ19" s="50">
        <v>0</v>
      </c>
      <c r="BR19" s="50">
        <v>0</v>
      </c>
      <c r="BS19" s="50">
        <v>0</v>
      </c>
      <c r="BT19" s="50">
        <v>0</v>
      </c>
      <c r="BU19" s="50">
        <v>0</v>
      </c>
      <c r="BV19" s="50">
        <v>0</v>
      </c>
      <c r="BX19" s="50">
        <v>0</v>
      </c>
      <c r="BY19" s="50">
        <v>0</v>
      </c>
      <c r="BZ19" s="50">
        <v>0</v>
      </c>
      <c r="CA19" s="50">
        <v>0</v>
      </c>
      <c r="CB19" s="50">
        <v>0</v>
      </c>
      <c r="CC19" s="50">
        <v>0</v>
      </c>
      <c r="CD19" s="50">
        <v>0</v>
      </c>
      <c r="CE19" s="50">
        <v>0</v>
      </c>
      <c r="CF19" s="50">
        <v>0</v>
      </c>
      <c r="CG19" s="50">
        <v>0</v>
      </c>
      <c r="CH19" s="50">
        <v>0</v>
      </c>
      <c r="CI19" s="50">
        <v>0</v>
      </c>
      <c r="CJ19" s="50">
        <v>0</v>
      </c>
      <c r="CL19" s="50">
        <v>0</v>
      </c>
      <c r="CM19" s="50">
        <v>0</v>
      </c>
      <c r="CN19" s="50">
        <v>0</v>
      </c>
      <c r="CO19" s="50">
        <v>0</v>
      </c>
      <c r="CP19" s="50">
        <v>0</v>
      </c>
      <c r="CQ19" s="50">
        <v>0</v>
      </c>
      <c r="CR19" s="50">
        <v>0</v>
      </c>
      <c r="CS19" s="50">
        <v>0</v>
      </c>
      <c r="CT19" s="50">
        <v>0</v>
      </c>
      <c r="CU19" s="50">
        <v>0</v>
      </c>
      <c r="CV19" s="50">
        <v>0</v>
      </c>
      <c r="CW19" s="50">
        <v>0</v>
      </c>
      <c r="CX19" s="50">
        <v>0</v>
      </c>
      <c r="CZ19" s="50">
        <v>0</v>
      </c>
      <c r="DA19" s="50">
        <v>0</v>
      </c>
      <c r="DB19" s="50">
        <v>0</v>
      </c>
      <c r="DC19" s="50">
        <v>0</v>
      </c>
      <c r="DD19" s="50">
        <v>0</v>
      </c>
      <c r="DE19" s="50">
        <v>0</v>
      </c>
      <c r="DF19" s="50">
        <v>0</v>
      </c>
      <c r="DG19" s="50">
        <v>0</v>
      </c>
      <c r="DH19" s="50">
        <v>0</v>
      </c>
      <c r="DI19" s="50">
        <v>0</v>
      </c>
      <c r="DJ19" s="50">
        <v>0</v>
      </c>
      <c r="DK19" s="50">
        <v>0</v>
      </c>
      <c r="DL19" s="50">
        <v>0</v>
      </c>
      <c r="DM19" s="50">
        <v>0</v>
      </c>
      <c r="DN19" s="50">
        <v>0</v>
      </c>
      <c r="DO19" s="50">
        <v>0</v>
      </c>
      <c r="DP19" s="50">
        <v>0</v>
      </c>
      <c r="DQ19" s="50">
        <v>0</v>
      </c>
      <c r="DR19" s="50">
        <v>0</v>
      </c>
      <c r="DS19" s="50">
        <v>0</v>
      </c>
      <c r="DT19" s="50">
        <v>0</v>
      </c>
      <c r="DU19" s="50">
        <v>0</v>
      </c>
      <c r="DV19" s="50">
        <v>0</v>
      </c>
      <c r="DW19" s="50">
        <v>0</v>
      </c>
      <c r="DX19" s="50">
        <v>0</v>
      </c>
      <c r="DY19" s="50">
        <v>0</v>
      </c>
    </row>
    <row r="20" spans="1:129" s="51" customFormat="1" outlineLevel="1">
      <c r="A20" s="55" t="s">
        <v>179</v>
      </c>
      <c r="B20" s="50">
        <v>0</v>
      </c>
      <c r="C20" s="50">
        <v>0</v>
      </c>
      <c r="D20" s="50">
        <v>0</v>
      </c>
      <c r="E20" s="50">
        <v>0</v>
      </c>
      <c r="F20" s="50">
        <v>0</v>
      </c>
      <c r="G20" s="50">
        <v>0</v>
      </c>
      <c r="H20" s="50">
        <v>0</v>
      </c>
      <c r="I20" s="50">
        <v>0</v>
      </c>
      <c r="J20" s="50">
        <v>0</v>
      </c>
      <c r="K20" s="50">
        <v>0</v>
      </c>
      <c r="L20" s="50">
        <v>0</v>
      </c>
      <c r="M20" s="50">
        <v>0</v>
      </c>
      <c r="N20" s="50">
        <v>0</v>
      </c>
      <c r="O20" s="50">
        <v>0</v>
      </c>
      <c r="Q20" s="50">
        <v>0</v>
      </c>
      <c r="R20" s="50">
        <v>0</v>
      </c>
      <c r="S20" s="50">
        <v>0</v>
      </c>
      <c r="T20" s="50">
        <v>0</v>
      </c>
      <c r="U20" s="50">
        <v>0</v>
      </c>
      <c r="V20" s="50">
        <v>0</v>
      </c>
      <c r="W20" s="50">
        <v>0</v>
      </c>
      <c r="X20" s="50">
        <v>0</v>
      </c>
      <c r="Y20" s="50">
        <v>0</v>
      </c>
      <c r="Z20" s="50">
        <v>0</v>
      </c>
      <c r="AA20" s="50">
        <v>0</v>
      </c>
      <c r="AB20" s="50">
        <v>0</v>
      </c>
      <c r="AC20" s="50">
        <v>0</v>
      </c>
      <c r="AD20" s="50">
        <v>0</v>
      </c>
      <c r="AF20" s="50">
        <v>0</v>
      </c>
      <c r="AG20" s="50">
        <v>0</v>
      </c>
      <c r="AH20" s="50">
        <v>0</v>
      </c>
      <c r="AI20" s="50">
        <v>0</v>
      </c>
      <c r="AJ20" s="50">
        <v>0</v>
      </c>
      <c r="AK20" s="50">
        <v>0</v>
      </c>
      <c r="AL20" s="50">
        <v>0</v>
      </c>
      <c r="AM20" s="50">
        <v>0</v>
      </c>
      <c r="AN20" s="50">
        <v>0</v>
      </c>
      <c r="AO20" s="50">
        <v>0</v>
      </c>
      <c r="AP20" s="50">
        <v>0</v>
      </c>
      <c r="AQ20" s="50">
        <v>0</v>
      </c>
      <c r="AR20" s="50">
        <v>0</v>
      </c>
      <c r="AS20" s="50">
        <v>0</v>
      </c>
      <c r="AU20" s="50">
        <v>0</v>
      </c>
      <c r="AV20" s="50">
        <v>0</v>
      </c>
      <c r="AW20" s="50">
        <v>0</v>
      </c>
      <c r="AX20" s="50">
        <v>0</v>
      </c>
      <c r="AY20" s="50">
        <v>0</v>
      </c>
      <c r="AZ20" s="50">
        <v>0</v>
      </c>
      <c r="BA20" s="50">
        <v>0</v>
      </c>
      <c r="BB20" s="50">
        <v>0</v>
      </c>
      <c r="BC20" s="50">
        <v>0</v>
      </c>
      <c r="BD20" s="50">
        <v>0</v>
      </c>
      <c r="BE20" s="50">
        <v>0</v>
      </c>
      <c r="BF20" s="50">
        <v>0</v>
      </c>
      <c r="BG20" s="50">
        <v>0</v>
      </c>
      <c r="BH20" s="50">
        <v>0</v>
      </c>
      <c r="BJ20" s="50">
        <v>0</v>
      </c>
      <c r="BK20" s="50">
        <v>0</v>
      </c>
      <c r="BL20" s="50">
        <v>0</v>
      </c>
      <c r="BM20" s="50">
        <v>0</v>
      </c>
      <c r="BN20" s="50">
        <v>0</v>
      </c>
      <c r="BO20" s="50">
        <v>0</v>
      </c>
      <c r="BP20" s="50">
        <v>0</v>
      </c>
      <c r="BQ20" s="50">
        <v>0</v>
      </c>
      <c r="BR20" s="50">
        <v>0</v>
      </c>
      <c r="BS20" s="50">
        <v>0</v>
      </c>
      <c r="BT20" s="50">
        <v>0</v>
      </c>
      <c r="BU20" s="50">
        <v>0</v>
      </c>
      <c r="BV20" s="50">
        <v>0</v>
      </c>
      <c r="BX20" s="50">
        <v>0</v>
      </c>
      <c r="BY20" s="50">
        <v>0</v>
      </c>
      <c r="BZ20" s="50">
        <v>0</v>
      </c>
      <c r="CA20" s="50">
        <v>0</v>
      </c>
      <c r="CB20" s="50">
        <v>0</v>
      </c>
      <c r="CC20" s="50">
        <v>0</v>
      </c>
      <c r="CD20" s="50">
        <v>0</v>
      </c>
      <c r="CE20" s="50">
        <v>0</v>
      </c>
      <c r="CF20" s="50">
        <v>0</v>
      </c>
      <c r="CG20" s="50">
        <v>0</v>
      </c>
      <c r="CH20" s="50">
        <v>0</v>
      </c>
      <c r="CI20" s="50">
        <v>0</v>
      </c>
      <c r="CJ20" s="50">
        <v>0</v>
      </c>
      <c r="CL20" s="50">
        <v>0</v>
      </c>
      <c r="CM20" s="50">
        <v>0</v>
      </c>
      <c r="CN20" s="50">
        <v>0</v>
      </c>
      <c r="CO20" s="50">
        <v>0</v>
      </c>
      <c r="CP20" s="50">
        <v>0</v>
      </c>
      <c r="CQ20" s="50">
        <v>0</v>
      </c>
      <c r="CR20" s="50">
        <v>0</v>
      </c>
      <c r="CS20" s="50">
        <v>0</v>
      </c>
      <c r="CT20" s="50">
        <v>0</v>
      </c>
      <c r="CU20" s="50">
        <v>0</v>
      </c>
      <c r="CV20" s="50">
        <v>0</v>
      </c>
      <c r="CW20" s="50">
        <v>0</v>
      </c>
      <c r="CX20" s="50">
        <v>0</v>
      </c>
      <c r="CZ20" s="50">
        <v>0</v>
      </c>
      <c r="DA20" s="50">
        <v>0</v>
      </c>
      <c r="DB20" s="50">
        <v>0</v>
      </c>
      <c r="DC20" s="50">
        <v>0</v>
      </c>
      <c r="DD20" s="50">
        <v>0</v>
      </c>
      <c r="DE20" s="50">
        <v>0</v>
      </c>
      <c r="DF20" s="50">
        <v>0</v>
      </c>
      <c r="DG20" s="50">
        <v>0</v>
      </c>
      <c r="DH20" s="50">
        <v>0</v>
      </c>
      <c r="DI20" s="50">
        <v>0</v>
      </c>
      <c r="DJ20" s="50">
        <v>0</v>
      </c>
      <c r="DK20" s="50">
        <v>0</v>
      </c>
      <c r="DL20" s="50">
        <v>0</v>
      </c>
      <c r="DM20" s="50">
        <v>0</v>
      </c>
      <c r="DN20" s="50">
        <v>0</v>
      </c>
      <c r="DO20" s="50">
        <v>0</v>
      </c>
      <c r="DP20" s="50">
        <v>0</v>
      </c>
      <c r="DQ20" s="50">
        <v>0</v>
      </c>
      <c r="DR20" s="50">
        <v>0</v>
      </c>
      <c r="DS20" s="50">
        <v>0</v>
      </c>
      <c r="DT20" s="50">
        <v>0</v>
      </c>
      <c r="DU20" s="50">
        <v>0</v>
      </c>
      <c r="DV20" s="50">
        <v>0</v>
      </c>
      <c r="DW20" s="50">
        <v>0</v>
      </c>
      <c r="DX20" s="50">
        <v>0</v>
      </c>
      <c r="DY20" s="50">
        <v>0</v>
      </c>
    </row>
    <row r="21" spans="1:129" s="51" customFormat="1" outlineLevel="1">
      <c r="A21" s="55" t="s">
        <v>180</v>
      </c>
      <c r="B21" s="50">
        <v>0</v>
      </c>
      <c r="C21" s="50">
        <v>0</v>
      </c>
      <c r="D21" s="50">
        <v>0</v>
      </c>
      <c r="E21" s="50">
        <v>0</v>
      </c>
      <c r="F21" s="50">
        <v>0</v>
      </c>
      <c r="G21" s="50">
        <v>0</v>
      </c>
      <c r="H21" s="50">
        <v>0</v>
      </c>
      <c r="I21" s="50">
        <v>0</v>
      </c>
      <c r="J21" s="50">
        <v>0</v>
      </c>
      <c r="K21" s="50">
        <v>0</v>
      </c>
      <c r="L21" s="50">
        <v>0</v>
      </c>
      <c r="M21" s="50">
        <v>0</v>
      </c>
      <c r="N21" s="50">
        <v>0</v>
      </c>
      <c r="O21" s="50">
        <v>0</v>
      </c>
      <c r="Q21" s="50">
        <v>0</v>
      </c>
      <c r="R21" s="50">
        <v>0</v>
      </c>
      <c r="S21" s="50">
        <v>0</v>
      </c>
      <c r="T21" s="50">
        <v>0</v>
      </c>
      <c r="U21" s="50">
        <v>0</v>
      </c>
      <c r="V21" s="50">
        <v>0</v>
      </c>
      <c r="W21" s="50">
        <v>0</v>
      </c>
      <c r="X21" s="50">
        <v>0</v>
      </c>
      <c r="Y21" s="50">
        <v>0</v>
      </c>
      <c r="Z21" s="50">
        <v>0</v>
      </c>
      <c r="AA21" s="50">
        <v>0</v>
      </c>
      <c r="AB21" s="50">
        <v>0</v>
      </c>
      <c r="AC21" s="50">
        <v>0</v>
      </c>
      <c r="AD21" s="50">
        <v>0</v>
      </c>
      <c r="AF21" s="50">
        <v>0</v>
      </c>
      <c r="AG21" s="50">
        <v>0</v>
      </c>
      <c r="AH21" s="50">
        <v>0</v>
      </c>
      <c r="AI21" s="50">
        <v>0</v>
      </c>
      <c r="AJ21" s="50">
        <v>0</v>
      </c>
      <c r="AK21" s="50">
        <v>0</v>
      </c>
      <c r="AL21" s="50">
        <v>0</v>
      </c>
      <c r="AM21" s="50">
        <v>0</v>
      </c>
      <c r="AN21" s="50">
        <v>0</v>
      </c>
      <c r="AO21" s="50">
        <v>0</v>
      </c>
      <c r="AP21" s="50">
        <v>0</v>
      </c>
      <c r="AQ21" s="50">
        <v>0</v>
      </c>
      <c r="AR21" s="50">
        <v>0</v>
      </c>
      <c r="AS21" s="50">
        <v>0</v>
      </c>
      <c r="AU21" s="50">
        <v>0</v>
      </c>
      <c r="AV21" s="50">
        <v>0</v>
      </c>
      <c r="AW21" s="50">
        <v>0</v>
      </c>
      <c r="AX21" s="50">
        <v>0</v>
      </c>
      <c r="AY21" s="50">
        <v>0</v>
      </c>
      <c r="AZ21" s="50">
        <v>0</v>
      </c>
      <c r="BA21" s="50">
        <v>0</v>
      </c>
      <c r="BB21" s="50">
        <v>0</v>
      </c>
      <c r="BC21" s="50">
        <v>0</v>
      </c>
      <c r="BD21" s="50">
        <v>0</v>
      </c>
      <c r="BE21" s="50">
        <v>0</v>
      </c>
      <c r="BF21" s="50">
        <v>0</v>
      </c>
      <c r="BG21" s="50">
        <v>0</v>
      </c>
      <c r="BH21" s="50">
        <v>0</v>
      </c>
      <c r="BJ21" s="50">
        <v>0</v>
      </c>
      <c r="BK21" s="50">
        <v>0</v>
      </c>
      <c r="BL21" s="50">
        <v>0</v>
      </c>
      <c r="BM21" s="50">
        <v>0</v>
      </c>
      <c r="BN21" s="50">
        <v>0</v>
      </c>
      <c r="BO21" s="50">
        <v>0</v>
      </c>
      <c r="BP21" s="50">
        <v>0</v>
      </c>
      <c r="BQ21" s="50">
        <v>0</v>
      </c>
      <c r="BR21" s="50">
        <v>0</v>
      </c>
      <c r="BS21" s="50">
        <v>0</v>
      </c>
      <c r="BT21" s="50">
        <v>0</v>
      </c>
      <c r="BU21" s="50">
        <v>0</v>
      </c>
      <c r="BV21" s="50">
        <v>0</v>
      </c>
      <c r="BX21" s="50">
        <v>0</v>
      </c>
      <c r="BY21" s="50">
        <v>0</v>
      </c>
      <c r="BZ21" s="50">
        <v>0</v>
      </c>
      <c r="CA21" s="50">
        <v>0</v>
      </c>
      <c r="CB21" s="50">
        <v>0</v>
      </c>
      <c r="CC21" s="50">
        <v>0</v>
      </c>
      <c r="CD21" s="50">
        <v>0</v>
      </c>
      <c r="CE21" s="50">
        <v>0</v>
      </c>
      <c r="CF21" s="50">
        <v>0</v>
      </c>
      <c r="CG21" s="50">
        <v>0</v>
      </c>
      <c r="CH21" s="50">
        <v>0</v>
      </c>
      <c r="CI21" s="50">
        <v>0</v>
      </c>
      <c r="CJ21" s="50">
        <v>0</v>
      </c>
      <c r="CL21" s="50">
        <v>0</v>
      </c>
      <c r="CM21" s="50">
        <v>0</v>
      </c>
      <c r="CN21" s="50">
        <v>0</v>
      </c>
      <c r="CO21" s="50">
        <v>0</v>
      </c>
      <c r="CP21" s="50">
        <v>0</v>
      </c>
      <c r="CQ21" s="50">
        <v>0</v>
      </c>
      <c r="CR21" s="50">
        <v>0</v>
      </c>
      <c r="CS21" s="50">
        <v>0</v>
      </c>
      <c r="CT21" s="50">
        <v>0</v>
      </c>
      <c r="CU21" s="50">
        <v>0</v>
      </c>
      <c r="CV21" s="50">
        <v>0</v>
      </c>
      <c r="CW21" s="50">
        <v>0</v>
      </c>
      <c r="CX21" s="50">
        <v>0</v>
      </c>
      <c r="CZ21" s="50">
        <v>0</v>
      </c>
      <c r="DA21" s="50">
        <v>0</v>
      </c>
      <c r="DB21" s="50">
        <v>0</v>
      </c>
      <c r="DC21" s="50">
        <v>0</v>
      </c>
      <c r="DD21" s="50">
        <v>0</v>
      </c>
      <c r="DE21" s="50">
        <v>0</v>
      </c>
      <c r="DF21" s="50">
        <v>0</v>
      </c>
      <c r="DG21" s="50">
        <v>0</v>
      </c>
      <c r="DH21" s="50">
        <v>0</v>
      </c>
      <c r="DI21" s="50">
        <v>0</v>
      </c>
      <c r="DJ21" s="50">
        <v>0</v>
      </c>
      <c r="DK21" s="50">
        <v>0</v>
      </c>
      <c r="DL21" s="50">
        <v>0</v>
      </c>
      <c r="DM21" s="50">
        <v>0</v>
      </c>
      <c r="DN21" s="50">
        <v>0</v>
      </c>
      <c r="DO21" s="50">
        <v>0</v>
      </c>
      <c r="DP21" s="50">
        <v>0</v>
      </c>
      <c r="DQ21" s="50">
        <v>0</v>
      </c>
      <c r="DR21" s="50">
        <v>0</v>
      </c>
      <c r="DS21" s="50">
        <v>0</v>
      </c>
      <c r="DT21" s="50">
        <v>0</v>
      </c>
      <c r="DU21" s="50">
        <v>0</v>
      </c>
      <c r="DV21" s="50">
        <v>0</v>
      </c>
      <c r="DW21" s="50">
        <v>0</v>
      </c>
      <c r="DX21" s="50">
        <v>0</v>
      </c>
      <c r="DY21" s="50">
        <v>0</v>
      </c>
    </row>
    <row r="22" spans="1:129" s="51" customFormat="1" outlineLevel="1">
      <c r="A22" s="55" t="s">
        <v>181</v>
      </c>
      <c r="B22" s="50">
        <v>0</v>
      </c>
      <c r="C22" s="50">
        <v>0</v>
      </c>
      <c r="D22" s="50">
        <v>0</v>
      </c>
      <c r="E22" s="50">
        <v>0</v>
      </c>
      <c r="F22" s="50">
        <v>0</v>
      </c>
      <c r="G22" s="50">
        <v>0</v>
      </c>
      <c r="H22" s="50">
        <v>0</v>
      </c>
      <c r="I22" s="50">
        <v>0</v>
      </c>
      <c r="J22" s="50">
        <v>0</v>
      </c>
      <c r="K22" s="50">
        <v>0</v>
      </c>
      <c r="L22" s="50">
        <v>0</v>
      </c>
      <c r="M22" s="50">
        <v>0</v>
      </c>
      <c r="N22" s="50">
        <v>0</v>
      </c>
      <c r="O22" s="50">
        <v>0</v>
      </c>
      <c r="Q22" s="50">
        <v>0</v>
      </c>
      <c r="R22" s="50">
        <v>0</v>
      </c>
      <c r="S22" s="50">
        <v>0</v>
      </c>
      <c r="T22" s="50">
        <v>0</v>
      </c>
      <c r="U22" s="50">
        <v>0</v>
      </c>
      <c r="V22" s="50">
        <v>0</v>
      </c>
      <c r="W22" s="50">
        <v>0</v>
      </c>
      <c r="X22" s="50">
        <v>0</v>
      </c>
      <c r="Y22" s="50">
        <v>0</v>
      </c>
      <c r="Z22" s="50">
        <v>0</v>
      </c>
      <c r="AA22" s="50">
        <v>0</v>
      </c>
      <c r="AB22" s="50">
        <v>0</v>
      </c>
      <c r="AC22" s="50">
        <v>0</v>
      </c>
      <c r="AD22" s="50">
        <v>0</v>
      </c>
      <c r="AF22" s="50">
        <v>0</v>
      </c>
      <c r="AG22" s="50">
        <v>0</v>
      </c>
      <c r="AH22" s="50">
        <v>0</v>
      </c>
      <c r="AI22" s="50">
        <v>0</v>
      </c>
      <c r="AJ22" s="50">
        <v>0</v>
      </c>
      <c r="AK22" s="50">
        <v>0</v>
      </c>
      <c r="AL22" s="50">
        <v>0</v>
      </c>
      <c r="AM22" s="50">
        <v>0</v>
      </c>
      <c r="AN22" s="50">
        <v>0</v>
      </c>
      <c r="AO22" s="50">
        <v>0</v>
      </c>
      <c r="AP22" s="50">
        <v>0</v>
      </c>
      <c r="AQ22" s="50">
        <v>0</v>
      </c>
      <c r="AR22" s="50">
        <v>0</v>
      </c>
      <c r="AS22" s="50">
        <v>0</v>
      </c>
      <c r="AU22" s="50">
        <v>0</v>
      </c>
      <c r="AV22" s="50">
        <v>0</v>
      </c>
      <c r="AW22" s="50">
        <v>0</v>
      </c>
      <c r="AX22" s="50">
        <v>0</v>
      </c>
      <c r="AY22" s="50">
        <v>0</v>
      </c>
      <c r="AZ22" s="50">
        <v>0</v>
      </c>
      <c r="BA22" s="50">
        <v>0</v>
      </c>
      <c r="BB22" s="50">
        <v>0</v>
      </c>
      <c r="BC22" s="50">
        <v>0</v>
      </c>
      <c r="BD22" s="50">
        <v>0</v>
      </c>
      <c r="BE22" s="50">
        <v>0</v>
      </c>
      <c r="BF22" s="50">
        <v>0</v>
      </c>
      <c r="BG22" s="50">
        <v>0</v>
      </c>
      <c r="BH22" s="50">
        <v>0</v>
      </c>
      <c r="BJ22" s="50">
        <v>0</v>
      </c>
      <c r="BK22" s="50">
        <v>0</v>
      </c>
      <c r="BL22" s="50">
        <v>0</v>
      </c>
      <c r="BM22" s="50">
        <v>0</v>
      </c>
      <c r="BN22" s="50">
        <v>0</v>
      </c>
      <c r="BO22" s="50">
        <v>0</v>
      </c>
      <c r="BP22" s="50">
        <v>0</v>
      </c>
      <c r="BQ22" s="50">
        <v>0</v>
      </c>
      <c r="BR22" s="50">
        <v>0</v>
      </c>
      <c r="BS22" s="50">
        <v>0</v>
      </c>
      <c r="BT22" s="50">
        <v>0</v>
      </c>
      <c r="BU22" s="50">
        <v>0</v>
      </c>
      <c r="BV22" s="50">
        <v>0</v>
      </c>
      <c r="BX22" s="50">
        <v>0</v>
      </c>
      <c r="BY22" s="50">
        <v>0</v>
      </c>
      <c r="BZ22" s="50">
        <v>0</v>
      </c>
      <c r="CA22" s="50">
        <v>0</v>
      </c>
      <c r="CB22" s="50">
        <v>0</v>
      </c>
      <c r="CC22" s="50">
        <v>0</v>
      </c>
      <c r="CD22" s="50">
        <v>0</v>
      </c>
      <c r="CE22" s="50">
        <v>0</v>
      </c>
      <c r="CF22" s="50">
        <v>0</v>
      </c>
      <c r="CG22" s="50">
        <v>0</v>
      </c>
      <c r="CH22" s="50">
        <v>0</v>
      </c>
      <c r="CI22" s="50">
        <v>0</v>
      </c>
      <c r="CJ22" s="50">
        <v>0</v>
      </c>
      <c r="CL22" s="50">
        <v>0</v>
      </c>
      <c r="CM22" s="50">
        <v>0</v>
      </c>
      <c r="CN22" s="50">
        <v>0</v>
      </c>
      <c r="CO22" s="50">
        <v>0</v>
      </c>
      <c r="CP22" s="50">
        <v>0</v>
      </c>
      <c r="CQ22" s="50">
        <v>0</v>
      </c>
      <c r="CR22" s="50">
        <v>0</v>
      </c>
      <c r="CS22" s="50">
        <v>0</v>
      </c>
      <c r="CT22" s="50">
        <v>0</v>
      </c>
      <c r="CU22" s="50">
        <v>0</v>
      </c>
      <c r="CV22" s="50">
        <v>0</v>
      </c>
      <c r="CW22" s="50">
        <v>0</v>
      </c>
      <c r="CX22" s="50">
        <v>0</v>
      </c>
      <c r="CZ22" s="50">
        <v>0</v>
      </c>
      <c r="DA22" s="50">
        <v>0</v>
      </c>
      <c r="DB22" s="50">
        <v>0</v>
      </c>
      <c r="DC22" s="50">
        <v>0</v>
      </c>
      <c r="DD22" s="50">
        <v>0</v>
      </c>
      <c r="DE22" s="50">
        <v>0</v>
      </c>
      <c r="DF22" s="50">
        <v>0</v>
      </c>
      <c r="DG22" s="50">
        <v>0</v>
      </c>
      <c r="DH22" s="50">
        <v>0</v>
      </c>
      <c r="DI22" s="50">
        <v>0</v>
      </c>
      <c r="DJ22" s="50">
        <v>0</v>
      </c>
      <c r="DK22" s="50">
        <v>0</v>
      </c>
      <c r="DL22" s="50">
        <v>0</v>
      </c>
      <c r="DM22" s="50">
        <v>0</v>
      </c>
      <c r="DN22" s="50">
        <v>0</v>
      </c>
      <c r="DO22" s="50">
        <v>0</v>
      </c>
      <c r="DP22" s="50">
        <v>0</v>
      </c>
      <c r="DQ22" s="50">
        <v>0</v>
      </c>
      <c r="DR22" s="50">
        <v>0</v>
      </c>
      <c r="DS22" s="50">
        <v>0</v>
      </c>
      <c r="DT22" s="50">
        <v>0</v>
      </c>
      <c r="DU22" s="50">
        <v>0</v>
      </c>
      <c r="DV22" s="50">
        <v>0</v>
      </c>
      <c r="DW22" s="50">
        <v>0</v>
      </c>
      <c r="DX22" s="50">
        <v>0</v>
      </c>
      <c r="DY22" s="50">
        <v>0</v>
      </c>
    </row>
    <row r="23" spans="1:129" s="51" customFormat="1" outlineLevel="1">
      <c r="A23" s="55" t="s">
        <v>182</v>
      </c>
      <c r="B23" s="50">
        <v>0</v>
      </c>
      <c r="C23" s="50">
        <v>0</v>
      </c>
      <c r="D23" s="50">
        <v>0</v>
      </c>
      <c r="E23" s="50">
        <v>0</v>
      </c>
      <c r="F23" s="50">
        <v>0</v>
      </c>
      <c r="G23" s="50">
        <v>0</v>
      </c>
      <c r="H23" s="50">
        <v>0</v>
      </c>
      <c r="I23" s="50">
        <v>0</v>
      </c>
      <c r="J23" s="50">
        <v>0</v>
      </c>
      <c r="K23" s="50">
        <v>0</v>
      </c>
      <c r="L23" s="50">
        <v>0</v>
      </c>
      <c r="M23" s="50">
        <v>0</v>
      </c>
      <c r="N23" s="50">
        <v>0</v>
      </c>
      <c r="O23" s="50">
        <v>0</v>
      </c>
      <c r="Q23" s="50">
        <v>0</v>
      </c>
      <c r="R23" s="50">
        <v>0</v>
      </c>
      <c r="S23" s="50">
        <v>0</v>
      </c>
      <c r="T23" s="50">
        <v>0</v>
      </c>
      <c r="U23" s="50">
        <v>0</v>
      </c>
      <c r="V23" s="50">
        <v>0</v>
      </c>
      <c r="W23" s="50">
        <v>0</v>
      </c>
      <c r="X23" s="50">
        <v>0</v>
      </c>
      <c r="Y23" s="50">
        <v>0</v>
      </c>
      <c r="Z23" s="50">
        <v>0</v>
      </c>
      <c r="AA23" s="50">
        <v>0</v>
      </c>
      <c r="AB23" s="50">
        <v>0</v>
      </c>
      <c r="AC23" s="50">
        <v>0</v>
      </c>
      <c r="AD23" s="50">
        <v>0</v>
      </c>
      <c r="AF23" s="50">
        <v>0</v>
      </c>
      <c r="AG23" s="50">
        <v>0</v>
      </c>
      <c r="AH23" s="50">
        <v>0</v>
      </c>
      <c r="AI23" s="50">
        <v>0</v>
      </c>
      <c r="AJ23" s="50">
        <v>0</v>
      </c>
      <c r="AK23" s="50">
        <v>0</v>
      </c>
      <c r="AL23" s="50">
        <v>0</v>
      </c>
      <c r="AM23" s="50">
        <v>0</v>
      </c>
      <c r="AN23" s="50">
        <v>0</v>
      </c>
      <c r="AO23" s="50">
        <v>0</v>
      </c>
      <c r="AP23" s="50">
        <v>0</v>
      </c>
      <c r="AQ23" s="50">
        <v>0</v>
      </c>
      <c r="AR23" s="50">
        <v>0</v>
      </c>
      <c r="AS23" s="50">
        <v>0</v>
      </c>
      <c r="AU23" s="50">
        <v>0</v>
      </c>
      <c r="AV23" s="50">
        <v>0</v>
      </c>
      <c r="AW23" s="50">
        <v>0</v>
      </c>
      <c r="AX23" s="50">
        <v>0</v>
      </c>
      <c r="AY23" s="50">
        <v>0</v>
      </c>
      <c r="AZ23" s="50">
        <v>0</v>
      </c>
      <c r="BA23" s="50">
        <v>0</v>
      </c>
      <c r="BB23" s="50">
        <v>0</v>
      </c>
      <c r="BC23" s="50">
        <v>0</v>
      </c>
      <c r="BD23" s="50">
        <v>0</v>
      </c>
      <c r="BE23" s="50">
        <v>0</v>
      </c>
      <c r="BF23" s="50">
        <v>0</v>
      </c>
      <c r="BG23" s="50">
        <v>0</v>
      </c>
      <c r="BH23" s="50">
        <v>0</v>
      </c>
      <c r="BJ23" s="50">
        <v>0</v>
      </c>
      <c r="BK23" s="50">
        <v>0</v>
      </c>
      <c r="BL23" s="50">
        <v>0</v>
      </c>
      <c r="BM23" s="50">
        <v>0</v>
      </c>
      <c r="BN23" s="50">
        <v>0</v>
      </c>
      <c r="BO23" s="50">
        <v>0</v>
      </c>
      <c r="BP23" s="50">
        <v>0</v>
      </c>
      <c r="BQ23" s="50">
        <v>0</v>
      </c>
      <c r="BR23" s="50">
        <v>0</v>
      </c>
      <c r="BS23" s="50">
        <v>0</v>
      </c>
      <c r="BT23" s="50">
        <v>0</v>
      </c>
      <c r="BU23" s="50">
        <v>0</v>
      </c>
      <c r="BV23" s="50">
        <v>0</v>
      </c>
      <c r="BX23" s="50">
        <v>0</v>
      </c>
      <c r="BY23" s="50">
        <v>0</v>
      </c>
      <c r="BZ23" s="50">
        <v>0</v>
      </c>
      <c r="CA23" s="50">
        <v>0</v>
      </c>
      <c r="CB23" s="50">
        <v>0</v>
      </c>
      <c r="CC23" s="50">
        <v>0</v>
      </c>
      <c r="CD23" s="50">
        <v>0</v>
      </c>
      <c r="CE23" s="50">
        <v>0</v>
      </c>
      <c r="CF23" s="50">
        <v>0</v>
      </c>
      <c r="CG23" s="50">
        <v>0</v>
      </c>
      <c r="CH23" s="50">
        <v>0</v>
      </c>
      <c r="CI23" s="50">
        <v>0</v>
      </c>
      <c r="CJ23" s="50">
        <v>0</v>
      </c>
      <c r="CL23" s="50">
        <v>0</v>
      </c>
      <c r="CM23" s="50">
        <v>0</v>
      </c>
      <c r="CN23" s="50">
        <v>0</v>
      </c>
      <c r="CO23" s="50">
        <v>0</v>
      </c>
      <c r="CP23" s="50">
        <v>0</v>
      </c>
      <c r="CQ23" s="50">
        <v>0</v>
      </c>
      <c r="CR23" s="50">
        <v>0</v>
      </c>
      <c r="CS23" s="50">
        <v>0</v>
      </c>
      <c r="CT23" s="50">
        <v>0</v>
      </c>
      <c r="CU23" s="50">
        <v>0</v>
      </c>
      <c r="CV23" s="50">
        <v>0</v>
      </c>
      <c r="CW23" s="50">
        <v>0</v>
      </c>
      <c r="CX23" s="50">
        <v>0</v>
      </c>
      <c r="CZ23" s="50">
        <v>0</v>
      </c>
      <c r="DA23" s="50">
        <v>0</v>
      </c>
      <c r="DB23" s="50">
        <v>0</v>
      </c>
      <c r="DC23" s="50">
        <v>0</v>
      </c>
      <c r="DD23" s="50">
        <v>0</v>
      </c>
      <c r="DE23" s="50">
        <v>0</v>
      </c>
      <c r="DF23" s="50">
        <v>0</v>
      </c>
      <c r="DG23" s="50">
        <v>0</v>
      </c>
      <c r="DH23" s="50">
        <v>0</v>
      </c>
      <c r="DI23" s="50">
        <v>0</v>
      </c>
      <c r="DJ23" s="50">
        <v>0</v>
      </c>
      <c r="DK23" s="50">
        <v>0</v>
      </c>
      <c r="DL23" s="50">
        <v>0</v>
      </c>
      <c r="DM23" s="50">
        <v>0</v>
      </c>
      <c r="DN23" s="50">
        <v>0</v>
      </c>
      <c r="DO23" s="50">
        <v>0</v>
      </c>
      <c r="DP23" s="50">
        <v>0</v>
      </c>
      <c r="DQ23" s="50">
        <v>0</v>
      </c>
      <c r="DR23" s="50">
        <v>0</v>
      </c>
      <c r="DS23" s="50">
        <v>0</v>
      </c>
      <c r="DT23" s="50">
        <v>0</v>
      </c>
      <c r="DU23" s="50">
        <v>0</v>
      </c>
      <c r="DV23" s="50">
        <v>0</v>
      </c>
      <c r="DW23" s="50">
        <v>0</v>
      </c>
      <c r="DX23" s="50">
        <v>0</v>
      </c>
      <c r="DY23" s="50">
        <v>0</v>
      </c>
    </row>
    <row r="24" spans="1:129" s="51" customFormat="1" outlineLevel="1">
      <c r="A24" s="55" t="s">
        <v>183</v>
      </c>
      <c r="B24" s="50">
        <v>0</v>
      </c>
      <c r="C24" s="50">
        <v>0</v>
      </c>
      <c r="D24" s="50">
        <v>0</v>
      </c>
      <c r="E24" s="50">
        <v>0</v>
      </c>
      <c r="F24" s="50">
        <v>0</v>
      </c>
      <c r="G24" s="50">
        <v>0</v>
      </c>
      <c r="H24" s="50">
        <v>0</v>
      </c>
      <c r="I24" s="50">
        <v>0</v>
      </c>
      <c r="J24" s="50">
        <v>0</v>
      </c>
      <c r="K24" s="50">
        <v>0</v>
      </c>
      <c r="L24" s="50">
        <v>0</v>
      </c>
      <c r="M24" s="50">
        <v>0</v>
      </c>
      <c r="N24" s="50">
        <v>0</v>
      </c>
      <c r="O24" s="50">
        <v>0</v>
      </c>
      <c r="Q24" s="50">
        <v>0</v>
      </c>
      <c r="R24" s="50">
        <v>0</v>
      </c>
      <c r="S24" s="50">
        <v>0</v>
      </c>
      <c r="T24" s="50">
        <v>0</v>
      </c>
      <c r="U24" s="50">
        <v>0</v>
      </c>
      <c r="V24" s="50">
        <v>0</v>
      </c>
      <c r="W24" s="50">
        <v>0</v>
      </c>
      <c r="X24" s="50">
        <v>0</v>
      </c>
      <c r="Y24" s="50">
        <v>0</v>
      </c>
      <c r="Z24" s="50">
        <v>0</v>
      </c>
      <c r="AA24" s="50">
        <v>0</v>
      </c>
      <c r="AB24" s="50">
        <v>0</v>
      </c>
      <c r="AC24" s="50">
        <v>0</v>
      </c>
      <c r="AD24" s="50">
        <v>0</v>
      </c>
      <c r="AF24" s="50">
        <v>0</v>
      </c>
      <c r="AG24" s="50">
        <v>0</v>
      </c>
      <c r="AH24" s="50">
        <v>0</v>
      </c>
      <c r="AI24" s="50">
        <v>0</v>
      </c>
      <c r="AJ24" s="50">
        <v>0</v>
      </c>
      <c r="AK24" s="50">
        <v>0</v>
      </c>
      <c r="AL24" s="50">
        <v>0</v>
      </c>
      <c r="AM24" s="50">
        <v>0</v>
      </c>
      <c r="AN24" s="50">
        <v>0</v>
      </c>
      <c r="AO24" s="50">
        <v>0</v>
      </c>
      <c r="AP24" s="50">
        <v>0</v>
      </c>
      <c r="AQ24" s="50">
        <v>0</v>
      </c>
      <c r="AR24" s="50">
        <v>0</v>
      </c>
      <c r="AS24" s="50">
        <v>0</v>
      </c>
      <c r="AU24" s="50">
        <v>0</v>
      </c>
      <c r="AV24" s="50">
        <v>0</v>
      </c>
      <c r="AW24" s="50">
        <v>0</v>
      </c>
      <c r="AX24" s="50">
        <v>0</v>
      </c>
      <c r="AY24" s="50">
        <v>0</v>
      </c>
      <c r="AZ24" s="50">
        <v>0</v>
      </c>
      <c r="BA24" s="50">
        <v>0</v>
      </c>
      <c r="BB24" s="50">
        <v>0</v>
      </c>
      <c r="BC24" s="50">
        <v>0</v>
      </c>
      <c r="BD24" s="50">
        <v>0</v>
      </c>
      <c r="BE24" s="50">
        <v>0</v>
      </c>
      <c r="BF24" s="50">
        <v>0</v>
      </c>
      <c r="BG24" s="50">
        <v>0</v>
      </c>
      <c r="BH24" s="50">
        <v>0</v>
      </c>
      <c r="BJ24" s="50">
        <v>0</v>
      </c>
      <c r="BK24" s="50">
        <v>0</v>
      </c>
      <c r="BL24" s="50">
        <v>0</v>
      </c>
      <c r="BM24" s="50">
        <v>0</v>
      </c>
      <c r="BN24" s="50">
        <v>0</v>
      </c>
      <c r="BO24" s="50">
        <v>0</v>
      </c>
      <c r="BP24" s="50">
        <v>0</v>
      </c>
      <c r="BQ24" s="50">
        <v>0</v>
      </c>
      <c r="BR24" s="50">
        <v>0</v>
      </c>
      <c r="BS24" s="50">
        <v>0</v>
      </c>
      <c r="BT24" s="50">
        <v>0</v>
      </c>
      <c r="BU24" s="50">
        <v>0</v>
      </c>
      <c r="BV24" s="50">
        <v>0</v>
      </c>
      <c r="BX24" s="50">
        <v>0</v>
      </c>
      <c r="BY24" s="50">
        <v>0</v>
      </c>
      <c r="BZ24" s="50">
        <v>0</v>
      </c>
      <c r="CA24" s="50">
        <v>0</v>
      </c>
      <c r="CB24" s="50">
        <v>0</v>
      </c>
      <c r="CC24" s="50">
        <v>0</v>
      </c>
      <c r="CD24" s="50">
        <v>0</v>
      </c>
      <c r="CE24" s="50">
        <v>0</v>
      </c>
      <c r="CF24" s="50">
        <v>0</v>
      </c>
      <c r="CG24" s="50">
        <v>0</v>
      </c>
      <c r="CH24" s="50">
        <v>0</v>
      </c>
      <c r="CI24" s="50">
        <v>0</v>
      </c>
      <c r="CJ24" s="50">
        <v>0</v>
      </c>
      <c r="CL24" s="50">
        <v>0</v>
      </c>
      <c r="CM24" s="50">
        <v>0</v>
      </c>
      <c r="CN24" s="50">
        <v>0</v>
      </c>
      <c r="CO24" s="50">
        <v>0</v>
      </c>
      <c r="CP24" s="50">
        <v>0</v>
      </c>
      <c r="CQ24" s="50">
        <v>0</v>
      </c>
      <c r="CR24" s="50">
        <v>0</v>
      </c>
      <c r="CS24" s="50">
        <v>0</v>
      </c>
      <c r="CT24" s="50">
        <v>0</v>
      </c>
      <c r="CU24" s="50">
        <v>0</v>
      </c>
      <c r="CV24" s="50">
        <v>0</v>
      </c>
      <c r="CW24" s="50">
        <v>0</v>
      </c>
      <c r="CX24" s="50">
        <v>0</v>
      </c>
      <c r="CZ24" s="50">
        <v>0</v>
      </c>
      <c r="DA24" s="50">
        <v>0</v>
      </c>
      <c r="DB24" s="50">
        <v>0</v>
      </c>
      <c r="DC24" s="50">
        <v>0</v>
      </c>
      <c r="DD24" s="50">
        <v>0</v>
      </c>
      <c r="DE24" s="50">
        <v>0</v>
      </c>
      <c r="DF24" s="50">
        <v>0</v>
      </c>
      <c r="DG24" s="50">
        <v>0</v>
      </c>
      <c r="DH24" s="50">
        <v>0</v>
      </c>
      <c r="DI24" s="50">
        <v>0</v>
      </c>
      <c r="DJ24" s="50">
        <v>0</v>
      </c>
      <c r="DK24" s="50">
        <v>0</v>
      </c>
      <c r="DL24" s="50">
        <v>0</v>
      </c>
      <c r="DM24" s="50">
        <v>0</v>
      </c>
      <c r="DN24" s="50">
        <v>0</v>
      </c>
      <c r="DO24" s="50">
        <v>0</v>
      </c>
      <c r="DP24" s="50">
        <v>0</v>
      </c>
      <c r="DQ24" s="50">
        <v>0</v>
      </c>
      <c r="DR24" s="50">
        <v>0</v>
      </c>
      <c r="DS24" s="50">
        <v>0</v>
      </c>
      <c r="DT24" s="50">
        <v>0</v>
      </c>
      <c r="DU24" s="50">
        <v>0</v>
      </c>
      <c r="DV24" s="50">
        <v>0</v>
      </c>
      <c r="DW24" s="50">
        <v>0</v>
      </c>
      <c r="DX24" s="50">
        <v>0</v>
      </c>
      <c r="DY24" s="50">
        <v>0</v>
      </c>
    </row>
    <row r="25" spans="1:129" s="51" customFormat="1" outlineLevel="1">
      <c r="A25" s="55" t="s">
        <v>184</v>
      </c>
      <c r="B25" s="50">
        <v>0</v>
      </c>
      <c r="C25" s="50">
        <v>0</v>
      </c>
      <c r="D25" s="50">
        <v>0</v>
      </c>
      <c r="E25" s="50">
        <v>0</v>
      </c>
      <c r="F25" s="50">
        <v>0</v>
      </c>
      <c r="G25" s="50">
        <v>0</v>
      </c>
      <c r="H25" s="50">
        <v>0</v>
      </c>
      <c r="I25" s="50">
        <v>0</v>
      </c>
      <c r="J25" s="50">
        <v>0</v>
      </c>
      <c r="K25" s="50">
        <v>0</v>
      </c>
      <c r="L25" s="50">
        <v>0</v>
      </c>
      <c r="M25" s="50">
        <v>0</v>
      </c>
      <c r="N25" s="50">
        <v>0</v>
      </c>
      <c r="O25" s="50">
        <v>0</v>
      </c>
      <c r="Q25" s="50">
        <v>0</v>
      </c>
      <c r="R25" s="50">
        <v>0</v>
      </c>
      <c r="S25" s="50">
        <v>0</v>
      </c>
      <c r="T25" s="50">
        <v>0</v>
      </c>
      <c r="U25" s="50">
        <v>0</v>
      </c>
      <c r="V25" s="50">
        <v>0</v>
      </c>
      <c r="W25" s="50">
        <v>0</v>
      </c>
      <c r="X25" s="50">
        <v>0</v>
      </c>
      <c r="Y25" s="50">
        <v>0</v>
      </c>
      <c r="Z25" s="50">
        <v>0</v>
      </c>
      <c r="AA25" s="50">
        <v>0</v>
      </c>
      <c r="AB25" s="50">
        <v>0</v>
      </c>
      <c r="AC25" s="50">
        <v>0</v>
      </c>
      <c r="AD25" s="50">
        <v>0</v>
      </c>
      <c r="AF25" s="50">
        <v>0</v>
      </c>
      <c r="AG25" s="50">
        <v>0</v>
      </c>
      <c r="AH25" s="50">
        <v>0</v>
      </c>
      <c r="AI25" s="50">
        <v>0</v>
      </c>
      <c r="AJ25" s="50">
        <v>0</v>
      </c>
      <c r="AK25" s="50">
        <v>0</v>
      </c>
      <c r="AL25" s="50">
        <v>0</v>
      </c>
      <c r="AM25" s="50">
        <v>0</v>
      </c>
      <c r="AN25" s="50">
        <v>0</v>
      </c>
      <c r="AO25" s="50">
        <v>0</v>
      </c>
      <c r="AP25" s="50">
        <v>0</v>
      </c>
      <c r="AQ25" s="50">
        <v>0</v>
      </c>
      <c r="AR25" s="50">
        <v>0</v>
      </c>
      <c r="AS25" s="50">
        <v>0</v>
      </c>
      <c r="AU25" s="50">
        <v>0</v>
      </c>
      <c r="AV25" s="50">
        <v>0</v>
      </c>
      <c r="AW25" s="50">
        <v>0</v>
      </c>
      <c r="AX25" s="50">
        <v>0</v>
      </c>
      <c r="AY25" s="50">
        <v>0</v>
      </c>
      <c r="AZ25" s="50">
        <v>0</v>
      </c>
      <c r="BA25" s="50">
        <v>0</v>
      </c>
      <c r="BB25" s="50">
        <v>0</v>
      </c>
      <c r="BC25" s="50">
        <v>0</v>
      </c>
      <c r="BD25" s="50">
        <v>0</v>
      </c>
      <c r="BE25" s="50">
        <v>0</v>
      </c>
      <c r="BF25" s="50">
        <v>0</v>
      </c>
      <c r="BG25" s="50">
        <v>0</v>
      </c>
      <c r="BH25" s="50">
        <v>0</v>
      </c>
      <c r="BJ25" s="50">
        <v>0</v>
      </c>
      <c r="BK25" s="50">
        <v>0</v>
      </c>
      <c r="BL25" s="50">
        <v>0</v>
      </c>
      <c r="BM25" s="50">
        <v>0</v>
      </c>
      <c r="BN25" s="50">
        <v>0</v>
      </c>
      <c r="BO25" s="50">
        <v>0</v>
      </c>
      <c r="BP25" s="50">
        <v>0</v>
      </c>
      <c r="BQ25" s="50">
        <v>0</v>
      </c>
      <c r="BR25" s="50">
        <v>0</v>
      </c>
      <c r="BS25" s="50">
        <v>0</v>
      </c>
      <c r="BT25" s="50">
        <v>0</v>
      </c>
      <c r="BU25" s="50">
        <v>0</v>
      </c>
      <c r="BV25" s="50">
        <v>0</v>
      </c>
      <c r="BX25" s="50">
        <v>0</v>
      </c>
      <c r="BY25" s="50">
        <v>0</v>
      </c>
      <c r="BZ25" s="50">
        <v>0</v>
      </c>
      <c r="CA25" s="50">
        <v>0</v>
      </c>
      <c r="CB25" s="50">
        <v>0</v>
      </c>
      <c r="CC25" s="50">
        <v>0</v>
      </c>
      <c r="CD25" s="50">
        <v>0</v>
      </c>
      <c r="CE25" s="50">
        <v>0</v>
      </c>
      <c r="CF25" s="50">
        <v>0</v>
      </c>
      <c r="CG25" s="50">
        <v>0</v>
      </c>
      <c r="CH25" s="50">
        <v>0</v>
      </c>
      <c r="CI25" s="50">
        <v>0</v>
      </c>
      <c r="CJ25" s="50">
        <v>0</v>
      </c>
      <c r="CL25" s="50">
        <v>0</v>
      </c>
      <c r="CM25" s="50">
        <v>0</v>
      </c>
      <c r="CN25" s="50">
        <v>0</v>
      </c>
      <c r="CO25" s="50">
        <v>0</v>
      </c>
      <c r="CP25" s="50">
        <v>0</v>
      </c>
      <c r="CQ25" s="50">
        <v>0</v>
      </c>
      <c r="CR25" s="50">
        <v>0</v>
      </c>
      <c r="CS25" s="50">
        <v>0</v>
      </c>
      <c r="CT25" s="50">
        <v>0</v>
      </c>
      <c r="CU25" s="50">
        <v>0</v>
      </c>
      <c r="CV25" s="50">
        <v>0</v>
      </c>
      <c r="CW25" s="50">
        <v>0</v>
      </c>
      <c r="CX25" s="50">
        <v>0</v>
      </c>
      <c r="CZ25" s="50">
        <v>0</v>
      </c>
      <c r="DA25" s="50">
        <v>0</v>
      </c>
      <c r="DB25" s="50">
        <v>0</v>
      </c>
      <c r="DC25" s="50">
        <v>0</v>
      </c>
      <c r="DD25" s="50">
        <v>0</v>
      </c>
      <c r="DE25" s="50">
        <v>0</v>
      </c>
      <c r="DF25" s="50">
        <v>0</v>
      </c>
      <c r="DG25" s="50">
        <v>0</v>
      </c>
      <c r="DH25" s="50">
        <v>0</v>
      </c>
      <c r="DI25" s="50">
        <v>0</v>
      </c>
      <c r="DJ25" s="50">
        <v>0</v>
      </c>
      <c r="DK25" s="50">
        <v>0</v>
      </c>
      <c r="DL25" s="50">
        <v>0</v>
      </c>
      <c r="DM25" s="50">
        <v>0</v>
      </c>
      <c r="DN25" s="50">
        <v>0</v>
      </c>
      <c r="DO25" s="50">
        <v>0</v>
      </c>
      <c r="DP25" s="50">
        <v>0</v>
      </c>
      <c r="DQ25" s="50">
        <v>0</v>
      </c>
      <c r="DR25" s="50">
        <v>0</v>
      </c>
      <c r="DS25" s="50">
        <v>0</v>
      </c>
      <c r="DT25" s="50">
        <v>0</v>
      </c>
      <c r="DU25" s="50">
        <v>0</v>
      </c>
      <c r="DV25" s="50">
        <v>0</v>
      </c>
      <c r="DW25" s="50">
        <v>0</v>
      </c>
      <c r="DX25" s="50">
        <v>0</v>
      </c>
      <c r="DY25" s="50">
        <v>0</v>
      </c>
    </row>
    <row r="26" spans="1:129" s="51" customFormat="1" outlineLevel="1">
      <c r="A26" s="55" t="s">
        <v>185</v>
      </c>
      <c r="B26" s="50">
        <v>0</v>
      </c>
      <c r="C26" s="50">
        <v>0</v>
      </c>
      <c r="D26" s="50">
        <v>0</v>
      </c>
      <c r="E26" s="50">
        <v>0</v>
      </c>
      <c r="F26" s="50">
        <v>0</v>
      </c>
      <c r="G26" s="50">
        <v>0</v>
      </c>
      <c r="H26" s="50">
        <v>0</v>
      </c>
      <c r="I26" s="50">
        <v>0</v>
      </c>
      <c r="J26" s="50">
        <v>0</v>
      </c>
      <c r="K26" s="50">
        <v>0</v>
      </c>
      <c r="L26" s="50">
        <v>0</v>
      </c>
      <c r="M26" s="50">
        <v>0</v>
      </c>
      <c r="N26" s="50">
        <v>0</v>
      </c>
      <c r="O26" s="50">
        <v>0</v>
      </c>
      <c r="Q26" s="50">
        <v>0</v>
      </c>
      <c r="R26" s="50">
        <v>0</v>
      </c>
      <c r="S26" s="50">
        <v>0</v>
      </c>
      <c r="T26" s="50">
        <v>0</v>
      </c>
      <c r="U26" s="50">
        <v>0</v>
      </c>
      <c r="V26" s="50">
        <v>0</v>
      </c>
      <c r="W26" s="50">
        <v>0</v>
      </c>
      <c r="X26" s="50">
        <v>0</v>
      </c>
      <c r="Y26" s="50">
        <v>0</v>
      </c>
      <c r="Z26" s="50">
        <v>0</v>
      </c>
      <c r="AA26" s="50">
        <v>0</v>
      </c>
      <c r="AB26" s="50">
        <v>0</v>
      </c>
      <c r="AC26" s="50">
        <v>0</v>
      </c>
      <c r="AD26" s="50">
        <v>0</v>
      </c>
      <c r="AF26" s="50">
        <v>0</v>
      </c>
      <c r="AG26" s="50">
        <v>0</v>
      </c>
      <c r="AH26" s="50">
        <v>0</v>
      </c>
      <c r="AI26" s="50">
        <v>0</v>
      </c>
      <c r="AJ26" s="50">
        <v>0</v>
      </c>
      <c r="AK26" s="50">
        <v>0</v>
      </c>
      <c r="AL26" s="50">
        <v>0</v>
      </c>
      <c r="AM26" s="50">
        <v>0</v>
      </c>
      <c r="AN26" s="50">
        <v>0</v>
      </c>
      <c r="AO26" s="50">
        <v>0</v>
      </c>
      <c r="AP26" s="50">
        <v>0</v>
      </c>
      <c r="AQ26" s="50">
        <v>0</v>
      </c>
      <c r="AR26" s="50">
        <v>0</v>
      </c>
      <c r="AS26" s="50">
        <v>0</v>
      </c>
      <c r="AU26" s="50">
        <v>0</v>
      </c>
      <c r="AV26" s="50">
        <v>0</v>
      </c>
      <c r="AW26" s="50">
        <v>0</v>
      </c>
      <c r="AX26" s="50">
        <v>0</v>
      </c>
      <c r="AY26" s="50">
        <v>0</v>
      </c>
      <c r="AZ26" s="50">
        <v>0</v>
      </c>
      <c r="BA26" s="50">
        <v>0</v>
      </c>
      <c r="BB26" s="50">
        <v>0</v>
      </c>
      <c r="BC26" s="50">
        <v>0</v>
      </c>
      <c r="BD26" s="50">
        <v>0</v>
      </c>
      <c r="BE26" s="50">
        <v>0</v>
      </c>
      <c r="BF26" s="50">
        <v>0</v>
      </c>
      <c r="BG26" s="50">
        <v>0</v>
      </c>
      <c r="BH26" s="50">
        <v>0</v>
      </c>
      <c r="BJ26" s="50">
        <v>0</v>
      </c>
      <c r="BK26" s="50">
        <v>0</v>
      </c>
      <c r="BL26" s="50">
        <v>0</v>
      </c>
      <c r="BM26" s="50">
        <v>0</v>
      </c>
      <c r="BN26" s="50">
        <v>0</v>
      </c>
      <c r="BO26" s="50">
        <v>0</v>
      </c>
      <c r="BP26" s="50">
        <v>0</v>
      </c>
      <c r="BQ26" s="50">
        <v>0</v>
      </c>
      <c r="BR26" s="50">
        <v>0</v>
      </c>
      <c r="BS26" s="50">
        <v>0</v>
      </c>
      <c r="BT26" s="50">
        <v>0</v>
      </c>
      <c r="BU26" s="50">
        <v>0</v>
      </c>
      <c r="BV26" s="50">
        <v>0</v>
      </c>
      <c r="BX26" s="50">
        <v>0</v>
      </c>
      <c r="BY26" s="50">
        <v>0</v>
      </c>
      <c r="BZ26" s="50">
        <v>0</v>
      </c>
      <c r="CA26" s="50">
        <v>0</v>
      </c>
      <c r="CB26" s="50">
        <v>0</v>
      </c>
      <c r="CC26" s="50">
        <v>0</v>
      </c>
      <c r="CD26" s="50">
        <v>0</v>
      </c>
      <c r="CE26" s="50">
        <v>0</v>
      </c>
      <c r="CF26" s="50">
        <v>0</v>
      </c>
      <c r="CG26" s="50">
        <v>0</v>
      </c>
      <c r="CH26" s="50">
        <v>0</v>
      </c>
      <c r="CI26" s="50">
        <v>0</v>
      </c>
      <c r="CJ26" s="50">
        <v>0</v>
      </c>
      <c r="CL26" s="50">
        <v>0</v>
      </c>
      <c r="CM26" s="50">
        <v>0</v>
      </c>
      <c r="CN26" s="50">
        <v>0</v>
      </c>
      <c r="CO26" s="50">
        <v>0</v>
      </c>
      <c r="CP26" s="50">
        <v>0</v>
      </c>
      <c r="CQ26" s="50">
        <v>0</v>
      </c>
      <c r="CR26" s="50">
        <v>0</v>
      </c>
      <c r="CS26" s="50">
        <v>0</v>
      </c>
      <c r="CT26" s="50">
        <v>0</v>
      </c>
      <c r="CU26" s="50">
        <v>0</v>
      </c>
      <c r="CV26" s="50">
        <v>0</v>
      </c>
      <c r="CW26" s="50">
        <v>0</v>
      </c>
      <c r="CX26" s="50">
        <v>0</v>
      </c>
      <c r="CZ26" s="50">
        <v>0</v>
      </c>
      <c r="DA26" s="50">
        <v>0</v>
      </c>
      <c r="DB26" s="50">
        <v>0</v>
      </c>
      <c r="DC26" s="50">
        <v>0</v>
      </c>
      <c r="DD26" s="50">
        <v>0</v>
      </c>
      <c r="DE26" s="50">
        <v>0</v>
      </c>
      <c r="DF26" s="50">
        <v>0</v>
      </c>
      <c r="DG26" s="50">
        <v>0</v>
      </c>
      <c r="DH26" s="50">
        <v>0</v>
      </c>
      <c r="DI26" s="50">
        <v>0</v>
      </c>
      <c r="DJ26" s="50">
        <v>0</v>
      </c>
      <c r="DK26" s="50">
        <v>0</v>
      </c>
      <c r="DL26" s="50">
        <v>0</v>
      </c>
      <c r="DM26" s="50">
        <v>0</v>
      </c>
      <c r="DN26" s="50">
        <v>0</v>
      </c>
      <c r="DO26" s="50">
        <v>0</v>
      </c>
      <c r="DP26" s="50">
        <v>0</v>
      </c>
      <c r="DQ26" s="50">
        <v>0</v>
      </c>
      <c r="DR26" s="50">
        <v>0</v>
      </c>
      <c r="DS26" s="50">
        <v>0</v>
      </c>
      <c r="DT26" s="50">
        <v>0</v>
      </c>
      <c r="DU26" s="50">
        <v>0</v>
      </c>
      <c r="DV26" s="50">
        <v>0</v>
      </c>
      <c r="DW26" s="50">
        <v>0</v>
      </c>
      <c r="DX26" s="50">
        <v>0</v>
      </c>
      <c r="DY26" s="50">
        <v>0</v>
      </c>
    </row>
    <row r="27" spans="1:129" s="51" customFormat="1" outlineLevel="1">
      <c r="A27" s="55" t="s">
        <v>186</v>
      </c>
      <c r="B27" s="50">
        <v>0</v>
      </c>
      <c r="C27" s="50">
        <v>0</v>
      </c>
      <c r="D27" s="50">
        <v>0</v>
      </c>
      <c r="E27" s="50">
        <v>0</v>
      </c>
      <c r="F27" s="50">
        <v>0</v>
      </c>
      <c r="G27" s="50">
        <v>0</v>
      </c>
      <c r="H27" s="50">
        <v>0</v>
      </c>
      <c r="I27" s="50">
        <v>0</v>
      </c>
      <c r="J27" s="50">
        <v>0</v>
      </c>
      <c r="K27" s="50">
        <v>0</v>
      </c>
      <c r="L27" s="50">
        <v>0</v>
      </c>
      <c r="M27" s="50">
        <v>0</v>
      </c>
      <c r="N27" s="50">
        <v>0</v>
      </c>
      <c r="O27" s="50">
        <v>0</v>
      </c>
      <c r="Q27" s="50">
        <v>0</v>
      </c>
      <c r="R27" s="50">
        <v>1554.8</v>
      </c>
      <c r="S27" s="50">
        <v>-1554.8</v>
      </c>
      <c r="T27" s="50">
        <v>0</v>
      </c>
      <c r="U27" s="50">
        <v>0</v>
      </c>
      <c r="V27" s="50">
        <v>0</v>
      </c>
      <c r="W27" s="50">
        <v>0</v>
      </c>
      <c r="X27" s="50">
        <v>0</v>
      </c>
      <c r="Y27" s="50">
        <v>0</v>
      </c>
      <c r="Z27" s="50">
        <v>0</v>
      </c>
      <c r="AA27" s="50">
        <v>0</v>
      </c>
      <c r="AB27" s="50">
        <v>0</v>
      </c>
      <c r="AC27" s="50">
        <v>0</v>
      </c>
      <c r="AD27" s="50">
        <v>0</v>
      </c>
      <c r="AF27" s="50">
        <v>958.62</v>
      </c>
      <c r="AG27" s="50">
        <v>-958.62</v>
      </c>
      <c r="AH27" s="50">
        <v>-464.62</v>
      </c>
      <c r="AI27" s="50">
        <v>0</v>
      </c>
      <c r="AJ27" s="50">
        <v>0</v>
      </c>
      <c r="AK27" s="50">
        <v>0</v>
      </c>
      <c r="AL27" s="50">
        <v>0</v>
      </c>
      <c r="AM27" s="50">
        <v>0</v>
      </c>
      <c r="AN27" s="50">
        <v>0</v>
      </c>
      <c r="AO27" s="50">
        <v>0</v>
      </c>
      <c r="AP27" s="50">
        <v>0</v>
      </c>
      <c r="AQ27" s="50">
        <v>0</v>
      </c>
      <c r="AR27" s="50">
        <v>0</v>
      </c>
      <c r="AS27" s="50">
        <v>-464.62</v>
      </c>
      <c r="AU27" s="50">
        <v>495.82</v>
      </c>
      <c r="AV27" s="50">
        <v>0</v>
      </c>
      <c r="AW27" s="50">
        <v>-689.57</v>
      </c>
      <c r="AX27" s="50">
        <v>0</v>
      </c>
      <c r="AY27" s="50">
        <v>0</v>
      </c>
      <c r="AZ27" s="50">
        <v>0</v>
      </c>
      <c r="BA27" s="50">
        <v>0</v>
      </c>
      <c r="BB27" s="50">
        <v>0</v>
      </c>
      <c r="BC27" s="50">
        <v>0</v>
      </c>
      <c r="BD27" s="50">
        <v>0</v>
      </c>
      <c r="BE27" s="50">
        <v>0</v>
      </c>
      <c r="BF27" s="50">
        <v>0</v>
      </c>
      <c r="BG27" s="50">
        <v>0</v>
      </c>
      <c r="BH27" s="50">
        <v>-193.75000000000006</v>
      </c>
      <c r="BJ27" s="50">
        <v>3883.45</v>
      </c>
      <c r="BK27" s="50">
        <v>0</v>
      </c>
      <c r="BL27" s="50">
        <v>-3883.45</v>
      </c>
      <c r="BM27" s="50">
        <v>0</v>
      </c>
      <c r="BN27" s="50">
        <v>0</v>
      </c>
      <c r="BO27" s="50">
        <v>0</v>
      </c>
      <c r="BP27" s="50">
        <v>0</v>
      </c>
      <c r="BQ27" s="50">
        <v>0</v>
      </c>
      <c r="BR27" s="50">
        <v>0</v>
      </c>
      <c r="BS27" s="50">
        <v>0</v>
      </c>
      <c r="BT27" s="50">
        <v>0</v>
      </c>
      <c r="BU27" s="50">
        <v>0</v>
      </c>
      <c r="BV27" s="50">
        <v>0</v>
      </c>
      <c r="BX27" s="50">
        <v>0</v>
      </c>
      <c r="BY27" s="50">
        <v>0</v>
      </c>
      <c r="BZ27" s="50">
        <v>0</v>
      </c>
      <c r="CA27" s="50">
        <v>0</v>
      </c>
      <c r="CB27" s="50">
        <v>0</v>
      </c>
      <c r="CC27" s="50">
        <v>0</v>
      </c>
      <c r="CD27" s="50">
        <v>0</v>
      </c>
      <c r="CE27" s="50">
        <v>0</v>
      </c>
      <c r="CF27" s="50">
        <v>0</v>
      </c>
      <c r="CG27" s="50">
        <v>0</v>
      </c>
      <c r="CH27" s="50">
        <v>0</v>
      </c>
      <c r="CI27" s="50">
        <v>0</v>
      </c>
      <c r="CJ27" s="50">
        <v>0</v>
      </c>
      <c r="CL27" s="50">
        <v>563.94000000000005</v>
      </c>
      <c r="CM27" s="50">
        <v>0</v>
      </c>
      <c r="CN27" s="50">
        <v>0</v>
      </c>
      <c r="CO27" s="50">
        <v>0</v>
      </c>
      <c r="CP27" s="50">
        <v>0</v>
      </c>
      <c r="CQ27" s="50">
        <v>-219.42</v>
      </c>
      <c r="CR27" s="50">
        <v>0</v>
      </c>
      <c r="CS27" s="50">
        <v>0</v>
      </c>
      <c r="CT27" s="50">
        <v>0</v>
      </c>
      <c r="CU27" s="50">
        <v>0</v>
      </c>
      <c r="CV27" s="50">
        <v>0</v>
      </c>
      <c r="CW27" s="50">
        <v>0</v>
      </c>
      <c r="CX27" s="50">
        <v>344.5200000000001</v>
      </c>
      <c r="CZ27" s="50">
        <v>0</v>
      </c>
      <c r="DA27" s="50">
        <v>0</v>
      </c>
      <c r="DB27" s="50">
        <v>0</v>
      </c>
      <c r="DC27" s="50">
        <v>0</v>
      </c>
      <c r="DD27" s="50">
        <v>0</v>
      </c>
      <c r="DE27" s="50">
        <v>0</v>
      </c>
      <c r="DF27" s="50">
        <v>0</v>
      </c>
      <c r="DG27" s="50">
        <v>0</v>
      </c>
      <c r="DH27" s="50">
        <v>0</v>
      </c>
      <c r="DI27" s="50">
        <v>0</v>
      </c>
      <c r="DJ27" s="50">
        <v>0</v>
      </c>
      <c r="DK27" s="50">
        <v>0</v>
      </c>
      <c r="DL27" s="50">
        <v>0</v>
      </c>
      <c r="DM27" s="50">
        <v>0</v>
      </c>
      <c r="DN27" s="50">
        <v>0</v>
      </c>
      <c r="DO27" s="50">
        <v>0</v>
      </c>
      <c r="DP27" s="50">
        <v>0</v>
      </c>
      <c r="DQ27" s="50">
        <v>0</v>
      </c>
      <c r="DR27" s="50">
        <v>0</v>
      </c>
      <c r="DS27" s="50">
        <v>0</v>
      </c>
      <c r="DT27" s="50">
        <v>0</v>
      </c>
      <c r="DU27" s="50">
        <v>0</v>
      </c>
      <c r="DV27" s="50">
        <v>0</v>
      </c>
      <c r="DW27" s="50">
        <v>0</v>
      </c>
      <c r="DX27" s="50">
        <v>0</v>
      </c>
      <c r="DY27" s="50">
        <v>0</v>
      </c>
    </row>
    <row r="28" spans="1:129" s="51" customFormat="1" outlineLevel="1" collapsed="1">
      <c r="A28" s="49" t="s">
        <v>187</v>
      </c>
      <c r="B28" s="50">
        <v>0</v>
      </c>
      <c r="C28" s="50">
        <v>0</v>
      </c>
      <c r="D28" s="50">
        <v>0</v>
      </c>
      <c r="E28" s="50">
        <v>0</v>
      </c>
      <c r="F28" s="50">
        <v>0</v>
      </c>
      <c r="G28" s="50">
        <v>0</v>
      </c>
      <c r="H28" s="50">
        <v>0</v>
      </c>
      <c r="I28" s="50">
        <v>0</v>
      </c>
      <c r="J28" s="50">
        <v>0</v>
      </c>
      <c r="K28" s="50">
        <v>0</v>
      </c>
      <c r="L28" s="50">
        <v>0</v>
      </c>
      <c r="M28" s="50">
        <v>0</v>
      </c>
      <c r="N28" s="50">
        <v>0</v>
      </c>
      <c r="O28" s="50">
        <v>0</v>
      </c>
      <c r="Q28" s="50">
        <v>0</v>
      </c>
      <c r="R28" s="50">
        <v>1554.8</v>
      </c>
      <c r="S28" s="50">
        <v>-1554.8</v>
      </c>
      <c r="T28" s="50">
        <v>0</v>
      </c>
      <c r="U28" s="50">
        <v>0</v>
      </c>
      <c r="V28" s="50">
        <v>0</v>
      </c>
      <c r="W28" s="50">
        <v>0</v>
      </c>
      <c r="X28" s="50">
        <v>0</v>
      </c>
      <c r="Y28" s="50">
        <v>0</v>
      </c>
      <c r="Z28" s="50">
        <v>0</v>
      </c>
      <c r="AA28" s="50">
        <v>0</v>
      </c>
      <c r="AB28" s="50">
        <v>0</v>
      </c>
      <c r="AC28" s="50">
        <v>0</v>
      </c>
      <c r="AD28" s="50">
        <v>0</v>
      </c>
      <c r="AF28" s="50">
        <v>958.62</v>
      </c>
      <c r="AG28" s="50">
        <v>-958.62</v>
      </c>
      <c r="AH28" s="50">
        <v>-464.62</v>
      </c>
      <c r="AI28" s="50">
        <v>0</v>
      </c>
      <c r="AJ28" s="50">
        <v>0</v>
      </c>
      <c r="AK28" s="50">
        <v>0</v>
      </c>
      <c r="AL28" s="50">
        <v>0</v>
      </c>
      <c r="AM28" s="50">
        <v>0</v>
      </c>
      <c r="AN28" s="50">
        <v>0</v>
      </c>
      <c r="AO28" s="50">
        <v>0</v>
      </c>
      <c r="AP28" s="50">
        <v>0</v>
      </c>
      <c r="AQ28" s="50">
        <v>0</v>
      </c>
      <c r="AR28" s="50">
        <v>0</v>
      </c>
      <c r="AS28" s="50">
        <v>-464.62</v>
      </c>
      <c r="AU28" s="50">
        <v>495.82</v>
      </c>
      <c r="AV28" s="50">
        <v>0</v>
      </c>
      <c r="AW28" s="50">
        <v>-689.57</v>
      </c>
      <c r="AX28" s="50">
        <v>0</v>
      </c>
      <c r="AY28" s="50">
        <v>0</v>
      </c>
      <c r="AZ28" s="50">
        <v>0</v>
      </c>
      <c r="BA28" s="50">
        <v>0</v>
      </c>
      <c r="BB28" s="50">
        <v>0</v>
      </c>
      <c r="BC28" s="50">
        <v>0</v>
      </c>
      <c r="BD28" s="50">
        <v>0</v>
      </c>
      <c r="BE28" s="50">
        <v>0</v>
      </c>
      <c r="BF28" s="50">
        <v>0</v>
      </c>
      <c r="BG28" s="50">
        <v>0</v>
      </c>
      <c r="BH28" s="50">
        <v>-193.75000000000006</v>
      </c>
      <c r="BJ28" s="50">
        <v>3883.45</v>
      </c>
      <c r="BK28" s="50">
        <v>0</v>
      </c>
      <c r="BL28" s="50">
        <v>-3883.45</v>
      </c>
      <c r="BM28" s="50">
        <v>0</v>
      </c>
      <c r="BN28" s="50">
        <v>0</v>
      </c>
      <c r="BO28" s="50">
        <v>0</v>
      </c>
      <c r="BP28" s="50">
        <v>0</v>
      </c>
      <c r="BQ28" s="50">
        <v>0</v>
      </c>
      <c r="BR28" s="50">
        <v>0</v>
      </c>
      <c r="BS28" s="50">
        <v>0</v>
      </c>
      <c r="BT28" s="50">
        <v>0</v>
      </c>
      <c r="BU28" s="50">
        <v>0</v>
      </c>
      <c r="BV28" s="50">
        <v>0</v>
      </c>
      <c r="BX28" s="50">
        <v>0</v>
      </c>
      <c r="BY28" s="50">
        <v>0</v>
      </c>
      <c r="BZ28" s="50">
        <v>0</v>
      </c>
      <c r="CA28" s="50">
        <v>0</v>
      </c>
      <c r="CB28" s="50">
        <v>0</v>
      </c>
      <c r="CC28" s="50">
        <v>0</v>
      </c>
      <c r="CD28" s="50">
        <v>0</v>
      </c>
      <c r="CE28" s="50">
        <v>0</v>
      </c>
      <c r="CF28" s="50">
        <v>0</v>
      </c>
      <c r="CG28" s="50">
        <v>0</v>
      </c>
      <c r="CH28" s="50">
        <v>0</v>
      </c>
      <c r="CI28" s="50">
        <v>0</v>
      </c>
      <c r="CJ28" s="50">
        <v>0</v>
      </c>
      <c r="CL28" s="50">
        <v>563.94000000000005</v>
      </c>
      <c r="CM28" s="50">
        <v>0</v>
      </c>
      <c r="CN28" s="50">
        <v>0</v>
      </c>
      <c r="CO28" s="50">
        <v>0</v>
      </c>
      <c r="CP28" s="50">
        <v>0</v>
      </c>
      <c r="CQ28" s="50">
        <v>-219.42</v>
      </c>
      <c r="CR28" s="50">
        <v>0</v>
      </c>
      <c r="CS28" s="50">
        <v>0</v>
      </c>
      <c r="CT28" s="50">
        <v>0</v>
      </c>
      <c r="CU28" s="50">
        <v>0</v>
      </c>
      <c r="CV28" s="50">
        <v>0</v>
      </c>
      <c r="CW28" s="50">
        <v>0</v>
      </c>
      <c r="CX28" s="50">
        <v>344.5200000000001</v>
      </c>
      <c r="CZ28" s="50">
        <v>0</v>
      </c>
      <c r="DA28" s="50">
        <v>0</v>
      </c>
      <c r="DB28" s="50">
        <v>0</v>
      </c>
      <c r="DC28" s="50">
        <v>0</v>
      </c>
      <c r="DD28" s="50">
        <v>0</v>
      </c>
      <c r="DE28" s="50">
        <v>0</v>
      </c>
      <c r="DF28" s="50">
        <v>0</v>
      </c>
      <c r="DG28" s="50">
        <v>0</v>
      </c>
      <c r="DH28" s="50">
        <v>0</v>
      </c>
      <c r="DI28" s="50">
        <v>0</v>
      </c>
      <c r="DJ28" s="50">
        <v>0</v>
      </c>
      <c r="DK28" s="50">
        <v>0</v>
      </c>
      <c r="DL28" s="50">
        <v>0</v>
      </c>
      <c r="DM28" s="50">
        <v>0</v>
      </c>
      <c r="DN28" s="50">
        <v>0</v>
      </c>
      <c r="DO28" s="50">
        <v>0</v>
      </c>
      <c r="DP28" s="50">
        <v>0</v>
      </c>
      <c r="DQ28" s="50">
        <v>0</v>
      </c>
      <c r="DR28" s="50">
        <v>0</v>
      </c>
      <c r="DS28" s="50">
        <v>0</v>
      </c>
      <c r="DT28" s="50">
        <v>0</v>
      </c>
      <c r="DU28" s="50">
        <v>0</v>
      </c>
      <c r="DV28" s="50">
        <v>0</v>
      </c>
      <c r="DW28" s="50">
        <v>0</v>
      </c>
      <c r="DX28" s="50">
        <v>0</v>
      </c>
      <c r="DY28" s="50">
        <v>0</v>
      </c>
    </row>
    <row r="29" spans="1:129" s="51" customFormat="1" hidden="1" outlineLevel="2">
      <c r="A29" s="55" t="s">
        <v>188</v>
      </c>
      <c r="B29" s="50">
        <v>0</v>
      </c>
      <c r="C29" s="50">
        <v>0</v>
      </c>
      <c r="D29" s="50">
        <v>0</v>
      </c>
      <c r="E29" s="50">
        <v>0</v>
      </c>
      <c r="F29" s="50">
        <v>0</v>
      </c>
      <c r="G29" s="50">
        <v>0</v>
      </c>
      <c r="H29" s="50">
        <v>0</v>
      </c>
      <c r="I29" s="50">
        <v>0</v>
      </c>
      <c r="J29" s="50">
        <v>0</v>
      </c>
      <c r="K29" s="50">
        <v>0</v>
      </c>
      <c r="L29" s="50">
        <v>0</v>
      </c>
      <c r="M29" s="50">
        <v>0</v>
      </c>
      <c r="N29" s="50">
        <v>0</v>
      </c>
      <c r="O29" s="50">
        <v>0</v>
      </c>
      <c r="Q29" s="50">
        <v>0</v>
      </c>
      <c r="R29" s="50">
        <v>0</v>
      </c>
      <c r="S29" s="50">
        <v>0</v>
      </c>
      <c r="T29" s="50">
        <v>0</v>
      </c>
      <c r="U29" s="50">
        <v>0</v>
      </c>
      <c r="V29" s="50">
        <v>0</v>
      </c>
      <c r="W29" s="50">
        <v>0</v>
      </c>
      <c r="X29" s="50">
        <v>0</v>
      </c>
      <c r="Y29" s="50">
        <v>0</v>
      </c>
      <c r="Z29" s="50">
        <v>0</v>
      </c>
      <c r="AA29" s="50">
        <v>0</v>
      </c>
      <c r="AB29" s="50">
        <v>0</v>
      </c>
      <c r="AC29" s="50">
        <v>0</v>
      </c>
      <c r="AD29" s="50">
        <v>0</v>
      </c>
      <c r="AF29" s="50">
        <v>0</v>
      </c>
      <c r="AG29" s="50">
        <v>0</v>
      </c>
      <c r="AH29" s="50">
        <v>0</v>
      </c>
      <c r="AI29" s="50">
        <v>0</v>
      </c>
      <c r="AJ29" s="50">
        <v>0</v>
      </c>
      <c r="AK29" s="50">
        <v>0</v>
      </c>
      <c r="AL29" s="50">
        <v>0</v>
      </c>
      <c r="AM29" s="50">
        <v>0</v>
      </c>
      <c r="AN29" s="50">
        <v>0</v>
      </c>
      <c r="AO29" s="50">
        <v>0</v>
      </c>
      <c r="AP29" s="50">
        <v>0</v>
      </c>
      <c r="AQ29" s="50">
        <v>0</v>
      </c>
      <c r="AR29" s="50">
        <v>0</v>
      </c>
      <c r="AS29" s="50">
        <v>0</v>
      </c>
      <c r="AU29" s="50">
        <v>0</v>
      </c>
      <c r="AV29" s="50">
        <v>0</v>
      </c>
      <c r="AW29" s="50">
        <v>0</v>
      </c>
      <c r="AX29" s="50">
        <v>0</v>
      </c>
      <c r="AY29" s="50">
        <v>0</v>
      </c>
      <c r="AZ29" s="50">
        <v>0</v>
      </c>
      <c r="BA29" s="50">
        <v>0</v>
      </c>
      <c r="BB29" s="50">
        <v>0</v>
      </c>
      <c r="BC29" s="50">
        <v>0</v>
      </c>
      <c r="BD29" s="50">
        <v>0</v>
      </c>
      <c r="BE29" s="50">
        <v>0</v>
      </c>
      <c r="BF29" s="50">
        <v>0</v>
      </c>
      <c r="BG29" s="50">
        <v>0</v>
      </c>
      <c r="BH29" s="50">
        <v>0</v>
      </c>
      <c r="BJ29" s="50">
        <v>0</v>
      </c>
      <c r="BK29" s="50">
        <v>0</v>
      </c>
      <c r="BL29" s="50">
        <v>0</v>
      </c>
      <c r="BM29" s="50">
        <v>0</v>
      </c>
      <c r="BN29" s="50">
        <v>0</v>
      </c>
      <c r="BO29" s="50">
        <v>0</v>
      </c>
      <c r="BP29" s="50">
        <v>0</v>
      </c>
      <c r="BQ29" s="50">
        <v>0</v>
      </c>
      <c r="BR29" s="50">
        <v>0</v>
      </c>
      <c r="BS29" s="50">
        <v>0</v>
      </c>
      <c r="BT29" s="50">
        <v>0</v>
      </c>
      <c r="BU29" s="50">
        <v>0</v>
      </c>
      <c r="BV29" s="50">
        <v>0</v>
      </c>
      <c r="BX29" s="50">
        <v>0</v>
      </c>
      <c r="BY29" s="50">
        <v>0</v>
      </c>
      <c r="BZ29" s="50">
        <v>0</v>
      </c>
      <c r="CA29" s="50">
        <v>0</v>
      </c>
      <c r="CB29" s="50">
        <v>0</v>
      </c>
      <c r="CC29" s="50">
        <v>0</v>
      </c>
      <c r="CD29" s="50">
        <v>0</v>
      </c>
      <c r="CE29" s="50">
        <v>0</v>
      </c>
      <c r="CF29" s="50">
        <v>0</v>
      </c>
      <c r="CG29" s="50">
        <v>0</v>
      </c>
      <c r="CH29" s="50">
        <v>0</v>
      </c>
      <c r="CI29" s="50">
        <v>0</v>
      </c>
      <c r="CJ29" s="50">
        <v>0</v>
      </c>
      <c r="CL29" s="50">
        <v>0</v>
      </c>
      <c r="CM29" s="50">
        <v>0</v>
      </c>
      <c r="CN29" s="50">
        <v>0</v>
      </c>
      <c r="CO29" s="50">
        <v>0</v>
      </c>
      <c r="CP29" s="50">
        <v>0</v>
      </c>
      <c r="CQ29" s="50">
        <v>0</v>
      </c>
      <c r="CR29" s="50">
        <v>0</v>
      </c>
      <c r="CS29" s="50">
        <v>0</v>
      </c>
      <c r="CT29" s="50">
        <v>0</v>
      </c>
      <c r="CU29" s="50">
        <v>0</v>
      </c>
      <c r="CV29" s="50">
        <v>0</v>
      </c>
      <c r="CW29" s="50">
        <v>0</v>
      </c>
      <c r="CX29" s="50">
        <v>0</v>
      </c>
      <c r="CZ29" s="50">
        <v>0</v>
      </c>
      <c r="DA29" s="50">
        <v>0</v>
      </c>
      <c r="DB29" s="50">
        <v>0</v>
      </c>
      <c r="DC29" s="50">
        <v>0</v>
      </c>
      <c r="DD29" s="50">
        <v>0</v>
      </c>
      <c r="DE29" s="50">
        <v>0</v>
      </c>
      <c r="DF29" s="50">
        <v>0</v>
      </c>
      <c r="DG29" s="50">
        <v>0</v>
      </c>
      <c r="DH29" s="50">
        <v>0</v>
      </c>
      <c r="DI29" s="50">
        <v>0</v>
      </c>
      <c r="DJ29" s="50">
        <v>0</v>
      </c>
      <c r="DK29" s="50">
        <v>0</v>
      </c>
      <c r="DL29" s="50">
        <v>0</v>
      </c>
      <c r="DM29" s="50">
        <v>0</v>
      </c>
      <c r="DN29" s="50">
        <v>0</v>
      </c>
      <c r="DO29" s="50">
        <v>0</v>
      </c>
      <c r="DP29" s="50">
        <v>0</v>
      </c>
      <c r="DQ29" s="50">
        <v>0</v>
      </c>
      <c r="DR29" s="50">
        <v>0</v>
      </c>
      <c r="DS29" s="50">
        <v>0</v>
      </c>
      <c r="DT29" s="50">
        <v>0</v>
      </c>
      <c r="DU29" s="50">
        <v>0</v>
      </c>
      <c r="DV29" s="50">
        <v>0</v>
      </c>
      <c r="DW29" s="50">
        <v>0</v>
      </c>
      <c r="DX29" s="50">
        <v>0</v>
      </c>
      <c r="DY29" s="50">
        <v>0</v>
      </c>
    </row>
    <row r="30" spans="1:129" s="51" customFormat="1" hidden="1" outlineLevel="2">
      <c r="A30" s="55" t="s">
        <v>189</v>
      </c>
      <c r="B30" s="50">
        <v>0</v>
      </c>
      <c r="C30" s="50">
        <v>0</v>
      </c>
      <c r="D30" s="50">
        <v>0</v>
      </c>
      <c r="E30" s="50">
        <v>0</v>
      </c>
      <c r="F30" s="50">
        <v>0</v>
      </c>
      <c r="G30" s="50">
        <v>0</v>
      </c>
      <c r="H30" s="50">
        <v>0</v>
      </c>
      <c r="I30" s="50">
        <v>0</v>
      </c>
      <c r="J30" s="50">
        <v>0</v>
      </c>
      <c r="K30" s="50">
        <v>0</v>
      </c>
      <c r="L30" s="50">
        <v>0</v>
      </c>
      <c r="M30" s="50">
        <v>0</v>
      </c>
      <c r="N30" s="50">
        <v>0</v>
      </c>
      <c r="O30" s="50">
        <v>0</v>
      </c>
      <c r="Q30" s="50">
        <v>0</v>
      </c>
      <c r="R30" s="50">
        <v>0</v>
      </c>
      <c r="S30" s="50">
        <v>0</v>
      </c>
      <c r="T30" s="50">
        <v>0</v>
      </c>
      <c r="U30" s="50">
        <v>0</v>
      </c>
      <c r="V30" s="50">
        <v>0</v>
      </c>
      <c r="W30" s="50">
        <v>0</v>
      </c>
      <c r="X30" s="50">
        <v>0</v>
      </c>
      <c r="Y30" s="50">
        <v>0</v>
      </c>
      <c r="Z30" s="50">
        <v>0</v>
      </c>
      <c r="AA30" s="50">
        <v>0</v>
      </c>
      <c r="AB30" s="50">
        <v>0</v>
      </c>
      <c r="AC30" s="50">
        <v>0</v>
      </c>
      <c r="AD30" s="50">
        <v>0</v>
      </c>
      <c r="AF30" s="50">
        <v>0</v>
      </c>
      <c r="AG30" s="50">
        <v>0</v>
      </c>
      <c r="AH30" s="50">
        <v>0</v>
      </c>
      <c r="AI30" s="50">
        <v>0</v>
      </c>
      <c r="AJ30" s="50">
        <v>0</v>
      </c>
      <c r="AK30" s="50">
        <v>0</v>
      </c>
      <c r="AL30" s="50">
        <v>0</v>
      </c>
      <c r="AM30" s="50">
        <v>0</v>
      </c>
      <c r="AN30" s="50">
        <v>0</v>
      </c>
      <c r="AO30" s="50">
        <v>0</v>
      </c>
      <c r="AP30" s="50">
        <v>0</v>
      </c>
      <c r="AQ30" s="50">
        <v>0</v>
      </c>
      <c r="AR30" s="50">
        <v>0</v>
      </c>
      <c r="AS30" s="50">
        <v>0</v>
      </c>
      <c r="AU30" s="50">
        <v>0</v>
      </c>
      <c r="AV30" s="50">
        <v>0</v>
      </c>
      <c r="AW30" s="50">
        <v>0</v>
      </c>
      <c r="AX30" s="50">
        <v>0</v>
      </c>
      <c r="AY30" s="50">
        <v>0</v>
      </c>
      <c r="AZ30" s="50">
        <v>0</v>
      </c>
      <c r="BA30" s="50">
        <v>0</v>
      </c>
      <c r="BB30" s="50">
        <v>0</v>
      </c>
      <c r="BC30" s="50">
        <v>0</v>
      </c>
      <c r="BD30" s="50">
        <v>0</v>
      </c>
      <c r="BE30" s="50">
        <v>0</v>
      </c>
      <c r="BF30" s="50">
        <v>0</v>
      </c>
      <c r="BG30" s="50">
        <v>0</v>
      </c>
      <c r="BH30" s="50">
        <v>0</v>
      </c>
      <c r="BJ30" s="50">
        <v>0</v>
      </c>
      <c r="BK30" s="50">
        <v>0</v>
      </c>
      <c r="BL30" s="50">
        <v>0</v>
      </c>
      <c r="BM30" s="50">
        <v>0</v>
      </c>
      <c r="BN30" s="50">
        <v>0</v>
      </c>
      <c r="BO30" s="50">
        <v>0</v>
      </c>
      <c r="BP30" s="50">
        <v>0</v>
      </c>
      <c r="BQ30" s="50">
        <v>0</v>
      </c>
      <c r="BR30" s="50">
        <v>0</v>
      </c>
      <c r="BS30" s="50">
        <v>0</v>
      </c>
      <c r="BT30" s="50">
        <v>0</v>
      </c>
      <c r="BU30" s="50">
        <v>0</v>
      </c>
      <c r="BV30" s="50">
        <v>0</v>
      </c>
      <c r="BX30" s="50">
        <v>0</v>
      </c>
      <c r="BY30" s="50">
        <v>0</v>
      </c>
      <c r="BZ30" s="50">
        <v>0</v>
      </c>
      <c r="CA30" s="50">
        <v>0</v>
      </c>
      <c r="CB30" s="50">
        <v>0</v>
      </c>
      <c r="CC30" s="50">
        <v>0</v>
      </c>
      <c r="CD30" s="50">
        <v>0</v>
      </c>
      <c r="CE30" s="50">
        <v>0</v>
      </c>
      <c r="CF30" s="50">
        <v>0</v>
      </c>
      <c r="CG30" s="50">
        <v>0</v>
      </c>
      <c r="CH30" s="50">
        <v>0</v>
      </c>
      <c r="CI30" s="50">
        <v>0</v>
      </c>
      <c r="CJ30" s="50">
        <v>0</v>
      </c>
      <c r="CL30" s="50">
        <v>0</v>
      </c>
      <c r="CM30" s="50">
        <v>0</v>
      </c>
      <c r="CN30" s="50">
        <v>0</v>
      </c>
      <c r="CO30" s="50">
        <v>0</v>
      </c>
      <c r="CP30" s="50">
        <v>0</v>
      </c>
      <c r="CQ30" s="50">
        <v>0</v>
      </c>
      <c r="CR30" s="50">
        <v>0</v>
      </c>
      <c r="CS30" s="50">
        <v>0</v>
      </c>
      <c r="CT30" s="50">
        <v>0</v>
      </c>
      <c r="CU30" s="50">
        <v>0</v>
      </c>
      <c r="CV30" s="50">
        <v>0</v>
      </c>
      <c r="CW30" s="50">
        <v>0</v>
      </c>
      <c r="CX30" s="50">
        <v>0</v>
      </c>
      <c r="CZ30" s="50">
        <v>0</v>
      </c>
      <c r="DA30" s="50">
        <v>0</v>
      </c>
      <c r="DB30" s="50">
        <v>0</v>
      </c>
      <c r="DC30" s="50">
        <v>0</v>
      </c>
      <c r="DD30" s="50">
        <v>0</v>
      </c>
      <c r="DE30" s="50">
        <v>0</v>
      </c>
      <c r="DF30" s="50">
        <v>0</v>
      </c>
      <c r="DG30" s="50">
        <v>0</v>
      </c>
      <c r="DH30" s="50">
        <v>0</v>
      </c>
      <c r="DI30" s="50">
        <v>0</v>
      </c>
      <c r="DJ30" s="50">
        <v>0</v>
      </c>
      <c r="DK30" s="50">
        <v>0</v>
      </c>
      <c r="DL30" s="50">
        <v>0</v>
      </c>
      <c r="DM30" s="50">
        <v>0</v>
      </c>
      <c r="DN30" s="50">
        <v>0</v>
      </c>
      <c r="DO30" s="50">
        <v>0</v>
      </c>
      <c r="DP30" s="50">
        <v>0</v>
      </c>
      <c r="DQ30" s="50">
        <v>0</v>
      </c>
      <c r="DR30" s="50">
        <v>0</v>
      </c>
      <c r="DS30" s="50">
        <v>0</v>
      </c>
      <c r="DT30" s="50">
        <v>0</v>
      </c>
      <c r="DU30" s="50">
        <v>0</v>
      </c>
      <c r="DV30" s="50">
        <v>0</v>
      </c>
      <c r="DW30" s="50">
        <v>0</v>
      </c>
      <c r="DX30" s="50">
        <v>0</v>
      </c>
      <c r="DY30" s="50">
        <v>0</v>
      </c>
    </row>
    <row r="31" spans="1:129" s="51" customFormat="1" outlineLevel="1" collapsed="1">
      <c r="A31" s="49" t="s">
        <v>190</v>
      </c>
      <c r="B31" s="50">
        <v>0</v>
      </c>
      <c r="C31" s="50">
        <v>0</v>
      </c>
      <c r="D31" s="50">
        <v>0</v>
      </c>
      <c r="E31" s="50">
        <v>0</v>
      </c>
      <c r="F31" s="50">
        <v>0</v>
      </c>
      <c r="G31" s="50">
        <v>0</v>
      </c>
      <c r="H31" s="50">
        <v>0</v>
      </c>
      <c r="I31" s="50">
        <v>0</v>
      </c>
      <c r="J31" s="50">
        <v>0</v>
      </c>
      <c r="K31" s="50">
        <v>0</v>
      </c>
      <c r="L31" s="50">
        <v>0</v>
      </c>
      <c r="M31" s="50">
        <v>0</v>
      </c>
      <c r="N31" s="50">
        <v>0</v>
      </c>
      <c r="O31" s="50">
        <v>0</v>
      </c>
      <c r="Q31" s="50">
        <v>0</v>
      </c>
      <c r="R31" s="50">
        <v>0</v>
      </c>
      <c r="S31" s="50">
        <v>0</v>
      </c>
      <c r="T31" s="50">
        <v>0</v>
      </c>
      <c r="U31" s="50">
        <v>0</v>
      </c>
      <c r="V31" s="50">
        <v>0</v>
      </c>
      <c r="W31" s="50">
        <v>0</v>
      </c>
      <c r="X31" s="50">
        <v>0</v>
      </c>
      <c r="Y31" s="50">
        <v>0</v>
      </c>
      <c r="Z31" s="50">
        <v>0</v>
      </c>
      <c r="AA31" s="50">
        <v>0</v>
      </c>
      <c r="AB31" s="50">
        <v>0</v>
      </c>
      <c r="AC31" s="50">
        <v>0</v>
      </c>
      <c r="AD31" s="50">
        <v>0</v>
      </c>
      <c r="AF31" s="50">
        <v>0</v>
      </c>
      <c r="AG31" s="50">
        <v>0</v>
      </c>
      <c r="AH31" s="50">
        <v>0</v>
      </c>
      <c r="AI31" s="50">
        <v>0</v>
      </c>
      <c r="AJ31" s="50">
        <v>0</v>
      </c>
      <c r="AK31" s="50">
        <v>0</v>
      </c>
      <c r="AL31" s="50">
        <v>0</v>
      </c>
      <c r="AM31" s="50">
        <v>0</v>
      </c>
      <c r="AN31" s="50">
        <v>0</v>
      </c>
      <c r="AO31" s="50">
        <v>0</v>
      </c>
      <c r="AP31" s="50">
        <v>0</v>
      </c>
      <c r="AQ31" s="50">
        <v>0</v>
      </c>
      <c r="AR31" s="50">
        <v>0</v>
      </c>
      <c r="AS31" s="50">
        <v>0</v>
      </c>
      <c r="AU31" s="50">
        <v>0</v>
      </c>
      <c r="AV31" s="50">
        <v>0</v>
      </c>
      <c r="AW31" s="50">
        <v>0</v>
      </c>
      <c r="AX31" s="50">
        <v>0</v>
      </c>
      <c r="AY31" s="50">
        <v>0</v>
      </c>
      <c r="AZ31" s="50">
        <v>0</v>
      </c>
      <c r="BA31" s="50">
        <v>0</v>
      </c>
      <c r="BB31" s="50">
        <v>0</v>
      </c>
      <c r="BC31" s="50">
        <v>0</v>
      </c>
      <c r="BD31" s="50">
        <v>0</v>
      </c>
      <c r="BE31" s="50">
        <v>0</v>
      </c>
      <c r="BF31" s="50">
        <v>0</v>
      </c>
      <c r="BG31" s="50">
        <v>0</v>
      </c>
      <c r="BH31" s="50">
        <v>0</v>
      </c>
      <c r="BJ31" s="50">
        <v>0</v>
      </c>
      <c r="BK31" s="50">
        <v>0</v>
      </c>
      <c r="BL31" s="50">
        <v>0</v>
      </c>
      <c r="BM31" s="50">
        <v>0</v>
      </c>
      <c r="BN31" s="50">
        <v>0</v>
      </c>
      <c r="BO31" s="50">
        <v>0</v>
      </c>
      <c r="BP31" s="50">
        <v>0</v>
      </c>
      <c r="BQ31" s="50">
        <v>0</v>
      </c>
      <c r="BR31" s="50">
        <v>0</v>
      </c>
      <c r="BS31" s="50">
        <v>0</v>
      </c>
      <c r="BT31" s="50">
        <v>0</v>
      </c>
      <c r="BU31" s="50">
        <v>0</v>
      </c>
      <c r="BV31" s="50">
        <v>0</v>
      </c>
      <c r="BX31" s="50">
        <v>0</v>
      </c>
      <c r="BY31" s="50">
        <v>0</v>
      </c>
      <c r="BZ31" s="50">
        <v>0</v>
      </c>
      <c r="CA31" s="50">
        <v>0</v>
      </c>
      <c r="CB31" s="50">
        <v>0</v>
      </c>
      <c r="CC31" s="50">
        <v>0</v>
      </c>
      <c r="CD31" s="50">
        <v>0</v>
      </c>
      <c r="CE31" s="50">
        <v>0</v>
      </c>
      <c r="CF31" s="50">
        <v>0</v>
      </c>
      <c r="CG31" s="50">
        <v>0</v>
      </c>
      <c r="CH31" s="50">
        <v>0</v>
      </c>
      <c r="CI31" s="50">
        <v>0</v>
      </c>
      <c r="CJ31" s="50">
        <v>0</v>
      </c>
      <c r="CL31" s="50">
        <v>0</v>
      </c>
      <c r="CM31" s="50">
        <v>0</v>
      </c>
      <c r="CN31" s="50">
        <v>0</v>
      </c>
      <c r="CO31" s="50">
        <v>0</v>
      </c>
      <c r="CP31" s="50">
        <v>0</v>
      </c>
      <c r="CQ31" s="50">
        <v>0</v>
      </c>
      <c r="CR31" s="50">
        <v>0</v>
      </c>
      <c r="CS31" s="50">
        <v>0</v>
      </c>
      <c r="CT31" s="50">
        <v>0</v>
      </c>
      <c r="CU31" s="50">
        <v>0</v>
      </c>
      <c r="CV31" s="50">
        <v>0</v>
      </c>
      <c r="CW31" s="50">
        <v>0</v>
      </c>
      <c r="CX31" s="50">
        <v>0</v>
      </c>
      <c r="CZ31" s="50">
        <v>0</v>
      </c>
      <c r="DA31" s="50">
        <v>0</v>
      </c>
      <c r="DB31" s="50">
        <v>0</v>
      </c>
      <c r="DC31" s="50">
        <v>0</v>
      </c>
      <c r="DD31" s="50">
        <v>0</v>
      </c>
      <c r="DE31" s="50">
        <v>0</v>
      </c>
      <c r="DF31" s="50">
        <v>0</v>
      </c>
      <c r="DG31" s="50">
        <v>0</v>
      </c>
      <c r="DH31" s="50">
        <v>0</v>
      </c>
      <c r="DI31" s="50">
        <v>0</v>
      </c>
      <c r="DJ31" s="50">
        <v>0</v>
      </c>
      <c r="DK31" s="50">
        <v>0</v>
      </c>
      <c r="DL31" s="50">
        <v>0</v>
      </c>
      <c r="DM31" s="50">
        <v>0</v>
      </c>
      <c r="DN31" s="50">
        <v>0</v>
      </c>
      <c r="DO31" s="50">
        <v>0</v>
      </c>
      <c r="DP31" s="50">
        <v>0</v>
      </c>
      <c r="DQ31" s="50">
        <v>0</v>
      </c>
      <c r="DR31" s="50">
        <v>0</v>
      </c>
      <c r="DS31" s="50">
        <v>0</v>
      </c>
      <c r="DT31" s="50">
        <v>0</v>
      </c>
      <c r="DU31" s="50">
        <v>0</v>
      </c>
      <c r="DV31" s="50">
        <v>0</v>
      </c>
      <c r="DW31" s="50">
        <v>0</v>
      </c>
      <c r="DX31" s="50">
        <v>0</v>
      </c>
      <c r="DY31" s="50">
        <v>0</v>
      </c>
    </row>
    <row r="32" spans="1:129" s="51" customFormat="1" hidden="1" outlineLevel="2">
      <c r="A32" s="55" t="s">
        <v>191</v>
      </c>
      <c r="B32" s="50">
        <v>1832.08</v>
      </c>
      <c r="C32" s="50">
        <v>1832.08</v>
      </c>
      <c r="D32" s="50">
        <v>1847.14</v>
      </c>
      <c r="E32" s="50">
        <v>1837.1</v>
      </c>
      <c r="F32" s="50">
        <v>1837.1</v>
      </c>
      <c r="G32" s="50">
        <v>1837.07</v>
      </c>
      <c r="H32" s="50">
        <v>1827.06</v>
      </c>
      <c r="I32" s="50">
        <v>1827.06</v>
      </c>
      <c r="J32" s="50">
        <v>1827.06</v>
      </c>
      <c r="K32" s="50">
        <v>1827.06</v>
      </c>
      <c r="L32" s="50">
        <v>1827.06</v>
      </c>
      <c r="M32" s="50">
        <v>1827.03</v>
      </c>
      <c r="N32" s="50">
        <v>1827.03</v>
      </c>
      <c r="O32" s="50">
        <v>21984.9</v>
      </c>
      <c r="Q32" s="50">
        <v>1873.77</v>
      </c>
      <c r="R32" s="50">
        <v>1873.77</v>
      </c>
      <c r="S32" s="50">
        <v>1873.77</v>
      </c>
      <c r="T32" s="50">
        <v>1873.77</v>
      </c>
      <c r="U32" s="50">
        <v>1873.77</v>
      </c>
      <c r="V32" s="50">
        <v>1873.77</v>
      </c>
      <c r="W32" s="50">
        <v>1863.53</v>
      </c>
      <c r="X32" s="50">
        <v>1863.53</v>
      </c>
      <c r="Y32" s="50">
        <v>1863.53</v>
      </c>
      <c r="Z32" s="50">
        <v>1863.53</v>
      </c>
      <c r="AA32" s="50">
        <v>1863.53</v>
      </c>
      <c r="AB32" s="50">
        <v>1863.53</v>
      </c>
      <c r="AC32" s="50">
        <v>1863.53</v>
      </c>
      <c r="AD32" s="50">
        <v>22423.8</v>
      </c>
      <c r="AF32" s="50">
        <v>1923.79</v>
      </c>
      <c r="AG32" s="50">
        <v>1923.78</v>
      </c>
      <c r="AH32" s="50">
        <v>1923.78</v>
      </c>
      <c r="AI32" s="50">
        <v>1923.78</v>
      </c>
      <c r="AJ32" s="50">
        <v>1923.78</v>
      </c>
      <c r="AK32" s="50">
        <v>1923.78</v>
      </c>
      <c r="AL32" s="50">
        <v>1827.15</v>
      </c>
      <c r="AM32" s="50">
        <v>-9715.52</v>
      </c>
      <c r="AN32" s="50">
        <v>1827.17</v>
      </c>
      <c r="AO32" s="50">
        <v>1827.17</v>
      </c>
      <c r="AP32" s="50">
        <v>1827.17</v>
      </c>
      <c r="AQ32" s="50">
        <v>1827.17</v>
      </c>
      <c r="AR32" s="50">
        <v>1827.17</v>
      </c>
      <c r="AS32" s="50">
        <v>10963</v>
      </c>
      <c r="AU32" s="50">
        <v>938.1</v>
      </c>
      <c r="AV32" s="50">
        <v>938.13</v>
      </c>
      <c r="AW32" s="50">
        <v>938.13</v>
      </c>
      <c r="AX32" s="50">
        <v>938.13</v>
      </c>
      <c r="AY32" s="50">
        <v>938.13</v>
      </c>
      <c r="AZ32" s="50">
        <v>938.13</v>
      </c>
      <c r="BA32" s="50">
        <v>938.13</v>
      </c>
      <c r="BB32" s="50">
        <v>938.1</v>
      </c>
      <c r="BC32" s="50">
        <v>938.13</v>
      </c>
      <c r="BD32" s="50">
        <v>938.13</v>
      </c>
      <c r="BE32" s="50">
        <v>938.13</v>
      </c>
      <c r="BF32" s="50">
        <v>938.13</v>
      </c>
      <c r="BG32" s="50">
        <v>938.13</v>
      </c>
      <c r="BH32" s="50">
        <v>11257.499999999998</v>
      </c>
      <c r="BJ32" s="50">
        <v>889.04</v>
      </c>
      <c r="BK32" s="50">
        <v>889.12</v>
      </c>
      <c r="BL32" s="50">
        <v>889.12</v>
      </c>
      <c r="BM32" s="50">
        <v>889.12</v>
      </c>
      <c r="BN32" s="50">
        <v>889.12</v>
      </c>
      <c r="BO32" s="50">
        <v>889.12</v>
      </c>
      <c r="BP32" s="50">
        <v>889.12</v>
      </c>
      <c r="BQ32" s="50">
        <v>889.12</v>
      </c>
      <c r="BR32" s="50">
        <v>889.12</v>
      </c>
      <c r="BS32" s="50">
        <v>889.12</v>
      </c>
      <c r="BT32" s="50">
        <v>889.12</v>
      </c>
      <c r="BU32" s="50">
        <v>889.12</v>
      </c>
      <c r="BV32" s="50">
        <v>10669.36</v>
      </c>
      <c r="BX32" s="50">
        <v>889.04</v>
      </c>
      <c r="BY32" s="50">
        <v>726.85</v>
      </c>
      <c r="BZ32" s="50">
        <v>807.98</v>
      </c>
      <c r="CA32" s="50">
        <v>807.98</v>
      </c>
      <c r="CB32" s="50">
        <v>807.98</v>
      </c>
      <c r="CC32" s="50">
        <v>807.98</v>
      </c>
      <c r="CD32" s="50">
        <v>807.98</v>
      </c>
      <c r="CE32" s="50">
        <v>807.98</v>
      </c>
      <c r="CF32" s="50">
        <v>807.98</v>
      </c>
      <c r="CG32" s="50">
        <v>807.98</v>
      </c>
      <c r="CH32" s="50">
        <v>807.98</v>
      </c>
      <c r="CI32" s="50">
        <v>807.98</v>
      </c>
      <c r="CJ32" s="50">
        <v>9695.6899999999969</v>
      </c>
      <c r="CL32" s="50">
        <v>807.98</v>
      </c>
      <c r="CM32" s="50">
        <v>687.56</v>
      </c>
      <c r="CN32" s="50">
        <v>747.77</v>
      </c>
      <c r="CO32" s="50">
        <v>747.77</v>
      </c>
      <c r="CP32" s="50">
        <v>747.77</v>
      </c>
      <c r="CQ32" s="50">
        <v>747.77</v>
      </c>
      <c r="CR32" s="50">
        <v>747.77</v>
      </c>
      <c r="CS32" s="50">
        <v>747.77</v>
      </c>
      <c r="CT32" s="50">
        <v>747.77</v>
      </c>
      <c r="CU32" s="50">
        <v>747.77</v>
      </c>
      <c r="CV32" s="50">
        <v>747.77</v>
      </c>
      <c r="CW32" s="50">
        <v>747.71</v>
      </c>
      <c r="CX32" s="50">
        <v>8973.18</v>
      </c>
      <c r="CZ32" s="50">
        <v>747.71</v>
      </c>
      <c r="DA32" s="50">
        <v>632.33000000000004</v>
      </c>
      <c r="DB32" s="50">
        <v>690.04</v>
      </c>
      <c r="DC32" s="50">
        <v>690.04</v>
      </c>
      <c r="DD32" s="50">
        <v>690.04</v>
      </c>
      <c r="DE32" s="50">
        <v>690.04</v>
      </c>
      <c r="DF32" s="50">
        <v>690.04</v>
      </c>
      <c r="DG32" s="50">
        <v>690.04</v>
      </c>
      <c r="DH32" s="50">
        <v>690.04</v>
      </c>
      <c r="DI32" s="50">
        <v>690.04</v>
      </c>
      <c r="DJ32" s="50">
        <v>690.04</v>
      </c>
      <c r="DK32" s="50">
        <v>690.04</v>
      </c>
      <c r="DL32" s="50">
        <v>8280.4399999999987</v>
      </c>
      <c r="DM32" s="50">
        <v>601</v>
      </c>
      <c r="DN32" s="50">
        <v>630.28</v>
      </c>
      <c r="DO32" s="50">
        <v>615.65</v>
      </c>
      <c r="DP32" s="50">
        <v>615.65</v>
      </c>
      <c r="DQ32" s="50">
        <v>0</v>
      </c>
      <c r="DR32" s="50">
        <v>0</v>
      </c>
      <c r="DS32" s="50">
        <v>0</v>
      </c>
      <c r="DT32" s="50">
        <v>0</v>
      </c>
      <c r="DU32" s="50">
        <v>0</v>
      </c>
      <c r="DV32" s="50">
        <v>0</v>
      </c>
      <c r="DW32" s="50">
        <v>0</v>
      </c>
      <c r="DX32" s="50">
        <v>0</v>
      </c>
      <c r="DY32" s="50">
        <v>2462.58</v>
      </c>
    </row>
    <row r="33" spans="1:129" s="51" customFormat="1" outlineLevel="1" collapsed="1">
      <c r="A33" s="49" t="s">
        <v>192</v>
      </c>
      <c r="B33" s="50">
        <v>1832.08</v>
      </c>
      <c r="C33" s="50">
        <v>1832.08</v>
      </c>
      <c r="D33" s="50">
        <v>1847.14</v>
      </c>
      <c r="E33" s="50">
        <v>1837.1</v>
      </c>
      <c r="F33" s="50">
        <v>1837.1</v>
      </c>
      <c r="G33" s="50">
        <v>1837.07</v>
      </c>
      <c r="H33" s="50">
        <v>1827.06</v>
      </c>
      <c r="I33" s="50">
        <v>1827.06</v>
      </c>
      <c r="J33" s="50">
        <v>1827.06</v>
      </c>
      <c r="K33" s="50">
        <v>1827.06</v>
      </c>
      <c r="L33" s="50">
        <v>1827.06</v>
      </c>
      <c r="M33" s="50">
        <v>1827.03</v>
      </c>
      <c r="N33" s="50">
        <v>1827.03</v>
      </c>
      <c r="O33" s="50">
        <v>21984.9</v>
      </c>
      <c r="Q33" s="50">
        <v>1873.77</v>
      </c>
      <c r="R33" s="50">
        <v>1873.77</v>
      </c>
      <c r="S33" s="50">
        <v>1873.77</v>
      </c>
      <c r="T33" s="50">
        <v>1873.77</v>
      </c>
      <c r="U33" s="50">
        <v>1873.77</v>
      </c>
      <c r="V33" s="50">
        <v>1873.77</v>
      </c>
      <c r="W33" s="50">
        <v>1863.53</v>
      </c>
      <c r="X33" s="50">
        <v>1863.53</v>
      </c>
      <c r="Y33" s="50">
        <v>1863.53</v>
      </c>
      <c r="Z33" s="50">
        <v>1863.53</v>
      </c>
      <c r="AA33" s="50">
        <v>1863.53</v>
      </c>
      <c r="AB33" s="50">
        <v>1863.53</v>
      </c>
      <c r="AC33" s="50">
        <v>1863.53</v>
      </c>
      <c r="AD33" s="50">
        <v>22423.8</v>
      </c>
      <c r="AF33" s="50">
        <v>1923.79</v>
      </c>
      <c r="AG33" s="50">
        <v>1923.78</v>
      </c>
      <c r="AH33" s="50">
        <v>1923.78</v>
      </c>
      <c r="AI33" s="50">
        <v>1923.78</v>
      </c>
      <c r="AJ33" s="50">
        <v>1923.78</v>
      </c>
      <c r="AK33" s="50">
        <v>1923.78</v>
      </c>
      <c r="AL33" s="50">
        <v>1827.15</v>
      </c>
      <c r="AM33" s="50">
        <v>-9715.52</v>
      </c>
      <c r="AN33" s="50">
        <v>1827.17</v>
      </c>
      <c r="AO33" s="50">
        <v>1827.17</v>
      </c>
      <c r="AP33" s="50">
        <v>1827.17</v>
      </c>
      <c r="AQ33" s="50">
        <v>1827.17</v>
      </c>
      <c r="AR33" s="50">
        <v>1827.17</v>
      </c>
      <c r="AS33" s="50">
        <v>10963</v>
      </c>
      <c r="AU33" s="50">
        <v>938.1</v>
      </c>
      <c r="AV33" s="50">
        <v>938.13</v>
      </c>
      <c r="AW33" s="50">
        <v>938.13</v>
      </c>
      <c r="AX33" s="50">
        <v>938.13</v>
      </c>
      <c r="AY33" s="50">
        <v>938.13</v>
      </c>
      <c r="AZ33" s="50">
        <v>938.13</v>
      </c>
      <c r="BA33" s="50">
        <v>938.13</v>
      </c>
      <c r="BB33" s="50">
        <v>938.1</v>
      </c>
      <c r="BC33" s="50">
        <v>938.13</v>
      </c>
      <c r="BD33" s="50">
        <v>938.13</v>
      </c>
      <c r="BE33" s="50">
        <v>938.13</v>
      </c>
      <c r="BF33" s="50">
        <v>938.13</v>
      </c>
      <c r="BG33" s="50">
        <v>938.13</v>
      </c>
      <c r="BH33" s="50">
        <v>11257.499999999998</v>
      </c>
      <c r="BJ33" s="50">
        <v>889.04</v>
      </c>
      <c r="BK33" s="50">
        <v>889.12</v>
      </c>
      <c r="BL33" s="50">
        <v>889.12</v>
      </c>
      <c r="BM33" s="50">
        <v>889.12</v>
      </c>
      <c r="BN33" s="50">
        <v>889.12</v>
      </c>
      <c r="BO33" s="50">
        <v>889.12</v>
      </c>
      <c r="BP33" s="50">
        <v>889.12</v>
      </c>
      <c r="BQ33" s="50">
        <v>889.12</v>
      </c>
      <c r="BR33" s="50">
        <v>889.12</v>
      </c>
      <c r="BS33" s="50">
        <v>889.12</v>
      </c>
      <c r="BT33" s="50">
        <v>889.12</v>
      </c>
      <c r="BU33" s="50">
        <v>889.12</v>
      </c>
      <c r="BV33" s="50">
        <v>10669.36</v>
      </c>
      <c r="BX33" s="50">
        <v>889.04</v>
      </c>
      <c r="BY33" s="50">
        <v>726.85</v>
      </c>
      <c r="BZ33" s="50">
        <v>807.98</v>
      </c>
      <c r="CA33" s="50">
        <v>807.98</v>
      </c>
      <c r="CB33" s="50">
        <v>807.98</v>
      </c>
      <c r="CC33" s="50">
        <v>807.98</v>
      </c>
      <c r="CD33" s="50">
        <v>807.98</v>
      </c>
      <c r="CE33" s="50">
        <v>807.98</v>
      </c>
      <c r="CF33" s="50">
        <v>807.98</v>
      </c>
      <c r="CG33" s="50">
        <v>807.98</v>
      </c>
      <c r="CH33" s="50">
        <v>807.98</v>
      </c>
      <c r="CI33" s="50">
        <v>807.98</v>
      </c>
      <c r="CJ33" s="50">
        <v>9695.6899999999969</v>
      </c>
      <c r="CL33" s="50">
        <v>807.98</v>
      </c>
      <c r="CM33" s="50">
        <v>687.56</v>
      </c>
      <c r="CN33" s="50">
        <v>747.77</v>
      </c>
      <c r="CO33" s="50">
        <v>747.77</v>
      </c>
      <c r="CP33" s="50">
        <v>747.77</v>
      </c>
      <c r="CQ33" s="50">
        <v>747.77</v>
      </c>
      <c r="CR33" s="50">
        <v>747.77</v>
      </c>
      <c r="CS33" s="50">
        <v>747.77</v>
      </c>
      <c r="CT33" s="50">
        <v>747.77</v>
      </c>
      <c r="CU33" s="50">
        <v>747.77</v>
      </c>
      <c r="CV33" s="50">
        <v>747.77</v>
      </c>
      <c r="CW33" s="50">
        <v>747.71</v>
      </c>
      <c r="CX33" s="50">
        <v>8973.18</v>
      </c>
      <c r="CZ33" s="50">
        <v>747.71</v>
      </c>
      <c r="DA33" s="50">
        <v>632.33000000000004</v>
      </c>
      <c r="DB33" s="50">
        <v>690.04</v>
      </c>
      <c r="DC33" s="50">
        <v>690.04</v>
      </c>
      <c r="DD33" s="50">
        <v>690.04</v>
      </c>
      <c r="DE33" s="50">
        <v>690.04</v>
      </c>
      <c r="DF33" s="50">
        <v>690.04</v>
      </c>
      <c r="DG33" s="50">
        <v>690.04</v>
      </c>
      <c r="DH33" s="50">
        <v>690.04</v>
      </c>
      <c r="DI33" s="50">
        <v>690.04</v>
      </c>
      <c r="DJ33" s="50">
        <v>690.04</v>
      </c>
      <c r="DK33" s="50">
        <v>690.04</v>
      </c>
      <c r="DL33" s="50">
        <v>8280.4399999999987</v>
      </c>
      <c r="DM33" s="50">
        <v>601</v>
      </c>
      <c r="DN33" s="50">
        <v>630.28</v>
      </c>
      <c r="DO33" s="50">
        <v>615.65</v>
      </c>
      <c r="DP33" s="50">
        <v>615.65</v>
      </c>
      <c r="DQ33" s="50">
        <v>0</v>
      </c>
      <c r="DR33" s="50">
        <v>0</v>
      </c>
      <c r="DS33" s="50">
        <v>0</v>
      </c>
      <c r="DT33" s="50">
        <v>0</v>
      </c>
      <c r="DU33" s="50">
        <v>0</v>
      </c>
      <c r="DV33" s="50">
        <v>0</v>
      </c>
      <c r="DW33" s="50">
        <v>0</v>
      </c>
      <c r="DX33" s="50">
        <v>0</v>
      </c>
      <c r="DY33" s="50">
        <v>2462.58</v>
      </c>
    </row>
    <row r="34" spans="1:129" s="51" customFormat="1" hidden="1" outlineLevel="2">
      <c r="A34" s="55" t="s">
        <v>193</v>
      </c>
      <c r="B34" s="50">
        <v>0</v>
      </c>
      <c r="C34" s="50">
        <v>0</v>
      </c>
      <c r="D34" s="50">
        <v>0</v>
      </c>
      <c r="E34" s="50">
        <v>0</v>
      </c>
      <c r="F34" s="50">
        <v>0</v>
      </c>
      <c r="G34" s="50">
        <v>0</v>
      </c>
      <c r="H34" s="50">
        <v>0</v>
      </c>
      <c r="I34" s="50">
        <v>0</v>
      </c>
      <c r="J34" s="50">
        <v>0</v>
      </c>
      <c r="K34" s="50">
        <v>0</v>
      </c>
      <c r="L34" s="50">
        <v>0</v>
      </c>
      <c r="M34" s="50">
        <v>0</v>
      </c>
      <c r="N34" s="50">
        <v>0</v>
      </c>
      <c r="O34" s="50">
        <v>0</v>
      </c>
      <c r="Q34" s="50">
        <v>0</v>
      </c>
      <c r="R34" s="50">
        <v>0</v>
      </c>
      <c r="S34" s="50">
        <v>0</v>
      </c>
      <c r="T34" s="50">
        <v>0</v>
      </c>
      <c r="U34" s="50">
        <v>0</v>
      </c>
      <c r="V34" s="50">
        <v>0</v>
      </c>
      <c r="W34" s="50">
        <v>0</v>
      </c>
      <c r="X34" s="50">
        <v>0</v>
      </c>
      <c r="Y34" s="50">
        <v>0</v>
      </c>
      <c r="Z34" s="50">
        <v>0</v>
      </c>
      <c r="AA34" s="50">
        <v>0</v>
      </c>
      <c r="AB34" s="50">
        <v>0</v>
      </c>
      <c r="AC34" s="50">
        <v>0</v>
      </c>
      <c r="AD34" s="50">
        <v>0</v>
      </c>
      <c r="AF34" s="50">
        <v>0</v>
      </c>
      <c r="AG34" s="50">
        <v>0</v>
      </c>
      <c r="AH34" s="50">
        <v>0</v>
      </c>
      <c r="AI34" s="50">
        <v>0</v>
      </c>
      <c r="AJ34" s="50">
        <v>0</v>
      </c>
      <c r="AK34" s="50">
        <v>0</v>
      </c>
      <c r="AL34" s="50">
        <v>0</v>
      </c>
      <c r="AM34" s="50">
        <v>0</v>
      </c>
      <c r="AN34" s="50">
        <v>0</v>
      </c>
      <c r="AO34" s="50">
        <v>0</v>
      </c>
      <c r="AP34" s="50">
        <v>0</v>
      </c>
      <c r="AQ34" s="50">
        <v>0</v>
      </c>
      <c r="AR34" s="50">
        <v>0</v>
      </c>
      <c r="AS34" s="50">
        <v>0</v>
      </c>
      <c r="AU34" s="50">
        <v>0</v>
      </c>
      <c r="AV34" s="50">
        <v>0</v>
      </c>
      <c r="AW34" s="50">
        <v>0</v>
      </c>
      <c r="AX34" s="50">
        <v>0</v>
      </c>
      <c r="AY34" s="50">
        <v>0</v>
      </c>
      <c r="AZ34" s="50">
        <v>0</v>
      </c>
      <c r="BA34" s="50">
        <v>0</v>
      </c>
      <c r="BB34" s="50">
        <v>0</v>
      </c>
      <c r="BC34" s="50">
        <v>0</v>
      </c>
      <c r="BD34" s="50">
        <v>0</v>
      </c>
      <c r="BE34" s="50">
        <v>0</v>
      </c>
      <c r="BF34" s="50">
        <v>0</v>
      </c>
      <c r="BG34" s="50">
        <v>0</v>
      </c>
      <c r="BH34" s="50">
        <v>0</v>
      </c>
      <c r="BJ34" s="50">
        <v>0</v>
      </c>
      <c r="BK34" s="50">
        <v>0</v>
      </c>
      <c r="BL34" s="50">
        <v>0</v>
      </c>
      <c r="BM34" s="50">
        <v>0</v>
      </c>
      <c r="BN34" s="50">
        <v>0</v>
      </c>
      <c r="BO34" s="50">
        <v>0</v>
      </c>
      <c r="BP34" s="50">
        <v>0</v>
      </c>
      <c r="BQ34" s="50">
        <v>0</v>
      </c>
      <c r="BR34" s="50">
        <v>0</v>
      </c>
      <c r="BS34" s="50">
        <v>0</v>
      </c>
      <c r="BT34" s="50">
        <v>0</v>
      </c>
      <c r="BU34" s="50">
        <v>0</v>
      </c>
      <c r="BV34" s="50">
        <v>0</v>
      </c>
      <c r="BX34" s="50">
        <v>0</v>
      </c>
      <c r="BY34" s="50">
        <v>0</v>
      </c>
      <c r="BZ34" s="50">
        <v>0</v>
      </c>
      <c r="CA34" s="50">
        <v>0</v>
      </c>
      <c r="CB34" s="50">
        <v>0</v>
      </c>
      <c r="CC34" s="50">
        <v>0</v>
      </c>
      <c r="CD34" s="50">
        <v>0</v>
      </c>
      <c r="CE34" s="50">
        <v>0</v>
      </c>
      <c r="CF34" s="50">
        <v>0</v>
      </c>
      <c r="CG34" s="50">
        <v>0</v>
      </c>
      <c r="CH34" s="50">
        <v>0</v>
      </c>
      <c r="CI34" s="50">
        <v>0</v>
      </c>
      <c r="CJ34" s="50">
        <v>0</v>
      </c>
      <c r="CL34" s="50">
        <v>0</v>
      </c>
      <c r="CM34" s="50">
        <v>0</v>
      </c>
      <c r="CN34" s="50">
        <v>0</v>
      </c>
      <c r="CO34" s="50">
        <v>0</v>
      </c>
      <c r="CP34" s="50">
        <v>0</v>
      </c>
      <c r="CQ34" s="50">
        <v>0</v>
      </c>
      <c r="CR34" s="50">
        <v>0</v>
      </c>
      <c r="CS34" s="50">
        <v>0</v>
      </c>
      <c r="CT34" s="50">
        <v>0</v>
      </c>
      <c r="CU34" s="50">
        <v>0</v>
      </c>
      <c r="CV34" s="50">
        <v>0</v>
      </c>
      <c r="CW34" s="50">
        <v>0</v>
      </c>
      <c r="CX34" s="50">
        <v>0</v>
      </c>
      <c r="CZ34" s="50">
        <v>0</v>
      </c>
      <c r="DA34" s="50">
        <v>0</v>
      </c>
      <c r="DB34" s="50">
        <v>0</v>
      </c>
      <c r="DC34" s="50">
        <v>0</v>
      </c>
      <c r="DD34" s="50">
        <v>0</v>
      </c>
      <c r="DE34" s="50">
        <v>0</v>
      </c>
      <c r="DF34" s="50">
        <v>0</v>
      </c>
      <c r="DG34" s="50">
        <v>0</v>
      </c>
      <c r="DH34" s="50">
        <v>0</v>
      </c>
      <c r="DI34" s="50">
        <v>0</v>
      </c>
      <c r="DJ34" s="50">
        <v>0</v>
      </c>
      <c r="DK34" s="50">
        <v>0</v>
      </c>
      <c r="DL34" s="50">
        <v>0</v>
      </c>
      <c r="DM34" s="50">
        <v>0</v>
      </c>
      <c r="DN34" s="50">
        <v>0</v>
      </c>
      <c r="DO34" s="50">
        <v>0</v>
      </c>
      <c r="DP34" s="50">
        <v>0</v>
      </c>
      <c r="DQ34" s="50">
        <v>0</v>
      </c>
      <c r="DR34" s="50">
        <v>0</v>
      </c>
      <c r="DS34" s="50">
        <v>0</v>
      </c>
      <c r="DT34" s="50">
        <v>0</v>
      </c>
      <c r="DU34" s="50">
        <v>0</v>
      </c>
      <c r="DV34" s="50">
        <v>0</v>
      </c>
      <c r="DW34" s="50">
        <v>0</v>
      </c>
      <c r="DX34" s="50">
        <v>0</v>
      </c>
      <c r="DY34" s="50">
        <v>0</v>
      </c>
    </row>
    <row r="35" spans="1:129" s="51" customFormat="1" hidden="1" outlineLevel="2">
      <c r="A35" s="55" t="s">
        <v>194</v>
      </c>
      <c r="B35" s="50">
        <v>0</v>
      </c>
      <c r="C35" s="50">
        <v>0</v>
      </c>
      <c r="D35" s="50">
        <v>0</v>
      </c>
      <c r="E35" s="50">
        <v>0</v>
      </c>
      <c r="F35" s="50">
        <v>0</v>
      </c>
      <c r="G35" s="50">
        <v>0</v>
      </c>
      <c r="H35" s="50">
        <v>0</v>
      </c>
      <c r="I35" s="50">
        <v>0</v>
      </c>
      <c r="J35" s="50">
        <v>0</v>
      </c>
      <c r="K35" s="50">
        <v>0</v>
      </c>
      <c r="L35" s="50">
        <v>0</v>
      </c>
      <c r="M35" s="50">
        <v>0</v>
      </c>
      <c r="N35" s="50">
        <v>0</v>
      </c>
      <c r="O35" s="50">
        <v>0</v>
      </c>
      <c r="Q35" s="50">
        <v>0</v>
      </c>
      <c r="R35" s="50">
        <v>0</v>
      </c>
      <c r="S35" s="50">
        <v>0</v>
      </c>
      <c r="T35" s="50">
        <v>0</v>
      </c>
      <c r="U35" s="50">
        <v>0</v>
      </c>
      <c r="V35" s="50">
        <v>0</v>
      </c>
      <c r="W35" s="50">
        <v>0</v>
      </c>
      <c r="X35" s="50">
        <v>0</v>
      </c>
      <c r="Y35" s="50">
        <v>0</v>
      </c>
      <c r="Z35" s="50">
        <v>0</v>
      </c>
      <c r="AA35" s="50">
        <v>0</v>
      </c>
      <c r="AB35" s="50">
        <v>0</v>
      </c>
      <c r="AC35" s="50">
        <v>0</v>
      </c>
      <c r="AD35" s="50">
        <v>0</v>
      </c>
      <c r="AF35" s="50">
        <v>0</v>
      </c>
      <c r="AG35" s="50">
        <v>0</v>
      </c>
      <c r="AH35" s="50">
        <v>0</v>
      </c>
      <c r="AI35" s="50">
        <v>0</v>
      </c>
      <c r="AJ35" s="50">
        <v>0</v>
      </c>
      <c r="AK35" s="50">
        <v>0</v>
      </c>
      <c r="AL35" s="50">
        <v>0</v>
      </c>
      <c r="AM35" s="50">
        <v>0</v>
      </c>
      <c r="AN35" s="50">
        <v>0</v>
      </c>
      <c r="AO35" s="50">
        <v>0</v>
      </c>
      <c r="AP35" s="50">
        <v>0</v>
      </c>
      <c r="AQ35" s="50">
        <v>0</v>
      </c>
      <c r="AR35" s="50">
        <v>0</v>
      </c>
      <c r="AS35" s="50">
        <v>0</v>
      </c>
      <c r="AU35" s="50">
        <v>0</v>
      </c>
      <c r="AV35" s="50">
        <v>0</v>
      </c>
      <c r="AW35" s="50">
        <v>0</v>
      </c>
      <c r="AX35" s="50">
        <v>0</v>
      </c>
      <c r="AY35" s="50">
        <v>0</v>
      </c>
      <c r="AZ35" s="50">
        <v>0</v>
      </c>
      <c r="BA35" s="50">
        <v>0</v>
      </c>
      <c r="BB35" s="50">
        <v>0</v>
      </c>
      <c r="BC35" s="50">
        <v>0</v>
      </c>
      <c r="BD35" s="50">
        <v>0</v>
      </c>
      <c r="BE35" s="50">
        <v>0</v>
      </c>
      <c r="BF35" s="50">
        <v>0</v>
      </c>
      <c r="BG35" s="50">
        <v>0</v>
      </c>
      <c r="BH35" s="50">
        <v>0</v>
      </c>
      <c r="BJ35" s="50">
        <v>0</v>
      </c>
      <c r="BK35" s="50">
        <v>0</v>
      </c>
      <c r="BL35" s="50">
        <v>0</v>
      </c>
      <c r="BM35" s="50">
        <v>0</v>
      </c>
      <c r="BN35" s="50">
        <v>0</v>
      </c>
      <c r="BO35" s="50">
        <v>0</v>
      </c>
      <c r="BP35" s="50">
        <v>0</v>
      </c>
      <c r="BQ35" s="50">
        <v>0</v>
      </c>
      <c r="BR35" s="50">
        <v>0</v>
      </c>
      <c r="BS35" s="50">
        <v>0</v>
      </c>
      <c r="BT35" s="50">
        <v>0</v>
      </c>
      <c r="BU35" s="50">
        <v>0</v>
      </c>
      <c r="BV35" s="50">
        <v>0</v>
      </c>
      <c r="BX35" s="50">
        <v>0</v>
      </c>
      <c r="BY35" s="50">
        <v>0</v>
      </c>
      <c r="BZ35" s="50">
        <v>0</v>
      </c>
      <c r="CA35" s="50">
        <v>0</v>
      </c>
      <c r="CB35" s="50">
        <v>0</v>
      </c>
      <c r="CC35" s="50">
        <v>0</v>
      </c>
      <c r="CD35" s="50">
        <v>0</v>
      </c>
      <c r="CE35" s="50">
        <v>0</v>
      </c>
      <c r="CF35" s="50">
        <v>0</v>
      </c>
      <c r="CG35" s="50">
        <v>0</v>
      </c>
      <c r="CH35" s="50">
        <v>0</v>
      </c>
      <c r="CI35" s="50">
        <v>0</v>
      </c>
      <c r="CJ35" s="50">
        <v>0</v>
      </c>
      <c r="CL35" s="50">
        <v>0</v>
      </c>
      <c r="CM35" s="50">
        <v>0</v>
      </c>
      <c r="CN35" s="50">
        <v>0</v>
      </c>
      <c r="CO35" s="50">
        <v>0</v>
      </c>
      <c r="CP35" s="50">
        <v>0</v>
      </c>
      <c r="CQ35" s="50">
        <v>0</v>
      </c>
      <c r="CR35" s="50">
        <v>0</v>
      </c>
      <c r="CS35" s="50">
        <v>0</v>
      </c>
      <c r="CT35" s="50">
        <v>0</v>
      </c>
      <c r="CU35" s="50">
        <v>0</v>
      </c>
      <c r="CV35" s="50">
        <v>0</v>
      </c>
      <c r="CW35" s="50">
        <v>0</v>
      </c>
      <c r="CX35" s="50">
        <v>0</v>
      </c>
      <c r="CZ35" s="50">
        <v>0</v>
      </c>
      <c r="DA35" s="50">
        <v>0</v>
      </c>
      <c r="DB35" s="50">
        <v>0</v>
      </c>
      <c r="DC35" s="50">
        <v>0</v>
      </c>
      <c r="DD35" s="50">
        <v>0</v>
      </c>
      <c r="DE35" s="50">
        <v>0</v>
      </c>
      <c r="DF35" s="50">
        <v>0</v>
      </c>
      <c r="DG35" s="50">
        <v>0</v>
      </c>
      <c r="DH35" s="50">
        <v>0</v>
      </c>
      <c r="DI35" s="50">
        <v>0</v>
      </c>
      <c r="DJ35" s="50">
        <v>0</v>
      </c>
      <c r="DK35" s="50">
        <v>0</v>
      </c>
      <c r="DL35" s="50">
        <v>0</v>
      </c>
      <c r="DM35" s="50">
        <v>0</v>
      </c>
      <c r="DN35" s="50">
        <v>0</v>
      </c>
      <c r="DO35" s="50">
        <v>0</v>
      </c>
      <c r="DP35" s="50">
        <v>0</v>
      </c>
      <c r="DQ35" s="50">
        <v>0</v>
      </c>
      <c r="DR35" s="50">
        <v>0</v>
      </c>
      <c r="DS35" s="50">
        <v>0</v>
      </c>
      <c r="DT35" s="50">
        <v>0</v>
      </c>
      <c r="DU35" s="50">
        <v>0</v>
      </c>
      <c r="DV35" s="50">
        <v>0</v>
      </c>
      <c r="DW35" s="50">
        <v>0</v>
      </c>
      <c r="DX35" s="50">
        <v>0</v>
      </c>
      <c r="DY35" s="50">
        <v>0</v>
      </c>
    </row>
    <row r="36" spans="1:129" s="51" customFormat="1" hidden="1" outlineLevel="2">
      <c r="A36" s="55" t="s">
        <v>195</v>
      </c>
      <c r="B36" s="50">
        <v>0</v>
      </c>
      <c r="C36" s="50">
        <v>0</v>
      </c>
      <c r="D36" s="50">
        <v>0</v>
      </c>
      <c r="E36" s="50">
        <v>0</v>
      </c>
      <c r="F36" s="50">
        <v>0</v>
      </c>
      <c r="G36" s="50">
        <v>0</v>
      </c>
      <c r="H36" s="50">
        <v>0</v>
      </c>
      <c r="I36" s="50">
        <v>0</v>
      </c>
      <c r="J36" s="50">
        <v>0</v>
      </c>
      <c r="K36" s="50">
        <v>0</v>
      </c>
      <c r="L36" s="50">
        <v>0</v>
      </c>
      <c r="M36" s="50">
        <v>0</v>
      </c>
      <c r="N36" s="50">
        <v>0</v>
      </c>
      <c r="O36" s="50">
        <v>0</v>
      </c>
      <c r="Q36" s="50">
        <v>0</v>
      </c>
      <c r="R36" s="50">
        <v>0</v>
      </c>
      <c r="S36" s="50">
        <v>0</v>
      </c>
      <c r="T36" s="50">
        <v>0</v>
      </c>
      <c r="U36" s="50">
        <v>0</v>
      </c>
      <c r="V36" s="50">
        <v>0</v>
      </c>
      <c r="W36" s="50">
        <v>0</v>
      </c>
      <c r="X36" s="50">
        <v>0</v>
      </c>
      <c r="Y36" s="50">
        <v>0</v>
      </c>
      <c r="Z36" s="50">
        <v>0</v>
      </c>
      <c r="AA36" s="50">
        <v>0</v>
      </c>
      <c r="AB36" s="50">
        <v>0</v>
      </c>
      <c r="AC36" s="50">
        <v>0</v>
      </c>
      <c r="AD36" s="50">
        <v>0</v>
      </c>
      <c r="AF36" s="50">
        <v>0</v>
      </c>
      <c r="AG36" s="50">
        <v>0</v>
      </c>
      <c r="AH36" s="50">
        <v>0</v>
      </c>
      <c r="AI36" s="50">
        <v>0</v>
      </c>
      <c r="AJ36" s="50">
        <v>0</v>
      </c>
      <c r="AK36" s="50">
        <v>0</v>
      </c>
      <c r="AL36" s="50">
        <v>0</v>
      </c>
      <c r="AM36" s="50">
        <v>0</v>
      </c>
      <c r="AN36" s="50">
        <v>0</v>
      </c>
      <c r="AO36" s="50">
        <v>0</v>
      </c>
      <c r="AP36" s="50">
        <v>0</v>
      </c>
      <c r="AQ36" s="50">
        <v>0</v>
      </c>
      <c r="AR36" s="50">
        <v>0</v>
      </c>
      <c r="AS36" s="50">
        <v>0</v>
      </c>
      <c r="AU36" s="50">
        <v>0</v>
      </c>
      <c r="AV36" s="50">
        <v>0</v>
      </c>
      <c r="AW36" s="50">
        <v>0</v>
      </c>
      <c r="AX36" s="50">
        <v>0</v>
      </c>
      <c r="AY36" s="50">
        <v>0</v>
      </c>
      <c r="AZ36" s="50">
        <v>0</v>
      </c>
      <c r="BA36" s="50">
        <v>0</v>
      </c>
      <c r="BB36" s="50">
        <v>0</v>
      </c>
      <c r="BC36" s="50">
        <v>0</v>
      </c>
      <c r="BD36" s="50">
        <v>0</v>
      </c>
      <c r="BE36" s="50">
        <v>0</v>
      </c>
      <c r="BF36" s="50">
        <v>0</v>
      </c>
      <c r="BG36" s="50">
        <v>0</v>
      </c>
      <c r="BH36" s="50">
        <v>0</v>
      </c>
      <c r="BJ36" s="50">
        <v>0</v>
      </c>
      <c r="BK36" s="50">
        <v>0</v>
      </c>
      <c r="BL36" s="50">
        <v>0</v>
      </c>
      <c r="BM36" s="50">
        <v>0</v>
      </c>
      <c r="BN36" s="50">
        <v>0</v>
      </c>
      <c r="BO36" s="50">
        <v>0</v>
      </c>
      <c r="BP36" s="50">
        <v>0</v>
      </c>
      <c r="BQ36" s="50">
        <v>0</v>
      </c>
      <c r="BR36" s="50">
        <v>0</v>
      </c>
      <c r="BS36" s="50">
        <v>0</v>
      </c>
      <c r="BT36" s="50">
        <v>0</v>
      </c>
      <c r="BU36" s="50">
        <v>0</v>
      </c>
      <c r="BV36" s="50">
        <v>0</v>
      </c>
      <c r="BX36" s="50">
        <v>0</v>
      </c>
      <c r="BY36" s="50">
        <v>0</v>
      </c>
      <c r="BZ36" s="50">
        <v>0</v>
      </c>
      <c r="CA36" s="50">
        <v>0</v>
      </c>
      <c r="CB36" s="50">
        <v>0</v>
      </c>
      <c r="CC36" s="50">
        <v>0</v>
      </c>
      <c r="CD36" s="50">
        <v>0</v>
      </c>
      <c r="CE36" s="50">
        <v>0</v>
      </c>
      <c r="CF36" s="50">
        <v>0</v>
      </c>
      <c r="CG36" s="50">
        <v>0</v>
      </c>
      <c r="CH36" s="50">
        <v>0</v>
      </c>
      <c r="CI36" s="50">
        <v>0</v>
      </c>
      <c r="CJ36" s="50">
        <v>0</v>
      </c>
      <c r="CL36" s="50">
        <v>0</v>
      </c>
      <c r="CM36" s="50">
        <v>0</v>
      </c>
      <c r="CN36" s="50">
        <v>0</v>
      </c>
      <c r="CO36" s="50">
        <v>0</v>
      </c>
      <c r="CP36" s="50">
        <v>0</v>
      </c>
      <c r="CQ36" s="50">
        <v>0</v>
      </c>
      <c r="CR36" s="50">
        <v>0</v>
      </c>
      <c r="CS36" s="50">
        <v>0</v>
      </c>
      <c r="CT36" s="50">
        <v>0</v>
      </c>
      <c r="CU36" s="50">
        <v>0</v>
      </c>
      <c r="CV36" s="50">
        <v>0</v>
      </c>
      <c r="CW36" s="50">
        <v>0</v>
      </c>
      <c r="CX36" s="50">
        <v>0</v>
      </c>
      <c r="CZ36" s="50">
        <v>0</v>
      </c>
      <c r="DA36" s="50">
        <v>0</v>
      </c>
      <c r="DB36" s="50">
        <v>0</v>
      </c>
      <c r="DC36" s="50">
        <v>0</v>
      </c>
      <c r="DD36" s="50">
        <v>0</v>
      </c>
      <c r="DE36" s="50">
        <v>0</v>
      </c>
      <c r="DF36" s="50">
        <v>0</v>
      </c>
      <c r="DG36" s="50">
        <v>0</v>
      </c>
      <c r="DH36" s="50">
        <v>0</v>
      </c>
      <c r="DI36" s="50">
        <v>0</v>
      </c>
      <c r="DJ36" s="50">
        <v>0</v>
      </c>
      <c r="DK36" s="50">
        <v>0</v>
      </c>
      <c r="DL36" s="50">
        <v>0</v>
      </c>
      <c r="DM36" s="50">
        <v>0</v>
      </c>
      <c r="DN36" s="50">
        <v>0</v>
      </c>
      <c r="DO36" s="50">
        <v>0</v>
      </c>
      <c r="DP36" s="50">
        <v>0</v>
      </c>
      <c r="DQ36" s="50">
        <v>0</v>
      </c>
      <c r="DR36" s="50">
        <v>0</v>
      </c>
      <c r="DS36" s="50">
        <v>0</v>
      </c>
      <c r="DT36" s="50">
        <v>0</v>
      </c>
      <c r="DU36" s="50">
        <v>0</v>
      </c>
      <c r="DV36" s="50">
        <v>0</v>
      </c>
      <c r="DW36" s="50">
        <v>0</v>
      </c>
      <c r="DX36" s="50">
        <v>0</v>
      </c>
      <c r="DY36" s="50">
        <v>0</v>
      </c>
    </row>
    <row r="37" spans="1:129" s="51" customFormat="1" hidden="1" outlineLevel="2">
      <c r="A37" s="55" t="s">
        <v>196</v>
      </c>
      <c r="B37" s="50">
        <v>0</v>
      </c>
      <c r="C37" s="50">
        <v>0</v>
      </c>
      <c r="D37" s="50">
        <v>0</v>
      </c>
      <c r="E37" s="50">
        <v>0</v>
      </c>
      <c r="F37" s="50">
        <v>0</v>
      </c>
      <c r="G37" s="50">
        <v>0</v>
      </c>
      <c r="H37" s="50">
        <v>0</v>
      </c>
      <c r="I37" s="50">
        <v>0</v>
      </c>
      <c r="J37" s="50">
        <v>0</v>
      </c>
      <c r="K37" s="50">
        <v>0</v>
      </c>
      <c r="L37" s="50">
        <v>0</v>
      </c>
      <c r="M37" s="50">
        <v>0</v>
      </c>
      <c r="N37" s="50">
        <v>0</v>
      </c>
      <c r="O37" s="50">
        <v>0</v>
      </c>
      <c r="Q37" s="50">
        <v>0</v>
      </c>
      <c r="R37" s="50">
        <v>0</v>
      </c>
      <c r="S37" s="50">
        <v>0</v>
      </c>
      <c r="T37" s="50">
        <v>0</v>
      </c>
      <c r="U37" s="50">
        <v>0</v>
      </c>
      <c r="V37" s="50">
        <v>0</v>
      </c>
      <c r="W37" s="50">
        <v>0</v>
      </c>
      <c r="X37" s="50">
        <v>0</v>
      </c>
      <c r="Y37" s="50">
        <v>0</v>
      </c>
      <c r="Z37" s="50">
        <v>0</v>
      </c>
      <c r="AA37" s="50">
        <v>0</v>
      </c>
      <c r="AB37" s="50">
        <v>0</v>
      </c>
      <c r="AC37" s="50">
        <v>0</v>
      </c>
      <c r="AD37" s="50">
        <v>0</v>
      </c>
      <c r="AF37" s="50">
        <v>0</v>
      </c>
      <c r="AG37" s="50">
        <v>0</v>
      </c>
      <c r="AH37" s="50">
        <v>0</v>
      </c>
      <c r="AI37" s="50">
        <v>0</v>
      </c>
      <c r="AJ37" s="50">
        <v>0</v>
      </c>
      <c r="AK37" s="50">
        <v>0</v>
      </c>
      <c r="AL37" s="50">
        <v>0</v>
      </c>
      <c r="AM37" s="50">
        <v>0</v>
      </c>
      <c r="AN37" s="50">
        <v>0</v>
      </c>
      <c r="AO37" s="50">
        <v>0</v>
      </c>
      <c r="AP37" s="50">
        <v>0</v>
      </c>
      <c r="AQ37" s="50">
        <v>0</v>
      </c>
      <c r="AR37" s="50">
        <v>0</v>
      </c>
      <c r="AS37" s="50">
        <v>0</v>
      </c>
      <c r="AU37" s="50">
        <v>0</v>
      </c>
      <c r="AV37" s="50">
        <v>0</v>
      </c>
      <c r="AW37" s="50">
        <v>0</v>
      </c>
      <c r="AX37" s="50">
        <v>0</v>
      </c>
      <c r="AY37" s="50">
        <v>0</v>
      </c>
      <c r="AZ37" s="50">
        <v>0</v>
      </c>
      <c r="BA37" s="50">
        <v>0</v>
      </c>
      <c r="BB37" s="50">
        <v>0</v>
      </c>
      <c r="BC37" s="50">
        <v>0</v>
      </c>
      <c r="BD37" s="50">
        <v>0</v>
      </c>
      <c r="BE37" s="50">
        <v>0</v>
      </c>
      <c r="BF37" s="50">
        <v>0</v>
      </c>
      <c r="BG37" s="50">
        <v>0</v>
      </c>
      <c r="BH37" s="50">
        <v>0</v>
      </c>
      <c r="BJ37" s="50">
        <v>0</v>
      </c>
      <c r="BK37" s="50">
        <v>0</v>
      </c>
      <c r="BL37" s="50">
        <v>0</v>
      </c>
      <c r="BM37" s="50">
        <v>0</v>
      </c>
      <c r="BN37" s="50">
        <v>0</v>
      </c>
      <c r="BO37" s="50">
        <v>0</v>
      </c>
      <c r="BP37" s="50">
        <v>0</v>
      </c>
      <c r="BQ37" s="50">
        <v>0</v>
      </c>
      <c r="BR37" s="50">
        <v>0</v>
      </c>
      <c r="BS37" s="50">
        <v>0</v>
      </c>
      <c r="BT37" s="50">
        <v>0</v>
      </c>
      <c r="BU37" s="50">
        <v>0</v>
      </c>
      <c r="BV37" s="50">
        <v>0</v>
      </c>
      <c r="BX37" s="50">
        <v>0</v>
      </c>
      <c r="BY37" s="50">
        <v>0</v>
      </c>
      <c r="BZ37" s="50">
        <v>0</v>
      </c>
      <c r="CA37" s="50">
        <v>0</v>
      </c>
      <c r="CB37" s="50">
        <v>0</v>
      </c>
      <c r="CC37" s="50">
        <v>0</v>
      </c>
      <c r="CD37" s="50">
        <v>0</v>
      </c>
      <c r="CE37" s="50">
        <v>0</v>
      </c>
      <c r="CF37" s="50">
        <v>0</v>
      </c>
      <c r="CG37" s="50">
        <v>0</v>
      </c>
      <c r="CH37" s="50">
        <v>0</v>
      </c>
      <c r="CI37" s="50">
        <v>0</v>
      </c>
      <c r="CJ37" s="50">
        <v>0</v>
      </c>
      <c r="CL37" s="50">
        <v>0</v>
      </c>
      <c r="CM37" s="50">
        <v>0</v>
      </c>
      <c r="CN37" s="50">
        <v>0</v>
      </c>
      <c r="CO37" s="50">
        <v>0</v>
      </c>
      <c r="CP37" s="50">
        <v>0</v>
      </c>
      <c r="CQ37" s="50">
        <v>0</v>
      </c>
      <c r="CR37" s="50">
        <v>0</v>
      </c>
      <c r="CS37" s="50">
        <v>0</v>
      </c>
      <c r="CT37" s="50">
        <v>0</v>
      </c>
      <c r="CU37" s="50">
        <v>0</v>
      </c>
      <c r="CV37" s="50">
        <v>0</v>
      </c>
      <c r="CW37" s="50">
        <v>0</v>
      </c>
      <c r="CX37" s="50">
        <v>0</v>
      </c>
      <c r="CZ37" s="50">
        <v>0</v>
      </c>
      <c r="DA37" s="50">
        <v>0</v>
      </c>
      <c r="DB37" s="50">
        <v>0</v>
      </c>
      <c r="DC37" s="50">
        <v>0</v>
      </c>
      <c r="DD37" s="50">
        <v>0</v>
      </c>
      <c r="DE37" s="50">
        <v>0</v>
      </c>
      <c r="DF37" s="50">
        <v>0</v>
      </c>
      <c r="DG37" s="50">
        <v>0</v>
      </c>
      <c r="DH37" s="50">
        <v>0</v>
      </c>
      <c r="DI37" s="50">
        <v>0</v>
      </c>
      <c r="DJ37" s="50">
        <v>0</v>
      </c>
      <c r="DK37" s="50">
        <v>0</v>
      </c>
      <c r="DL37" s="50">
        <v>0</v>
      </c>
      <c r="DM37" s="50">
        <v>0</v>
      </c>
      <c r="DN37" s="50">
        <v>0</v>
      </c>
      <c r="DO37" s="50">
        <v>0</v>
      </c>
      <c r="DP37" s="50">
        <v>0</v>
      </c>
      <c r="DQ37" s="50">
        <v>0</v>
      </c>
      <c r="DR37" s="50">
        <v>0</v>
      </c>
      <c r="DS37" s="50">
        <v>0</v>
      </c>
      <c r="DT37" s="50">
        <v>0</v>
      </c>
      <c r="DU37" s="50">
        <v>0</v>
      </c>
      <c r="DV37" s="50">
        <v>0</v>
      </c>
      <c r="DW37" s="50">
        <v>0</v>
      </c>
      <c r="DX37" s="50">
        <v>0</v>
      </c>
      <c r="DY37" s="50">
        <v>0</v>
      </c>
    </row>
    <row r="38" spans="1:129" s="51" customFormat="1" hidden="1" outlineLevel="2">
      <c r="A38" s="55" t="s">
        <v>197</v>
      </c>
      <c r="B38" s="50">
        <v>0</v>
      </c>
      <c r="C38" s="50">
        <v>0</v>
      </c>
      <c r="D38" s="50">
        <v>0</v>
      </c>
      <c r="E38" s="50">
        <v>0</v>
      </c>
      <c r="F38" s="50">
        <v>0</v>
      </c>
      <c r="G38" s="50">
        <v>0</v>
      </c>
      <c r="H38" s="50">
        <v>0</v>
      </c>
      <c r="I38" s="50">
        <v>0</v>
      </c>
      <c r="J38" s="50">
        <v>0</v>
      </c>
      <c r="K38" s="50">
        <v>0</v>
      </c>
      <c r="L38" s="50">
        <v>0</v>
      </c>
      <c r="M38" s="50">
        <v>0</v>
      </c>
      <c r="N38" s="50">
        <v>0</v>
      </c>
      <c r="O38" s="50">
        <v>0</v>
      </c>
      <c r="Q38" s="50">
        <v>0</v>
      </c>
      <c r="R38" s="50">
        <v>0</v>
      </c>
      <c r="S38" s="50">
        <v>0</v>
      </c>
      <c r="T38" s="50">
        <v>0</v>
      </c>
      <c r="U38" s="50">
        <v>0</v>
      </c>
      <c r="V38" s="50">
        <v>0</v>
      </c>
      <c r="W38" s="50">
        <v>0</v>
      </c>
      <c r="X38" s="50">
        <v>0</v>
      </c>
      <c r="Y38" s="50">
        <v>0</v>
      </c>
      <c r="Z38" s="50">
        <v>0</v>
      </c>
      <c r="AA38" s="50">
        <v>0</v>
      </c>
      <c r="AB38" s="50">
        <v>0</v>
      </c>
      <c r="AC38" s="50">
        <v>0</v>
      </c>
      <c r="AD38" s="50">
        <v>0</v>
      </c>
      <c r="AF38" s="50">
        <v>0</v>
      </c>
      <c r="AG38" s="50">
        <v>0</v>
      </c>
      <c r="AH38" s="50">
        <v>0</v>
      </c>
      <c r="AI38" s="50">
        <v>0</v>
      </c>
      <c r="AJ38" s="50">
        <v>0</v>
      </c>
      <c r="AK38" s="50">
        <v>0</v>
      </c>
      <c r="AL38" s="50">
        <v>0</v>
      </c>
      <c r="AM38" s="50">
        <v>0</v>
      </c>
      <c r="AN38" s="50">
        <v>0</v>
      </c>
      <c r="AO38" s="50">
        <v>0</v>
      </c>
      <c r="AP38" s="50">
        <v>0</v>
      </c>
      <c r="AQ38" s="50">
        <v>0</v>
      </c>
      <c r="AR38" s="50">
        <v>0</v>
      </c>
      <c r="AS38" s="50">
        <v>0</v>
      </c>
      <c r="AU38" s="50">
        <v>0</v>
      </c>
      <c r="AV38" s="50">
        <v>0</v>
      </c>
      <c r="AW38" s="50">
        <v>0</v>
      </c>
      <c r="AX38" s="50">
        <v>0</v>
      </c>
      <c r="AY38" s="50">
        <v>0</v>
      </c>
      <c r="AZ38" s="50">
        <v>0</v>
      </c>
      <c r="BA38" s="50">
        <v>0</v>
      </c>
      <c r="BB38" s="50">
        <v>0</v>
      </c>
      <c r="BC38" s="50">
        <v>0</v>
      </c>
      <c r="BD38" s="50">
        <v>0</v>
      </c>
      <c r="BE38" s="50">
        <v>0</v>
      </c>
      <c r="BF38" s="50">
        <v>0</v>
      </c>
      <c r="BG38" s="50">
        <v>0</v>
      </c>
      <c r="BH38" s="50">
        <v>0</v>
      </c>
      <c r="BJ38" s="50">
        <v>0</v>
      </c>
      <c r="BK38" s="50">
        <v>0</v>
      </c>
      <c r="BL38" s="50">
        <v>0</v>
      </c>
      <c r="BM38" s="50">
        <v>0</v>
      </c>
      <c r="BN38" s="50">
        <v>0</v>
      </c>
      <c r="BO38" s="50">
        <v>0</v>
      </c>
      <c r="BP38" s="50">
        <v>0</v>
      </c>
      <c r="BQ38" s="50">
        <v>0</v>
      </c>
      <c r="BR38" s="50">
        <v>0</v>
      </c>
      <c r="BS38" s="50">
        <v>0</v>
      </c>
      <c r="BT38" s="50">
        <v>0</v>
      </c>
      <c r="BU38" s="50">
        <v>0</v>
      </c>
      <c r="BV38" s="50">
        <v>0</v>
      </c>
      <c r="BX38" s="50">
        <v>0</v>
      </c>
      <c r="BY38" s="50">
        <v>0</v>
      </c>
      <c r="BZ38" s="50">
        <v>0</v>
      </c>
      <c r="CA38" s="50">
        <v>0</v>
      </c>
      <c r="CB38" s="50">
        <v>0</v>
      </c>
      <c r="CC38" s="50">
        <v>0</v>
      </c>
      <c r="CD38" s="50">
        <v>0</v>
      </c>
      <c r="CE38" s="50">
        <v>0</v>
      </c>
      <c r="CF38" s="50">
        <v>0</v>
      </c>
      <c r="CG38" s="50">
        <v>0</v>
      </c>
      <c r="CH38" s="50">
        <v>0</v>
      </c>
      <c r="CI38" s="50">
        <v>0</v>
      </c>
      <c r="CJ38" s="50">
        <v>0</v>
      </c>
      <c r="CL38" s="50">
        <v>0</v>
      </c>
      <c r="CM38" s="50">
        <v>0</v>
      </c>
      <c r="CN38" s="50">
        <v>0</v>
      </c>
      <c r="CO38" s="50">
        <v>0</v>
      </c>
      <c r="CP38" s="50">
        <v>0</v>
      </c>
      <c r="CQ38" s="50">
        <v>0</v>
      </c>
      <c r="CR38" s="50">
        <v>0</v>
      </c>
      <c r="CS38" s="50">
        <v>0</v>
      </c>
      <c r="CT38" s="50">
        <v>0</v>
      </c>
      <c r="CU38" s="50">
        <v>0</v>
      </c>
      <c r="CV38" s="50">
        <v>0</v>
      </c>
      <c r="CW38" s="50">
        <v>0</v>
      </c>
      <c r="CX38" s="50">
        <v>0</v>
      </c>
      <c r="CZ38" s="50">
        <v>0</v>
      </c>
      <c r="DA38" s="50">
        <v>0</v>
      </c>
      <c r="DB38" s="50">
        <v>0</v>
      </c>
      <c r="DC38" s="50">
        <v>0</v>
      </c>
      <c r="DD38" s="50">
        <v>0</v>
      </c>
      <c r="DE38" s="50">
        <v>0</v>
      </c>
      <c r="DF38" s="50">
        <v>0</v>
      </c>
      <c r="DG38" s="50">
        <v>0</v>
      </c>
      <c r="DH38" s="50">
        <v>0</v>
      </c>
      <c r="DI38" s="50">
        <v>0</v>
      </c>
      <c r="DJ38" s="50">
        <v>0</v>
      </c>
      <c r="DK38" s="50">
        <v>0</v>
      </c>
      <c r="DL38" s="50">
        <v>0</v>
      </c>
      <c r="DM38" s="50">
        <v>0</v>
      </c>
      <c r="DN38" s="50">
        <v>0</v>
      </c>
      <c r="DO38" s="50">
        <v>0</v>
      </c>
      <c r="DP38" s="50">
        <v>0</v>
      </c>
      <c r="DQ38" s="50">
        <v>0</v>
      </c>
      <c r="DR38" s="50">
        <v>0</v>
      </c>
      <c r="DS38" s="50">
        <v>0</v>
      </c>
      <c r="DT38" s="50">
        <v>0</v>
      </c>
      <c r="DU38" s="50">
        <v>0</v>
      </c>
      <c r="DV38" s="50">
        <v>0</v>
      </c>
      <c r="DW38" s="50">
        <v>0</v>
      </c>
      <c r="DX38" s="50">
        <v>0</v>
      </c>
      <c r="DY38" s="50">
        <v>0</v>
      </c>
    </row>
    <row r="39" spans="1:129" s="51" customFormat="1" hidden="1" outlineLevel="2">
      <c r="A39" s="55" t="s">
        <v>198</v>
      </c>
      <c r="B39" s="50">
        <v>0</v>
      </c>
      <c r="C39" s="50">
        <v>0</v>
      </c>
      <c r="D39" s="50">
        <v>0</v>
      </c>
      <c r="E39" s="50">
        <v>0</v>
      </c>
      <c r="F39" s="50">
        <v>0</v>
      </c>
      <c r="G39" s="50">
        <v>0</v>
      </c>
      <c r="H39" s="50">
        <v>0</v>
      </c>
      <c r="I39" s="50">
        <v>0</v>
      </c>
      <c r="J39" s="50">
        <v>0</v>
      </c>
      <c r="K39" s="50">
        <v>0</v>
      </c>
      <c r="L39" s="50">
        <v>0</v>
      </c>
      <c r="M39" s="50">
        <v>0</v>
      </c>
      <c r="N39" s="50">
        <v>0</v>
      </c>
      <c r="O39" s="50">
        <v>0</v>
      </c>
      <c r="Q39" s="50">
        <v>0</v>
      </c>
      <c r="R39" s="50">
        <v>0</v>
      </c>
      <c r="S39" s="50">
        <v>0</v>
      </c>
      <c r="T39" s="50">
        <v>0</v>
      </c>
      <c r="U39" s="50">
        <v>0</v>
      </c>
      <c r="V39" s="50">
        <v>0</v>
      </c>
      <c r="W39" s="50">
        <v>0</v>
      </c>
      <c r="X39" s="50">
        <v>0</v>
      </c>
      <c r="Y39" s="50">
        <v>0</v>
      </c>
      <c r="Z39" s="50">
        <v>0</v>
      </c>
      <c r="AA39" s="50">
        <v>0</v>
      </c>
      <c r="AB39" s="50">
        <v>0</v>
      </c>
      <c r="AC39" s="50">
        <v>0</v>
      </c>
      <c r="AD39" s="50">
        <v>0</v>
      </c>
      <c r="AF39" s="50">
        <v>0</v>
      </c>
      <c r="AG39" s="50">
        <v>0</v>
      </c>
      <c r="AH39" s="50">
        <v>0</v>
      </c>
      <c r="AI39" s="50">
        <v>0</v>
      </c>
      <c r="AJ39" s="50">
        <v>0</v>
      </c>
      <c r="AK39" s="50">
        <v>0</v>
      </c>
      <c r="AL39" s="50">
        <v>0</v>
      </c>
      <c r="AM39" s="50">
        <v>0</v>
      </c>
      <c r="AN39" s="50">
        <v>0</v>
      </c>
      <c r="AO39" s="50">
        <v>0</v>
      </c>
      <c r="AP39" s="50">
        <v>0</v>
      </c>
      <c r="AQ39" s="50">
        <v>0</v>
      </c>
      <c r="AR39" s="50">
        <v>0</v>
      </c>
      <c r="AS39" s="50">
        <v>0</v>
      </c>
      <c r="AU39" s="50">
        <v>0</v>
      </c>
      <c r="AV39" s="50">
        <v>0</v>
      </c>
      <c r="AW39" s="50">
        <v>0</v>
      </c>
      <c r="AX39" s="50">
        <v>0</v>
      </c>
      <c r="AY39" s="50">
        <v>0</v>
      </c>
      <c r="AZ39" s="50">
        <v>0</v>
      </c>
      <c r="BA39" s="50">
        <v>0</v>
      </c>
      <c r="BB39" s="50">
        <v>0</v>
      </c>
      <c r="BC39" s="50">
        <v>0</v>
      </c>
      <c r="BD39" s="50">
        <v>0</v>
      </c>
      <c r="BE39" s="50">
        <v>0</v>
      </c>
      <c r="BF39" s="50">
        <v>0</v>
      </c>
      <c r="BG39" s="50">
        <v>0</v>
      </c>
      <c r="BH39" s="50">
        <v>0</v>
      </c>
      <c r="BJ39" s="50">
        <v>0</v>
      </c>
      <c r="BK39" s="50">
        <v>0</v>
      </c>
      <c r="BL39" s="50">
        <v>0</v>
      </c>
      <c r="BM39" s="50">
        <v>0</v>
      </c>
      <c r="BN39" s="50">
        <v>0</v>
      </c>
      <c r="BO39" s="50">
        <v>0</v>
      </c>
      <c r="BP39" s="50">
        <v>0</v>
      </c>
      <c r="BQ39" s="50">
        <v>0</v>
      </c>
      <c r="BR39" s="50">
        <v>0</v>
      </c>
      <c r="BS39" s="50">
        <v>0</v>
      </c>
      <c r="BT39" s="50">
        <v>0</v>
      </c>
      <c r="BU39" s="50">
        <v>0</v>
      </c>
      <c r="BV39" s="50">
        <v>0</v>
      </c>
      <c r="BX39" s="50">
        <v>0</v>
      </c>
      <c r="BY39" s="50">
        <v>0</v>
      </c>
      <c r="BZ39" s="50">
        <v>0</v>
      </c>
      <c r="CA39" s="50">
        <v>0</v>
      </c>
      <c r="CB39" s="50">
        <v>0</v>
      </c>
      <c r="CC39" s="50">
        <v>0</v>
      </c>
      <c r="CD39" s="50">
        <v>0</v>
      </c>
      <c r="CE39" s="50">
        <v>0</v>
      </c>
      <c r="CF39" s="50">
        <v>0</v>
      </c>
      <c r="CG39" s="50">
        <v>0</v>
      </c>
      <c r="CH39" s="50">
        <v>0</v>
      </c>
      <c r="CI39" s="50">
        <v>0</v>
      </c>
      <c r="CJ39" s="50">
        <v>0</v>
      </c>
      <c r="CL39" s="50">
        <v>0</v>
      </c>
      <c r="CM39" s="50">
        <v>0</v>
      </c>
      <c r="CN39" s="50">
        <v>0</v>
      </c>
      <c r="CO39" s="50">
        <v>0</v>
      </c>
      <c r="CP39" s="50">
        <v>0</v>
      </c>
      <c r="CQ39" s="50">
        <v>0</v>
      </c>
      <c r="CR39" s="50">
        <v>0</v>
      </c>
      <c r="CS39" s="50">
        <v>0</v>
      </c>
      <c r="CT39" s="50">
        <v>0</v>
      </c>
      <c r="CU39" s="50">
        <v>0</v>
      </c>
      <c r="CV39" s="50">
        <v>0</v>
      </c>
      <c r="CW39" s="50">
        <v>0</v>
      </c>
      <c r="CX39" s="50">
        <v>0</v>
      </c>
      <c r="CZ39" s="50">
        <v>0</v>
      </c>
      <c r="DA39" s="50">
        <v>0</v>
      </c>
      <c r="DB39" s="50">
        <v>0</v>
      </c>
      <c r="DC39" s="50">
        <v>0</v>
      </c>
      <c r="DD39" s="50">
        <v>0</v>
      </c>
      <c r="DE39" s="50">
        <v>0</v>
      </c>
      <c r="DF39" s="50">
        <v>0</v>
      </c>
      <c r="DG39" s="50">
        <v>0</v>
      </c>
      <c r="DH39" s="50">
        <v>0</v>
      </c>
      <c r="DI39" s="50">
        <v>0</v>
      </c>
      <c r="DJ39" s="50">
        <v>0</v>
      </c>
      <c r="DK39" s="50">
        <v>0</v>
      </c>
      <c r="DL39" s="50">
        <v>0</v>
      </c>
      <c r="DM39" s="50">
        <v>0</v>
      </c>
      <c r="DN39" s="50">
        <v>0</v>
      </c>
      <c r="DO39" s="50">
        <v>0</v>
      </c>
      <c r="DP39" s="50">
        <v>0</v>
      </c>
      <c r="DQ39" s="50">
        <v>0</v>
      </c>
      <c r="DR39" s="50">
        <v>0</v>
      </c>
      <c r="DS39" s="50">
        <v>0</v>
      </c>
      <c r="DT39" s="50">
        <v>0</v>
      </c>
      <c r="DU39" s="50">
        <v>0</v>
      </c>
      <c r="DV39" s="50">
        <v>0</v>
      </c>
      <c r="DW39" s="50">
        <v>0</v>
      </c>
      <c r="DX39" s="50">
        <v>0</v>
      </c>
      <c r="DY39" s="50">
        <v>0</v>
      </c>
    </row>
    <row r="40" spans="1:129" s="51" customFormat="1" outlineLevel="1" collapsed="1">
      <c r="A40" s="49" t="s">
        <v>199</v>
      </c>
      <c r="B40" s="50">
        <v>0</v>
      </c>
      <c r="C40" s="50">
        <v>0</v>
      </c>
      <c r="D40" s="50">
        <v>0</v>
      </c>
      <c r="E40" s="50">
        <v>0</v>
      </c>
      <c r="F40" s="50">
        <v>0</v>
      </c>
      <c r="G40" s="50">
        <v>0</v>
      </c>
      <c r="H40" s="50">
        <v>0</v>
      </c>
      <c r="I40" s="50">
        <v>0</v>
      </c>
      <c r="J40" s="50">
        <v>0</v>
      </c>
      <c r="K40" s="50">
        <v>0</v>
      </c>
      <c r="L40" s="50">
        <v>0</v>
      </c>
      <c r="M40" s="50">
        <v>0</v>
      </c>
      <c r="N40" s="50">
        <v>0</v>
      </c>
      <c r="O40" s="50">
        <v>0</v>
      </c>
      <c r="Q40" s="50">
        <v>0</v>
      </c>
      <c r="R40" s="50">
        <v>0</v>
      </c>
      <c r="S40" s="50">
        <v>0</v>
      </c>
      <c r="T40" s="50">
        <v>0</v>
      </c>
      <c r="U40" s="50">
        <v>0</v>
      </c>
      <c r="V40" s="50">
        <v>0</v>
      </c>
      <c r="W40" s="50">
        <v>0</v>
      </c>
      <c r="X40" s="50">
        <v>0</v>
      </c>
      <c r="Y40" s="50">
        <v>0</v>
      </c>
      <c r="Z40" s="50">
        <v>0</v>
      </c>
      <c r="AA40" s="50">
        <v>0</v>
      </c>
      <c r="AB40" s="50">
        <v>0</v>
      </c>
      <c r="AC40" s="50">
        <v>0</v>
      </c>
      <c r="AD40" s="50">
        <v>0</v>
      </c>
      <c r="AF40" s="50">
        <v>0</v>
      </c>
      <c r="AG40" s="50">
        <v>0</v>
      </c>
      <c r="AH40" s="50">
        <v>0</v>
      </c>
      <c r="AI40" s="50">
        <v>0</v>
      </c>
      <c r="AJ40" s="50">
        <v>0</v>
      </c>
      <c r="AK40" s="50">
        <v>0</v>
      </c>
      <c r="AL40" s="50">
        <v>0</v>
      </c>
      <c r="AM40" s="50">
        <v>0</v>
      </c>
      <c r="AN40" s="50">
        <v>0</v>
      </c>
      <c r="AO40" s="50">
        <v>0</v>
      </c>
      <c r="AP40" s="50">
        <v>0</v>
      </c>
      <c r="AQ40" s="50">
        <v>0</v>
      </c>
      <c r="AR40" s="50">
        <v>0</v>
      </c>
      <c r="AS40" s="50">
        <v>0</v>
      </c>
      <c r="AU40" s="50">
        <v>0</v>
      </c>
      <c r="AV40" s="50">
        <v>0</v>
      </c>
      <c r="AW40" s="50">
        <v>0</v>
      </c>
      <c r="AX40" s="50">
        <v>0</v>
      </c>
      <c r="AY40" s="50">
        <v>0</v>
      </c>
      <c r="AZ40" s="50">
        <v>0</v>
      </c>
      <c r="BA40" s="50">
        <v>0</v>
      </c>
      <c r="BB40" s="50">
        <v>0</v>
      </c>
      <c r="BC40" s="50">
        <v>0</v>
      </c>
      <c r="BD40" s="50">
        <v>0</v>
      </c>
      <c r="BE40" s="50">
        <v>0</v>
      </c>
      <c r="BF40" s="50">
        <v>0</v>
      </c>
      <c r="BG40" s="50">
        <v>0</v>
      </c>
      <c r="BH40" s="50">
        <v>0</v>
      </c>
      <c r="BJ40" s="50">
        <v>0</v>
      </c>
      <c r="BK40" s="50">
        <v>0</v>
      </c>
      <c r="BL40" s="50">
        <v>0</v>
      </c>
      <c r="BM40" s="50">
        <v>0</v>
      </c>
      <c r="BN40" s="50">
        <v>0</v>
      </c>
      <c r="BO40" s="50">
        <v>0</v>
      </c>
      <c r="BP40" s="50">
        <v>0</v>
      </c>
      <c r="BQ40" s="50">
        <v>0</v>
      </c>
      <c r="BR40" s="50">
        <v>0</v>
      </c>
      <c r="BS40" s="50">
        <v>0</v>
      </c>
      <c r="BT40" s="50">
        <v>0</v>
      </c>
      <c r="BU40" s="50">
        <v>0</v>
      </c>
      <c r="BV40" s="50">
        <v>0</v>
      </c>
      <c r="BX40" s="50">
        <v>0</v>
      </c>
      <c r="BY40" s="50">
        <v>0</v>
      </c>
      <c r="BZ40" s="50">
        <v>0</v>
      </c>
      <c r="CA40" s="50">
        <v>0</v>
      </c>
      <c r="CB40" s="50">
        <v>0</v>
      </c>
      <c r="CC40" s="50">
        <v>0</v>
      </c>
      <c r="CD40" s="50">
        <v>0</v>
      </c>
      <c r="CE40" s="50">
        <v>0</v>
      </c>
      <c r="CF40" s="50">
        <v>0</v>
      </c>
      <c r="CG40" s="50">
        <v>0</v>
      </c>
      <c r="CH40" s="50">
        <v>0</v>
      </c>
      <c r="CI40" s="50">
        <v>0</v>
      </c>
      <c r="CJ40" s="50">
        <v>0</v>
      </c>
      <c r="CL40" s="50">
        <v>0</v>
      </c>
      <c r="CM40" s="50">
        <v>0</v>
      </c>
      <c r="CN40" s="50">
        <v>0</v>
      </c>
      <c r="CO40" s="50">
        <v>0</v>
      </c>
      <c r="CP40" s="50">
        <v>0</v>
      </c>
      <c r="CQ40" s="50">
        <v>0</v>
      </c>
      <c r="CR40" s="50">
        <v>0</v>
      </c>
      <c r="CS40" s="50">
        <v>0</v>
      </c>
      <c r="CT40" s="50">
        <v>0</v>
      </c>
      <c r="CU40" s="50">
        <v>0</v>
      </c>
      <c r="CV40" s="50">
        <v>0</v>
      </c>
      <c r="CW40" s="50">
        <v>0</v>
      </c>
      <c r="CX40" s="50">
        <v>0</v>
      </c>
      <c r="CZ40" s="50">
        <v>0</v>
      </c>
      <c r="DA40" s="50">
        <v>0</v>
      </c>
      <c r="DB40" s="50">
        <v>0</v>
      </c>
      <c r="DC40" s="50">
        <v>0</v>
      </c>
      <c r="DD40" s="50">
        <v>0</v>
      </c>
      <c r="DE40" s="50">
        <v>0</v>
      </c>
      <c r="DF40" s="50">
        <v>0</v>
      </c>
      <c r="DG40" s="50">
        <v>0</v>
      </c>
      <c r="DH40" s="50">
        <v>0</v>
      </c>
      <c r="DI40" s="50">
        <v>0</v>
      </c>
      <c r="DJ40" s="50">
        <v>0</v>
      </c>
      <c r="DK40" s="50">
        <v>0</v>
      </c>
      <c r="DL40" s="50">
        <v>0</v>
      </c>
      <c r="DM40" s="50">
        <v>0</v>
      </c>
      <c r="DN40" s="50">
        <v>0</v>
      </c>
      <c r="DO40" s="50">
        <v>0</v>
      </c>
      <c r="DP40" s="50">
        <v>0</v>
      </c>
      <c r="DQ40" s="50">
        <v>0</v>
      </c>
      <c r="DR40" s="50">
        <v>0</v>
      </c>
      <c r="DS40" s="50">
        <v>0</v>
      </c>
      <c r="DT40" s="50">
        <v>0</v>
      </c>
      <c r="DU40" s="50">
        <v>0</v>
      </c>
      <c r="DV40" s="50">
        <v>0</v>
      </c>
      <c r="DW40" s="50">
        <v>0</v>
      </c>
      <c r="DX40" s="50">
        <v>0</v>
      </c>
      <c r="DY40" s="50">
        <v>0</v>
      </c>
    </row>
    <row r="41" spans="1:129" s="51" customFormat="1" hidden="1" outlineLevel="2">
      <c r="A41" s="55" t="s">
        <v>200</v>
      </c>
      <c r="B41" s="50">
        <v>0</v>
      </c>
      <c r="C41" s="50">
        <v>0</v>
      </c>
      <c r="D41" s="50">
        <v>0</v>
      </c>
      <c r="E41" s="50">
        <v>45.96</v>
      </c>
      <c r="F41" s="50">
        <v>30.64</v>
      </c>
      <c r="G41" s="50">
        <v>0</v>
      </c>
      <c r="H41" s="50">
        <v>0</v>
      </c>
      <c r="I41" s="50">
        <v>0</v>
      </c>
      <c r="J41" s="50">
        <v>0</v>
      </c>
      <c r="K41" s="50">
        <v>99.36</v>
      </c>
      <c r="L41" s="50">
        <v>1182</v>
      </c>
      <c r="M41" s="50">
        <v>217.95</v>
      </c>
      <c r="N41" s="50">
        <v>217.95</v>
      </c>
      <c r="O41" s="50">
        <v>1575.91</v>
      </c>
      <c r="Q41" s="50">
        <v>0</v>
      </c>
      <c r="R41" s="50">
        <v>0</v>
      </c>
      <c r="S41" s="50">
        <v>0</v>
      </c>
      <c r="T41" s="50">
        <v>0</v>
      </c>
      <c r="U41" s="50">
        <v>0</v>
      </c>
      <c r="V41" s="50">
        <v>0</v>
      </c>
      <c r="W41" s="50">
        <v>0</v>
      </c>
      <c r="X41" s="50">
        <v>0</v>
      </c>
      <c r="Y41" s="50">
        <v>273.81</v>
      </c>
      <c r="Z41" s="50">
        <v>17.96</v>
      </c>
      <c r="AA41" s="50">
        <v>0</v>
      </c>
      <c r="AB41" s="50">
        <v>0</v>
      </c>
      <c r="AC41" s="50">
        <v>0</v>
      </c>
      <c r="AD41" s="50">
        <v>291.77</v>
      </c>
      <c r="AF41" s="50">
        <v>0</v>
      </c>
      <c r="AG41" s="50">
        <v>0</v>
      </c>
      <c r="AH41" s="50">
        <v>71.88</v>
      </c>
      <c r="AI41" s="50">
        <v>111.1</v>
      </c>
      <c r="AJ41" s="50">
        <v>0</v>
      </c>
      <c r="AK41" s="50">
        <v>0</v>
      </c>
      <c r="AL41" s="50">
        <v>0</v>
      </c>
      <c r="AM41" s="50">
        <v>0</v>
      </c>
      <c r="AN41" s="50">
        <v>0</v>
      </c>
      <c r="AO41" s="50">
        <v>178.24</v>
      </c>
      <c r="AP41" s="50">
        <v>9.2200000000000006</v>
      </c>
      <c r="AQ41" s="50">
        <v>0</v>
      </c>
      <c r="AR41" s="50">
        <v>0</v>
      </c>
      <c r="AS41" s="50">
        <v>370.44000000000005</v>
      </c>
      <c r="AU41" s="50">
        <v>0</v>
      </c>
      <c r="AV41" s="50">
        <v>348.15</v>
      </c>
      <c r="AW41" s="50">
        <v>0</v>
      </c>
      <c r="AX41" s="50">
        <v>0</v>
      </c>
      <c r="AY41" s="50">
        <v>0</v>
      </c>
      <c r="AZ41" s="50">
        <v>0</v>
      </c>
      <c r="BA41" s="50">
        <v>97.63</v>
      </c>
      <c r="BB41" s="50">
        <v>0</v>
      </c>
      <c r="BC41" s="50">
        <v>0</v>
      </c>
      <c r="BD41" s="50">
        <v>0</v>
      </c>
      <c r="BE41" s="50">
        <v>0</v>
      </c>
      <c r="BF41" s="50">
        <v>521.30999999999995</v>
      </c>
      <c r="BG41" s="50">
        <v>521.30999999999995</v>
      </c>
      <c r="BH41" s="50">
        <v>967.08999999999992</v>
      </c>
      <c r="BJ41" s="50">
        <v>94.25</v>
      </c>
      <c r="BK41" s="50">
        <v>0</v>
      </c>
      <c r="BL41" s="50">
        <v>0</v>
      </c>
      <c r="BM41" s="50">
        <v>0</v>
      </c>
      <c r="BN41" s="50">
        <v>0</v>
      </c>
      <c r="BO41" s="50">
        <v>0</v>
      </c>
      <c r="BP41" s="50">
        <v>63.5</v>
      </c>
      <c r="BQ41" s="50">
        <v>0</v>
      </c>
      <c r="BR41" s="50">
        <v>0</v>
      </c>
      <c r="BS41" s="50">
        <v>0</v>
      </c>
      <c r="BT41" s="50">
        <v>0</v>
      </c>
      <c r="BU41" s="50">
        <v>0</v>
      </c>
      <c r="BV41" s="50">
        <v>157.75</v>
      </c>
      <c r="BX41" s="50">
        <v>28.77</v>
      </c>
      <c r="BY41" s="50">
        <v>16</v>
      </c>
      <c r="BZ41" s="50">
        <v>0</v>
      </c>
      <c r="CA41" s="50">
        <v>0</v>
      </c>
      <c r="CB41" s="50">
        <v>162.6</v>
      </c>
      <c r="CC41" s="50">
        <v>0</v>
      </c>
      <c r="CD41" s="50">
        <v>0</v>
      </c>
      <c r="CE41" s="50">
        <v>0</v>
      </c>
      <c r="CF41" s="50">
        <v>0</v>
      </c>
      <c r="CG41" s="50">
        <v>0</v>
      </c>
      <c r="CH41" s="50">
        <v>0</v>
      </c>
      <c r="CI41" s="50">
        <v>0</v>
      </c>
      <c r="CJ41" s="50">
        <v>207.37</v>
      </c>
      <c r="CL41" s="50">
        <v>-81.3</v>
      </c>
      <c r="CM41" s="50">
        <v>0</v>
      </c>
      <c r="CN41" s="50">
        <v>0</v>
      </c>
      <c r="CO41" s="50">
        <v>0</v>
      </c>
      <c r="CP41" s="50">
        <v>0</v>
      </c>
      <c r="CQ41" s="50">
        <v>0</v>
      </c>
      <c r="CR41" s="50">
        <v>0</v>
      </c>
      <c r="CS41" s="50">
        <v>0</v>
      </c>
      <c r="CT41" s="50">
        <v>0</v>
      </c>
      <c r="CU41" s="50">
        <v>25.73</v>
      </c>
      <c r="CV41" s="50">
        <v>16.72</v>
      </c>
      <c r="CW41" s="50">
        <v>0</v>
      </c>
      <c r="CX41" s="50">
        <v>-38.849999999999994</v>
      </c>
      <c r="CZ41" s="50">
        <v>0</v>
      </c>
      <c r="DA41" s="50">
        <v>0</v>
      </c>
      <c r="DB41" s="50">
        <v>0</v>
      </c>
      <c r="DC41" s="50">
        <v>0</v>
      </c>
      <c r="DD41" s="50">
        <v>0</v>
      </c>
      <c r="DE41" s="50">
        <v>0</v>
      </c>
      <c r="DF41" s="50">
        <v>0</v>
      </c>
      <c r="DG41" s="50">
        <v>0</v>
      </c>
      <c r="DH41" s="50">
        <v>0</v>
      </c>
      <c r="DI41" s="50">
        <v>0</v>
      </c>
      <c r="DJ41" s="50">
        <v>34.380000000000003</v>
      </c>
      <c r="DK41" s="50">
        <v>0</v>
      </c>
      <c r="DL41" s="50">
        <v>34.380000000000003</v>
      </c>
      <c r="DM41" s="50">
        <v>0</v>
      </c>
      <c r="DN41" s="50">
        <v>0</v>
      </c>
      <c r="DO41" s="50">
        <v>0</v>
      </c>
      <c r="DP41" s="50">
        <v>0</v>
      </c>
      <c r="DQ41" s="50">
        <v>0</v>
      </c>
      <c r="DR41" s="50">
        <v>0</v>
      </c>
      <c r="DS41" s="50">
        <v>0</v>
      </c>
      <c r="DT41" s="50">
        <v>0</v>
      </c>
      <c r="DU41" s="50">
        <v>0</v>
      </c>
      <c r="DV41" s="50">
        <v>0</v>
      </c>
      <c r="DW41" s="50">
        <v>0</v>
      </c>
      <c r="DX41" s="50">
        <v>0</v>
      </c>
      <c r="DY41" s="50">
        <v>0</v>
      </c>
    </row>
    <row r="42" spans="1:129" s="51" customFormat="1" hidden="1" outlineLevel="2">
      <c r="A42" s="55" t="s">
        <v>201</v>
      </c>
      <c r="B42" s="50">
        <v>0</v>
      </c>
      <c r="C42" s="50">
        <v>0</v>
      </c>
      <c r="D42" s="50">
        <v>0</v>
      </c>
      <c r="E42" s="50">
        <v>0</v>
      </c>
      <c r="F42" s="50">
        <v>0</v>
      </c>
      <c r="G42" s="50">
        <v>0</v>
      </c>
      <c r="H42" s="50">
        <v>0</v>
      </c>
      <c r="I42" s="50">
        <v>248.9</v>
      </c>
      <c r="J42" s="50">
        <v>93.6</v>
      </c>
      <c r="K42" s="50">
        <v>0</v>
      </c>
      <c r="L42" s="50">
        <v>0</v>
      </c>
      <c r="M42" s="50">
        <v>0</v>
      </c>
      <c r="N42" s="50">
        <v>0</v>
      </c>
      <c r="O42" s="50">
        <v>342.5</v>
      </c>
      <c r="Q42" s="50">
        <v>0</v>
      </c>
      <c r="R42" s="50">
        <v>0</v>
      </c>
      <c r="S42" s="50">
        <v>0</v>
      </c>
      <c r="T42" s="50">
        <v>0</v>
      </c>
      <c r="U42" s="50">
        <v>0</v>
      </c>
      <c r="V42" s="50">
        <v>0</v>
      </c>
      <c r="W42" s="50">
        <v>0</v>
      </c>
      <c r="X42" s="50">
        <v>0</v>
      </c>
      <c r="Y42" s="50">
        <v>0</v>
      </c>
      <c r="Z42" s="50">
        <v>0</v>
      </c>
      <c r="AA42" s="50">
        <v>0</v>
      </c>
      <c r="AB42" s="50">
        <v>0</v>
      </c>
      <c r="AC42" s="50">
        <v>0</v>
      </c>
      <c r="AD42" s="50">
        <v>0</v>
      </c>
      <c r="AF42" s="50">
        <v>0</v>
      </c>
      <c r="AG42" s="50">
        <v>0</v>
      </c>
      <c r="AH42" s="50">
        <v>0</v>
      </c>
      <c r="AI42" s="50">
        <v>0</v>
      </c>
      <c r="AJ42" s="50">
        <v>0</v>
      </c>
      <c r="AK42" s="50">
        <v>0</v>
      </c>
      <c r="AL42" s="50">
        <v>0</v>
      </c>
      <c r="AM42" s="50">
        <v>0</v>
      </c>
      <c r="AN42" s="50">
        <v>0</v>
      </c>
      <c r="AO42" s="50">
        <v>0</v>
      </c>
      <c r="AP42" s="50">
        <v>0</v>
      </c>
      <c r="AQ42" s="50">
        <v>0</v>
      </c>
      <c r="AR42" s="50">
        <v>0</v>
      </c>
      <c r="AS42" s="50">
        <v>0</v>
      </c>
      <c r="AU42" s="50">
        <v>0</v>
      </c>
      <c r="AV42" s="50">
        <v>0</v>
      </c>
      <c r="AW42" s="50">
        <v>0</v>
      </c>
      <c r="AX42" s="50">
        <v>47.47</v>
      </c>
      <c r="AY42" s="50">
        <v>0</v>
      </c>
      <c r="AZ42" s="50">
        <v>0</v>
      </c>
      <c r="BA42" s="50">
        <v>0</v>
      </c>
      <c r="BB42" s="50">
        <v>0</v>
      </c>
      <c r="BC42" s="50">
        <v>0</v>
      </c>
      <c r="BD42" s="50">
        <v>0</v>
      </c>
      <c r="BE42" s="50">
        <v>0</v>
      </c>
      <c r="BF42" s="50">
        <v>0</v>
      </c>
      <c r="BG42" s="50">
        <v>0</v>
      </c>
      <c r="BH42" s="50">
        <v>47.47</v>
      </c>
      <c r="BJ42" s="50">
        <v>67.5</v>
      </c>
      <c r="BK42" s="50">
        <v>0</v>
      </c>
      <c r="BL42" s="50">
        <v>0</v>
      </c>
      <c r="BM42" s="50">
        <v>0</v>
      </c>
      <c r="BN42" s="50">
        <v>0</v>
      </c>
      <c r="BO42" s="50">
        <v>0</v>
      </c>
      <c r="BP42" s="50">
        <v>0</v>
      </c>
      <c r="BQ42" s="50">
        <v>0</v>
      </c>
      <c r="BR42" s="50">
        <v>0</v>
      </c>
      <c r="BS42" s="50">
        <v>0</v>
      </c>
      <c r="BT42" s="50">
        <v>0</v>
      </c>
      <c r="BU42" s="50">
        <v>0</v>
      </c>
      <c r="BV42" s="50">
        <v>67.5</v>
      </c>
      <c r="BX42" s="50">
        <v>194.51</v>
      </c>
      <c r="BY42" s="50">
        <v>0</v>
      </c>
      <c r="BZ42" s="50">
        <v>0</v>
      </c>
      <c r="CA42" s="50">
        <v>0</v>
      </c>
      <c r="CB42" s="50">
        <v>0</v>
      </c>
      <c r="CC42" s="50">
        <v>0</v>
      </c>
      <c r="CD42" s="50">
        <v>0</v>
      </c>
      <c r="CE42" s="50">
        <v>0</v>
      </c>
      <c r="CF42" s="50">
        <v>0</v>
      </c>
      <c r="CG42" s="50">
        <v>0</v>
      </c>
      <c r="CH42" s="50">
        <v>0</v>
      </c>
      <c r="CI42" s="50">
        <v>0</v>
      </c>
      <c r="CJ42" s="50">
        <v>194.51</v>
      </c>
      <c r="CL42" s="50">
        <v>0</v>
      </c>
      <c r="CM42" s="50">
        <v>0</v>
      </c>
      <c r="CN42" s="50">
        <v>0</v>
      </c>
      <c r="CO42" s="50">
        <v>0</v>
      </c>
      <c r="CP42" s="50">
        <v>0</v>
      </c>
      <c r="CQ42" s="50">
        <v>0</v>
      </c>
      <c r="CR42" s="50">
        <v>0</v>
      </c>
      <c r="CS42" s="50">
        <v>0</v>
      </c>
      <c r="CT42" s="50">
        <v>0</v>
      </c>
      <c r="CU42" s="50">
        <v>133.12</v>
      </c>
      <c r="CV42" s="50">
        <v>0</v>
      </c>
      <c r="CW42" s="50">
        <v>0</v>
      </c>
      <c r="CX42" s="50">
        <v>133.12</v>
      </c>
      <c r="CZ42" s="50">
        <v>0</v>
      </c>
      <c r="DA42" s="50">
        <v>63.32</v>
      </c>
      <c r="DB42" s="50">
        <v>0</v>
      </c>
      <c r="DC42" s="50">
        <v>15.2</v>
      </c>
      <c r="DD42" s="50">
        <v>0</v>
      </c>
      <c r="DE42" s="50">
        <v>0</v>
      </c>
      <c r="DF42" s="50">
        <v>0</v>
      </c>
      <c r="DG42" s="50">
        <v>0</v>
      </c>
      <c r="DH42" s="50">
        <v>0</v>
      </c>
      <c r="DI42" s="50">
        <v>0</v>
      </c>
      <c r="DJ42" s="50">
        <v>0</v>
      </c>
      <c r="DK42" s="50">
        <v>0</v>
      </c>
      <c r="DL42" s="50">
        <v>78.52</v>
      </c>
      <c r="DM42" s="50">
        <v>0</v>
      </c>
      <c r="DN42" s="50">
        <v>0</v>
      </c>
      <c r="DO42" s="50">
        <v>0</v>
      </c>
      <c r="DP42" s="50">
        <v>0</v>
      </c>
      <c r="DQ42" s="50">
        <v>0</v>
      </c>
      <c r="DR42" s="50">
        <v>0</v>
      </c>
      <c r="DS42" s="50">
        <v>0</v>
      </c>
      <c r="DT42" s="50">
        <v>0</v>
      </c>
      <c r="DU42" s="50">
        <v>0</v>
      </c>
      <c r="DV42" s="50">
        <v>0</v>
      </c>
      <c r="DW42" s="50">
        <v>0</v>
      </c>
      <c r="DX42" s="50">
        <v>0</v>
      </c>
      <c r="DY42" s="50">
        <v>0</v>
      </c>
    </row>
    <row r="43" spans="1:129" s="51" customFormat="1" hidden="1" outlineLevel="2">
      <c r="A43" s="55" t="s">
        <v>202</v>
      </c>
      <c r="B43" s="50">
        <v>0</v>
      </c>
      <c r="C43" s="50">
        <v>0</v>
      </c>
      <c r="D43" s="50">
        <v>0</v>
      </c>
      <c r="E43" s="50">
        <v>0</v>
      </c>
      <c r="F43" s="50">
        <v>0</v>
      </c>
      <c r="G43" s="50">
        <v>0</v>
      </c>
      <c r="H43" s="50">
        <v>0</v>
      </c>
      <c r="I43" s="50">
        <v>0</v>
      </c>
      <c r="J43" s="50">
        <v>0</v>
      </c>
      <c r="K43" s="50">
        <v>0</v>
      </c>
      <c r="L43" s="50">
        <v>0</v>
      </c>
      <c r="M43" s="50">
        <v>0</v>
      </c>
      <c r="N43" s="50">
        <v>0</v>
      </c>
      <c r="O43" s="50">
        <v>0</v>
      </c>
      <c r="Q43" s="50">
        <v>0</v>
      </c>
      <c r="R43" s="50">
        <v>0</v>
      </c>
      <c r="S43" s="50">
        <v>0</v>
      </c>
      <c r="T43" s="50">
        <v>0</v>
      </c>
      <c r="U43" s="50">
        <v>0</v>
      </c>
      <c r="V43" s="50">
        <v>0</v>
      </c>
      <c r="W43" s="50">
        <v>0</v>
      </c>
      <c r="X43" s="50">
        <v>0</v>
      </c>
      <c r="Y43" s="50">
        <v>0</v>
      </c>
      <c r="Z43" s="50">
        <v>0</v>
      </c>
      <c r="AA43" s="50">
        <v>0</v>
      </c>
      <c r="AB43" s="50">
        <v>0</v>
      </c>
      <c r="AC43" s="50">
        <v>0</v>
      </c>
      <c r="AD43" s="50">
        <v>0</v>
      </c>
      <c r="AF43" s="50">
        <v>0</v>
      </c>
      <c r="AG43" s="50">
        <v>0</v>
      </c>
      <c r="AH43" s="50">
        <v>0</v>
      </c>
      <c r="AI43" s="50">
        <v>0</v>
      </c>
      <c r="AJ43" s="50">
        <v>0</v>
      </c>
      <c r="AK43" s="50">
        <v>0</v>
      </c>
      <c r="AL43" s="50">
        <v>0</v>
      </c>
      <c r="AM43" s="50">
        <v>0</v>
      </c>
      <c r="AN43" s="50">
        <v>0</v>
      </c>
      <c r="AO43" s="50">
        <v>0</v>
      </c>
      <c r="AP43" s="50">
        <v>0</v>
      </c>
      <c r="AQ43" s="50">
        <v>0</v>
      </c>
      <c r="AR43" s="50">
        <v>0</v>
      </c>
      <c r="AS43" s="50">
        <v>0</v>
      </c>
      <c r="AU43" s="50">
        <v>0</v>
      </c>
      <c r="AV43" s="50">
        <v>0</v>
      </c>
      <c r="AW43" s="50">
        <v>0</v>
      </c>
      <c r="AX43" s="50">
        <v>0</v>
      </c>
      <c r="AY43" s="50">
        <v>0</v>
      </c>
      <c r="AZ43" s="50">
        <v>0</v>
      </c>
      <c r="BA43" s="50">
        <v>0</v>
      </c>
      <c r="BB43" s="50">
        <v>0</v>
      </c>
      <c r="BC43" s="50">
        <v>0</v>
      </c>
      <c r="BD43" s="50">
        <v>0</v>
      </c>
      <c r="BE43" s="50">
        <v>0</v>
      </c>
      <c r="BF43" s="50">
        <v>0</v>
      </c>
      <c r="BG43" s="50">
        <v>0</v>
      </c>
      <c r="BH43" s="50">
        <v>0</v>
      </c>
      <c r="BJ43" s="50">
        <v>0</v>
      </c>
      <c r="BK43" s="50">
        <v>0</v>
      </c>
      <c r="BL43" s="50">
        <v>0</v>
      </c>
      <c r="BM43" s="50">
        <v>0</v>
      </c>
      <c r="BN43" s="50">
        <v>0</v>
      </c>
      <c r="BO43" s="50">
        <v>0</v>
      </c>
      <c r="BP43" s="50">
        <v>0</v>
      </c>
      <c r="BQ43" s="50">
        <v>0</v>
      </c>
      <c r="BR43" s="50">
        <v>0</v>
      </c>
      <c r="BS43" s="50">
        <v>0</v>
      </c>
      <c r="BT43" s="50">
        <v>0</v>
      </c>
      <c r="BU43" s="50">
        <v>0</v>
      </c>
      <c r="BV43" s="50">
        <v>0</v>
      </c>
      <c r="BX43" s="50">
        <v>0</v>
      </c>
      <c r="BY43" s="50">
        <v>0</v>
      </c>
      <c r="BZ43" s="50">
        <v>0</v>
      </c>
      <c r="CA43" s="50">
        <v>0</v>
      </c>
      <c r="CB43" s="50">
        <v>0</v>
      </c>
      <c r="CC43" s="50">
        <v>0</v>
      </c>
      <c r="CD43" s="50">
        <v>0</v>
      </c>
      <c r="CE43" s="50">
        <v>0</v>
      </c>
      <c r="CF43" s="50">
        <v>0</v>
      </c>
      <c r="CG43" s="50">
        <v>0</v>
      </c>
      <c r="CH43" s="50">
        <v>0</v>
      </c>
      <c r="CI43" s="50">
        <v>0</v>
      </c>
      <c r="CJ43" s="50">
        <v>0</v>
      </c>
      <c r="CL43" s="50">
        <v>0</v>
      </c>
      <c r="CM43" s="50">
        <v>0</v>
      </c>
      <c r="CN43" s="50">
        <v>0</v>
      </c>
      <c r="CO43" s="50">
        <v>0</v>
      </c>
      <c r="CP43" s="50">
        <v>0</v>
      </c>
      <c r="CQ43" s="50">
        <v>0</v>
      </c>
      <c r="CR43" s="50">
        <v>0</v>
      </c>
      <c r="CS43" s="50">
        <v>0</v>
      </c>
      <c r="CT43" s="50">
        <v>0</v>
      </c>
      <c r="CU43" s="50">
        <v>0</v>
      </c>
      <c r="CV43" s="50">
        <v>0</v>
      </c>
      <c r="CW43" s="50">
        <v>0</v>
      </c>
      <c r="CX43" s="50">
        <v>0</v>
      </c>
      <c r="CZ43" s="50">
        <v>0</v>
      </c>
      <c r="DA43" s="50">
        <v>0</v>
      </c>
      <c r="DB43" s="50">
        <v>0</v>
      </c>
      <c r="DC43" s="50">
        <v>0</v>
      </c>
      <c r="DD43" s="50">
        <v>0</v>
      </c>
      <c r="DE43" s="50">
        <v>0</v>
      </c>
      <c r="DF43" s="50">
        <v>0</v>
      </c>
      <c r="DG43" s="50">
        <v>0</v>
      </c>
      <c r="DH43" s="50">
        <v>0</v>
      </c>
      <c r="DI43" s="50">
        <v>0</v>
      </c>
      <c r="DJ43" s="50">
        <v>0</v>
      </c>
      <c r="DK43" s="50">
        <v>0</v>
      </c>
      <c r="DL43" s="50">
        <v>0</v>
      </c>
      <c r="DM43" s="50">
        <v>0</v>
      </c>
      <c r="DN43" s="50">
        <v>0</v>
      </c>
      <c r="DO43" s="50">
        <v>0</v>
      </c>
      <c r="DP43" s="50">
        <v>0</v>
      </c>
      <c r="DQ43" s="50">
        <v>0</v>
      </c>
      <c r="DR43" s="50">
        <v>0</v>
      </c>
      <c r="DS43" s="50">
        <v>0</v>
      </c>
      <c r="DT43" s="50">
        <v>0</v>
      </c>
      <c r="DU43" s="50">
        <v>0</v>
      </c>
      <c r="DV43" s="50">
        <v>0</v>
      </c>
      <c r="DW43" s="50">
        <v>0</v>
      </c>
      <c r="DX43" s="50">
        <v>0</v>
      </c>
      <c r="DY43" s="50">
        <v>0</v>
      </c>
    </row>
    <row r="44" spans="1:129" s="51" customFormat="1" hidden="1" outlineLevel="2">
      <c r="A44" s="55" t="s">
        <v>203</v>
      </c>
      <c r="B44" s="50">
        <v>0</v>
      </c>
      <c r="C44" s="50">
        <v>0</v>
      </c>
      <c r="D44" s="50">
        <v>0</v>
      </c>
      <c r="E44" s="50">
        <v>0</v>
      </c>
      <c r="F44" s="50">
        <v>0</v>
      </c>
      <c r="G44" s="50">
        <v>0</v>
      </c>
      <c r="H44" s="50">
        <v>0</v>
      </c>
      <c r="I44" s="50">
        <v>0</v>
      </c>
      <c r="J44" s="50">
        <v>0</v>
      </c>
      <c r="K44" s="50">
        <v>0</v>
      </c>
      <c r="L44" s="50">
        <v>0</v>
      </c>
      <c r="M44" s="50">
        <v>237</v>
      </c>
      <c r="N44" s="50">
        <v>237</v>
      </c>
      <c r="O44" s="50">
        <v>237</v>
      </c>
      <c r="Q44" s="50">
        <v>0</v>
      </c>
      <c r="R44" s="50">
        <v>0</v>
      </c>
      <c r="S44" s="50">
        <v>0</v>
      </c>
      <c r="T44" s="50">
        <v>0</v>
      </c>
      <c r="U44" s="50">
        <v>0</v>
      </c>
      <c r="V44" s="50">
        <v>0</v>
      </c>
      <c r="W44" s="50">
        <v>0</v>
      </c>
      <c r="X44" s="50">
        <v>0</v>
      </c>
      <c r="Y44" s="50">
        <v>421.39</v>
      </c>
      <c r="Z44" s="50">
        <v>0</v>
      </c>
      <c r="AA44" s="50">
        <v>0</v>
      </c>
      <c r="AB44" s="50">
        <v>490.26</v>
      </c>
      <c r="AC44" s="50">
        <v>490.26</v>
      </c>
      <c r="AD44" s="50">
        <v>911.65</v>
      </c>
      <c r="AF44" s="50">
        <v>0</v>
      </c>
      <c r="AG44" s="50">
        <v>0</v>
      </c>
      <c r="AH44" s="50">
        <v>0</v>
      </c>
      <c r="AI44" s="50">
        <v>91.9</v>
      </c>
      <c r="AJ44" s="50">
        <v>0</v>
      </c>
      <c r="AK44" s="50">
        <v>0</v>
      </c>
      <c r="AL44" s="50">
        <v>0</v>
      </c>
      <c r="AM44" s="50">
        <v>0</v>
      </c>
      <c r="AN44" s="50">
        <v>0</v>
      </c>
      <c r="AO44" s="50">
        <v>226.79</v>
      </c>
      <c r="AP44" s="50">
        <v>77.260000000000005</v>
      </c>
      <c r="AQ44" s="50">
        <v>0</v>
      </c>
      <c r="AR44" s="50">
        <v>0</v>
      </c>
      <c r="AS44" s="50">
        <v>395.95</v>
      </c>
      <c r="AU44" s="50">
        <v>0</v>
      </c>
      <c r="AV44" s="50">
        <v>0</v>
      </c>
      <c r="AW44" s="50">
        <v>0</v>
      </c>
      <c r="AX44" s="50">
        <v>54</v>
      </c>
      <c r="AY44" s="50">
        <v>0</v>
      </c>
      <c r="AZ44" s="50">
        <v>0</v>
      </c>
      <c r="BA44" s="50">
        <v>0</v>
      </c>
      <c r="BB44" s="50">
        <v>0</v>
      </c>
      <c r="BC44" s="50">
        <v>0</v>
      </c>
      <c r="BD44" s="50">
        <v>0</v>
      </c>
      <c r="BE44" s="50">
        <v>0</v>
      </c>
      <c r="BF44" s="50">
        <v>307.76</v>
      </c>
      <c r="BG44" s="50">
        <v>307.76</v>
      </c>
      <c r="BH44" s="50">
        <v>361.76</v>
      </c>
      <c r="BJ44" s="50">
        <v>20.350000000000001</v>
      </c>
      <c r="BK44" s="50">
        <v>16.649999999999999</v>
      </c>
      <c r="BL44" s="50">
        <v>247.16</v>
      </c>
      <c r="BM44" s="50">
        <v>0</v>
      </c>
      <c r="BN44" s="50">
        <v>0</v>
      </c>
      <c r="BO44" s="50">
        <v>0</v>
      </c>
      <c r="BP44" s="50">
        <v>0</v>
      </c>
      <c r="BQ44" s="50">
        <v>0</v>
      </c>
      <c r="BR44" s="50">
        <v>0</v>
      </c>
      <c r="BS44" s="50">
        <v>0</v>
      </c>
      <c r="BT44" s="50">
        <v>159.56</v>
      </c>
      <c r="BU44" s="50">
        <v>0</v>
      </c>
      <c r="BV44" s="50">
        <v>443.71999999999997</v>
      </c>
      <c r="BX44" s="50">
        <v>0</v>
      </c>
      <c r="BY44" s="50">
        <v>0</v>
      </c>
      <c r="BZ44" s="50">
        <v>0</v>
      </c>
      <c r="CA44" s="50">
        <v>0</v>
      </c>
      <c r="CB44" s="50">
        <v>0</v>
      </c>
      <c r="CC44" s="50">
        <v>0</v>
      </c>
      <c r="CD44" s="50">
        <v>0</v>
      </c>
      <c r="CE44" s="50">
        <v>0</v>
      </c>
      <c r="CF44" s="50">
        <v>0</v>
      </c>
      <c r="CG44" s="50">
        <v>634.99</v>
      </c>
      <c r="CH44" s="50">
        <v>111.93</v>
      </c>
      <c r="CI44" s="50">
        <v>284</v>
      </c>
      <c r="CJ44" s="50">
        <v>1030.92</v>
      </c>
      <c r="CL44" s="50">
        <v>0</v>
      </c>
      <c r="CM44" s="50">
        <v>0</v>
      </c>
      <c r="CN44" s="50">
        <v>0</v>
      </c>
      <c r="CO44" s="50">
        <v>423.98</v>
      </c>
      <c r="CP44" s="50">
        <v>71.81</v>
      </c>
      <c r="CQ44" s="50">
        <v>0</v>
      </c>
      <c r="CR44" s="50">
        <v>0</v>
      </c>
      <c r="CS44" s="50">
        <v>0</v>
      </c>
      <c r="CT44" s="50">
        <v>145.6</v>
      </c>
      <c r="CU44" s="50">
        <v>45.54</v>
      </c>
      <c r="CV44" s="50">
        <v>120.03</v>
      </c>
      <c r="CW44" s="50">
        <v>0</v>
      </c>
      <c r="CX44" s="50">
        <v>806.95999999999992</v>
      </c>
      <c r="CZ44" s="50">
        <v>0</v>
      </c>
      <c r="DA44" s="50">
        <v>82.72</v>
      </c>
      <c r="DB44" s="50">
        <v>4235.58</v>
      </c>
      <c r="DC44" s="50">
        <v>-4184</v>
      </c>
      <c r="DD44" s="50">
        <v>0</v>
      </c>
      <c r="DE44" s="50">
        <v>77.13</v>
      </c>
      <c r="DF44" s="50">
        <v>0</v>
      </c>
      <c r="DG44" s="50">
        <v>0</v>
      </c>
      <c r="DH44" s="50">
        <v>309.16000000000003</v>
      </c>
      <c r="DI44" s="50">
        <v>343.24</v>
      </c>
      <c r="DJ44" s="50">
        <v>40.479999999999997</v>
      </c>
      <c r="DK44" s="50">
        <v>660</v>
      </c>
      <c r="DL44" s="50">
        <v>1564.3100000000002</v>
      </c>
      <c r="DM44" s="50">
        <v>2772</v>
      </c>
      <c r="DN44" s="50">
        <v>1.85</v>
      </c>
      <c r="DO44" s="50">
        <v>82.94</v>
      </c>
      <c r="DP44" s="50">
        <v>324.7</v>
      </c>
      <c r="DQ44" s="50">
        <v>0</v>
      </c>
      <c r="DR44" s="50">
        <v>0</v>
      </c>
      <c r="DS44" s="50">
        <v>0</v>
      </c>
      <c r="DT44" s="50">
        <v>0</v>
      </c>
      <c r="DU44" s="50">
        <v>0</v>
      </c>
      <c r="DV44" s="50">
        <v>0</v>
      </c>
      <c r="DW44" s="50">
        <v>0</v>
      </c>
      <c r="DX44" s="50">
        <v>0</v>
      </c>
      <c r="DY44" s="50">
        <v>3181.49</v>
      </c>
    </row>
    <row r="45" spans="1:129" s="51" customFormat="1" hidden="1" outlineLevel="2">
      <c r="A45" s="55" t="s">
        <v>204</v>
      </c>
      <c r="B45" s="50">
        <v>0</v>
      </c>
      <c r="C45" s="50">
        <v>0</v>
      </c>
      <c r="D45" s="50">
        <v>0</v>
      </c>
      <c r="E45" s="50">
        <v>0</v>
      </c>
      <c r="F45" s="50">
        <v>114.21</v>
      </c>
      <c r="G45" s="50">
        <v>0</v>
      </c>
      <c r="H45" s="50">
        <v>0</v>
      </c>
      <c r="I45" s="50">
        <v>0</v>
      </c>
      <c r="J45" s="50">
        <v>0</v>
      </c>
      <c r="K45" s="50">
        <v>0</v>
      </c>
      <c r="L45" s="50">
        <v>-114.21</v>
      </c>
      <c r="M45" s="50">
        <v>0</v>
      </c>
      <c r="N45" s="50">
        <v>0</v>
      </c>
      <c r="O45" s="50">
        <v>0</v>
      </c>
      <c r="Q45" s="50">
        <v>0</v>
      </c>
      <c r="R45" s="50">
        <v>0</v>
      </c>
      <c r="S45" s="50">
        <v>0</v>
      </c>
      <c r="T45" s="50">
        <v>0</v>
      </c>
      <c r="U45" s="50">
        <v>0</v>
      </c>
      <c r="V45" s="50">
        <v>0</v>
      </c>
      <c r="W45" s="50">
        <v>0</v>
      </c>
      <c r="X45" s="50">
        <v>0</v>
      </c>
      <c r="Y45" s="50">
        <v>0</v>
      </c>
      <c r="Z45" s="50">
        <v>0</v>
      </c>
      <c r="AA45" s="50">
        <v>0</v>
      </c>
      <c r="AB45" s="50">
        <v>0</v>
      </c>
      <c r="AC45" s="50">
        <v>0</v>
      </c>
      <c r="AD45" s="50">
        <v>0</v>
      </c>
      <c r="AF45" s="50">
        <v>0</v>
      </c>
      <c r="AG45" s="50">
        <v>0</v>
      </c>
      <c r="AH45" s="50">
        <v>0</v>
      </c>
      <c r="AI45" s="50">
        <v>0</v>
      </c>
      <c r="AJ45" s="50">
        <v>0</v>
      </c>
      <c r="AK45" s="50">
        <v>0</v>
      </c>
      <c r="AL45" s="50">
        <v>0</v>
      </c>
      <c r="AM45" s="50">
        <v>0</v>
      </c>
      <c r="AN45" s="50">
        <v>0</v>
      </c>
      <c r="AO45" s="50">
        <v>0</v>
      </c>
      <c r="AP45" s="50">
        <v>0</v>
      </c>
      <c r="AQ45" s="50">
        <v>0</v>
      </c>
      <c r="AR45" s="50">
        <v>0</v>
      </c>
      <c r="AS45" s="50">
        <v>0</v>
      </c>
      <c r="AU45" s="50">
        <v>0</v>
      </c>
      <c r="AV45" s="50">
        <v>0</v>
      </c>
      <c r="AW45" s="50">
        <v>0</v>
      </c>
      <c r="AX45" s="50">
        <v>0</v>
      </c>
      <c r="AY45" s="50">
        <v>0</v>
      </c>
      <c r="AZ45" s="50">
        <v>0</v>
      </c>
      <c r="BA45" s="50">
        <v>0</v>
      </c>
      <c r="BB45" s="50">
        <v>0</v>
      </c>
      <c r="BC45" s="50">
        <v>0</v>
      </c>
      <c r="BD45" s="50">
        <v>0</v>
      </c>
      <c r="BE45" s="50">
        <v>0</v>
      </c>
      <c r="BF45" s="50">
        <v>0</v>
      </c>
      <c r="BG45" s="50">
        <v>0</v>
      </c>
      <c r="BH45" s="50">
        <v>0</v>
      </c>
      <c r="BJ45" s="50">
        <v>0</v>
      </c>
      <c r="BK45" s="50">
        <v>0</v>
      </c>
      <c r="BL45" s="50">
        <v>0</v>
      </c>
      <c r="BM45" s="50">
        <v>0</v>
      </c>
      <c r="BN45" s="50">
        <v>0</v>
      </c>
      <c r="BO45" s="50">
        <v>0</v>
      </c>
      <c r="BP45" s="50">
        <v>0</v>
      </c>
      <c r="BQ45" s="50">
        <v>0</v>
      </c>
      <c r="BR45" s="50">
        <v>0</v>
      </c>
      <c r="BS45" s="50">
        <v>0</v>
      </c>
      <c r="BT45" s="50">
        <v>0</v>
      </c>
      <c r="BU45" s="50">
        <v>0</v>
      </c>
      <c r="BV45" s="50">
        <v>0</v>
      </c>
      <c r="BX45" s="50">
        <v>0</v>
      </c>
      <c r="BY45" s="50">
        <v>0</v>
      </c>
      <c r="BZ45" s="50">
        <v>0</v>
      </c>
      <c r="CA45" s="50">
        <v>0</v>
      </c>
      <c r="CB45" s="50">
        <v>0</v>
      </c>
      <c r="CC45" s="50">
        <v>0</v>
      </c>
      <c r="CD45" s="50">
        <v>0</v>
      </c>
      <c r="CE45" s="50">
        <v>0</v>
      </c>
      <c r="CF45" s="50">
        <v>0</v>
      </c>
      <c r="CG45" s="50">
        <v>0</v>
      </c>
      <c r="CH45" s="50">
        <v>0</v>
      </c>
      <c r="CI45" s="50">
        <v>0</v>
      </c>
      <c r="CJ45" s="50">
        <v>0</v>
      </c>
      <c r="CL45" s="50">
        <v>0</v>
      </c>
      <c r="CM45" s="50">
        <v>0</v>
      </c>
      <c r="CN45" s="50">
        <v>0</v>
      </c>
      <c r="CO45" s="50">
        <v>0</v>
      </c>
      <c r="CP45" s="50">
        <v>0</v>
      </c>
      <c r="CQ45" s="50">
        <v>0</v>
      </c>
      <c r="CR45" s="50">
        <v>0</v>
      </c>
      <c r="CS45" s="50">
        <v>0</v>
      </c>
      <c r="CT45" s="50">
        <v>0</v>
      </c>
      <c r="CU45" s="50">
        <v>0</v>
      </c>
      <c r="CV45" s="50">
        <v>0</v>
      </c>
      <c r="CW45" s="50">
        <v>0</v>
      </c>
      <c r="CX45" s="50">
        <v>0</v>
      </c>
      <c r="CZ45" s="50">
        <v>0</v>
      </c>
      <c r="DA45" s="50">
        <v>0</v>
      </c>
      <c r="DB45" s="50">
        <v>0</v>
      </c>
      <c r="DC45" s="50">
        <v>0</v>
      </c>
      <c r="DD45" s="50">
        <v>0</v>
      </c>
      <c r="DE45" s="50">
        <v>0</v>
      </c>
      <c r="DF45" s="50">
        <v>0</v>
      </c>
      <c r="DG45" s="50">
        <v>0</v>
      </c>
      <c r="DH45" s="50">
        <v>0</v>
      </c>
      <c r="DI45" s="50">
        <v>0</v>
      </c>
      <c r="DJ45" s="50">
        <v>0</v>
      </c>
      <c r="DK45" s="50">
        <v>0</v>
      </c>
      <c r="DL45" s="50">
        <v>0</v>
      </c>
      <c r="DM45" s="50">
        <v>0</v>
      </c>
      <c r="DN45" s="50">
        <v>0</v>
      </c>
      <c r="DO45" s="50">
        <v>0</v>
      </c>
      <c r="DP45" s="50">
        <v>0</v>
      </c>
      <c r="DQ45" s="50">
        <v>0</v>
      </c>
      <c r="DR45" s="50">
        <v>0</v>
      </c>
      <c r="DS45" s="50">
        <v>0</v>
      </c>
      <c r="DT45" s="50">
        <v>0</v>
      </c>
      <c r="DU45" s="50">
        <v>0</v>
      </c>
      <c r="DV45" s="50">
        <v>0</v>
      </c>
      <c r="DW45" s="50">
        <v>0</v>
      </c>
      <c r="DX45" s="50">
        <v>0</v>
      </c>
      <c r="DY45" s="50">
        <v>0</v>
      </c>
    </row>
    <row r="46" spans="1:129" s="51" customFormat="1" outlineLevel="1" collapsed="1">
      <c r="A46" s="49" t="s">
        <v>205</v>
      </c>
      <c r="B46" s="50">
        <v>0</v>
      </c>
      <c r="C46" s="50">
        <v>0</v>
      </c>
      <c r="D46" s="50">
        <v>0</v>
      </c>
      <c r="E46" s="50">
        <v>45.96</v>
      </c>
      <c r="F46" s="50">
        <v>144.85</v>
      </c>
      <c r="G46" s="50">
        <v>0</v>
      </c>
      <c r="H46" s="50">
        <v>0</v>
      </c>
      <c r="I46" s="50">
        <v>248.9</v>
      </c>
      <c r="J46" s="50">
        <v>93.6</v>
      </c>
      <c r="K46" s="50">
        <v>99.36</v>
      </c>
      <c r="L46" s="50">
        <v>1067.79</v>
      </c>
      <c r="M46" s="50">
        <v>454.95</v>
      </c>
      <c r="N46" s="50">
        <v>454.95</v>
      </c>
      <c r="O46" s="50">
        <v>2155.41</v>
      </c>
      <c r="Q46" s="50">
        <v>0</v>
      </c>
      <c r="R46" s="50">
        <v>0</v>
      </c>
      <c r="S46" s="50">
        <v>0</v>
      </c>
      <c r="T46" s="50">
        <v>0</v>
      </c>
      <c r="U46" s="50">
        <v>0</v>
      </c>
      <c r="V46" s="50">
        <v>0</v>
      </c>
      <c r="W46" s="50">
        <v>0</v>
      </c>
      <c r="X46" s="50">
        <v>0</v>
      </c>
      <c r="Y46" s="50">
        <v>695.2</v>
      </c>
      <c r="Z46" s="50">
        <v>17.96</v>
      </c>
      <c r="AA46" s="50">
        <v>0</v>
      </c>
      <c r="AB46" s="50">
        <v>490.26</v>
      </c>
      <c r="AC46" s="50">
        <v>490.26</v>
      </c>
      <c r="AD46" s="50">
        <v>1203.42</v>
      </c>
      <c r="AF46" s="50">
        <v>0</v>
      </c>
      <c r="AG46" s="50">
        <v>0</v>
      </c>
      <c r="AH46" s="50">
        <v>71.88</v>
      </c>
      <c r="AI46" s="50">
        <v>203</v>
      </c>
      <c r="AJ46" s="50">
        <v>0</v>
      </c>
      <c r="AK46" s="50">
        <v>0</v>
      </c>
      <c r="AL46" s="50">
        <v>0</v>
      </c>
      <c r="AM46" s="50">
        <v>0</v>
      </c>
      <c r="AN46" s="50">
        <v>0</v>
      </c>
      <c r="AO46" s="50">
        <v>405.03</v>
      </c>
      <c r="AP46" s="50">
        <v>86.48</v>
      </c>
      <c r="AQ46" s="50">
        <v>0</v>
      </c>
      <c r="AR46" s="50">
        <v>0</v>
      </c>
      <c r="AS46" s="50">
        <v>766.39</v>
      </c>
      <c r="AU46" s="50">
        <v>0</v>
      </c>
      <c r="AV46" s="50">
        <v>348.15</v>
      </c>
      <c r="AW46" s="50">
        <v>0</v>
      </c>
      <c r="AX46" s="50">
        <v>101.47</v>
      </c>
      <c r="AY46" s="50">
        <v>0</v>
      </c>
      <c r="AZ46" s="50">
        <v>0</v>
      </c>
      <c r="BA46" s="50">
        <v>97.63</v>
      </c>
      <c r="BB46" s="50">
        <v>0</v>
      </c>
      <c r="BC46" s="50">
        <v>0</v>
      </c>
      <c r="BD46" s="50">
        <v>0</v>
      </c>
      <c r="BE46" s="50">
        <v>0</v>
      </c>
      <c r="BF46" s="50">
        <v>829.06999999999994</v>
      </c>
      <c r="BG46" s="50">
        <v>829.06999999999994</v>
      </c>
      <c r="BH46" s="50">
        <v>1376.32</v>
      </c>
      <c r="BJ46" s="50">
        <v>182.1</v>
      </c>
      <c r="BK46" s="50">
        <v>16.649999999999999</v>
      </c>
      <c r="BL46" s="50">
        <v>247.16</v>
      </c>
      <c r="BM46" s="50">
        <v>0</v>
      </c>
      <c r="BN46" s="50">
        <v>0</v>
      </c>
      <c r="BO46" s="50">
        <v>0</v>
      </c>
      <c r="BP46" s="50">
        <v>63.5</v>
      </c>
      <c r="BQ46" s="50">
        <v>0</v>
      </c>
      <c r="BR46" s="50">
        <v>0</v>
      </c>
      <c r="BS46" s="50">
        <v>0</v>
      </c>
      <c r="BT46" s="50">
        <v>159.56</v>
      </c>
      <c r="BU46" s="50">
        <v>0</v>
      </c>
      <c r="BV46" s="50">
        <v>668.97</v>
      </c>
      <c r="BX46" s="50">
        <v>223.28</v>
      </c>
      <c r="BY46" s="50">
        <v>16</v>
      </c>
      <c r="BZ46" s="50">
        <v>0</v>
      </c>
      <c r="CA46" s="50">
        <v>0</v>
      </c>
      <c r="CB46" s="50">
        <v>162.6</v>
      </c>
      <c r="CC46" s="50">
        <v>0</v>
      </c>
      <c r="CD46" s="50">
        <v>0</v>
      </c>
      <c r="CE46" s="50">
        <v>0</v>
      </c>
      <c r="CF46" s="50">
        <v>0</v>
      </c>
      <c r="CG46" s="50">
        <v>634.99</v>
      </c>
      <c r="CH46" s="50">
        <v>111.93</v>
      </c>
      <c r="CI46" s="50">
        <v>284</v>
      </c>
      <c r="CJ46" s="50">
        <v>1432.8</v>
      </c>
      <c r="CL46" s="50">
        <v>-81.3</v>
      </c>
      <c r="CM46" s="50">
        <v>0</v>
      </c>
      <c r="CN46" s="50">
        <v>0</v>
      </c>
      <c r="CO46" s="50">
        <v>423.98</v>
      </c>
      <c r="CP46" s="50">
        <v>71.81</v>
      </c>
      <c r="CQ46" s="50">
        <v>0</v>
      </c>
      <c r="CR46" s="50">
        <v>0</v>
      </c>
      <c r="CS46" s="50">
        <v>0</v>
      </c>
      <c r="CT46" s="50">
        <v>145.6</v>
      </c>
      <c r="CU46" s="50">
        <v>204.39</v>
      </c>
      <c r="CV46" s="50">
        <v>136.75</v>
      </c>
      <c r="CW46" s="50">
        <v>0</v>
      </c>
      <c r="CX46" s="50">
        <v>901.23</v>
      </c>
      <c r="CZ46" s="50">
        <v>0</v>
      </c>
      <c r="DA46" s="50">
        <v>146.04</v>
      </c>
      <c r="DB46" s="50">
        <v>4235.58</v>
      </c>
      <c r="DC46" s="50">
        <v>-4168.8</v>
      </c>
      <c r="DD46" s="50">
        <v>0</v>
      </c>
      <c r="DE46" s="50">
        <v>77.13</v>
      </c>
      <c r="DF46" s="50">
        <v>0</v>
      </c>
      <c r="DG46" s="50">
        <v>0</v>
      </c>
      <c r="DH46" s="50">
        <v>309.16000000000003</v>
      </c>
      <c r="DI46" s="50">
        <v>343.24</v>
      </c>
      <c r="DJ46" s="50">
        <v>74.86</v>
      </c>
      <c r="DK46" s="50">
        <v>660</v>
      </c>
      <c r="DL46" s="50">
        <v>1677.2099999999996</v>
      </c>
      <c r="DM46" s="50">
        <v>2772</v>
      </c>
      <c r="DN46" s="50">
        <v>1.85</v>
      </c>
      <c r="DO46" s="50">
        <v>82.94</v>
      </c>
      <c r="DP46" s="50">
        <v>324.7</v>
      </c>
      <c r="DQ46" s="50">
        <v>0</v>
      </c>
      <c r="DR46" s="50">
        <v>0</v>
      </c>
      <c r="DS46" s="50">
        <v>0</v>
      </c>
      <c r="DT46" s="50">
        <v>0</v>
      </c>
      <c r="DU46" s="50">
        <v>0</v>
      </c>
      <c r="DV46" s="50">
        <v>0</v>
      </c>
      <c r="DW46" s="50">
        <v>0</v>
      </c>
      <c r="DX46" s="50">
        <v>0</v>
      </c>
      <c r="DY46" s="50">
        <v>3181.49</v>
      </c>
    </row>
    <row r="47" spans="1:129" s="51" customFormat="1" hidden="1" outlineLevel="2">
      <c r="A47" s="55" t="s">
        <v>206</v>
      </c>
      <c r="B47" s="50">
        <v>1059.9000000000001</v>
      </c>
      <c r="C47" s="50">
        <v>117.5</v>
      </c>
      <c r="D47" s="50">
        <v>0</v>
      </c>
      <c r="E47" s="50">
        <v>0</v>
      </c>
      <c r="F47" s="50">
        <v>0</v>
      </c>
      <c r="G47" s="50">
        <v>0</v>
      </c>
      <c r="H47" s="50">
        <v>0</v>
      </c>
      <c r="I47" s="50">
        <v>-565.79999999999995</v>
      </c>
      <c r="J47" s="50">
        <v>0</v>
      </c>
      <c r="K47" s="50">
        <v>1397.44</v>
      </c>
      <c r="L47" s="50">
        <v>1256.5</v>
      </c>
      <c r="M47" s="50">
        <v>825</v>
      </c>
      <c r="N47" s="50">
        <v>825</v>
      </c>
      <c r="O47" s="50">
        <v>4090.54</v>
      </c>
      <c r="Q47" s="50">
        <v>0</v>
      </c>
      <c r="R47" s="50">
        <v>0</v>
      </c>
      <c r="S47" s="50">
        <v>0</v>
      </c>
      <c r="T47" s="50">
        <v>0</v>
      </c>
      <c r="U47" s="50">
        <v>0</v>
      </c>
      <c r="V47" s="50">
        <v>0</v>
      </c>
      <c r="W47" s="50">
        <v>0</v>
      </c>
      <c r="X47" s="50">
        <v>0</v>
      </c>
      <c r="Y47" s="50">
        <v>0</v>
      </c>
      <c r="Z47" s="50">
        <v>0</v>
      </c>
      <c r="AA47" s="50">
        <v>0</v>
      </c>
      <c r="AB47" s="50">
        <v>0</v>
      </c>
      <c r="AC47" s="50">
        <v>0</v>
      </c>
      <c r="AD47" s="50">
        <v>0</v>
      </c>
      <c r="AF47" s="50">
        <v>0</v>
      </c>
      <c r="AG47" s="50">
        <v>0</v>
      </c>
      <c r="AH47" s="50">
        <v>0</v>
      </c>
      <c r="AI47" s="50">
        <v>0</v>
      </c>
      <c r="AJ47" s="50">
        <v>0</v>
      </c>
      <c r="AK47" s="50">
        <v>0</v>
      </c>
      <c r="AL47" s="50">
        <v>0</v>
      </c>
      <c r="AM47" s="50">
        <v>0</v>
      </c>
      <c r="AN47" s="50">
        <v>1513.28</v>
      </c>
      <c r="AO47" s="50">
        <v>0</v>
      </c>
      <c r="AP47" s="50">
        <v>0</v>
      </c>
      <c r="AQ47" s="50">
        <v>0</v>
      </c>
      <c r="AR47" s="50">
        <v>0</v>
      </c>
      <c r="AS47" s="50">
        <v>1513.28</v>
      </c>
      <c r="AU47" s="50">
        <v>0</v>
      </c>
      <c r="AV47" s="50">
        <v>0</v>
      </c>
      <c r="AW47" s="50">
        <v>0</v>
      </c>
      <c r="AX47" s="50">
        <v>0</v>
      </c>
      <c r="AY47" s="50">
        <v>0</v>
      </c>
      <c r="AZ47" s="50">
        <v>595.70000000000005</v>
      </c>
      <c r="BA47" s="50">
        <v>0</v>
      </c>
      <c r="BB47" s="50">
        <v>0</v>
      </c>
      <c r="BC47" s="50">
        <v>1254.57</v>
      </c>
      <c r="BD47" s="50">
        <v>0</v>
      </c>
      <c r="BE47" s="50">
        <v>0</v>
      </c>
      <c r="BF47" s="50">
        <v>0</v>
      </c>
      <c r="BG47" s="50">
        <v>0</v>
      </c>
      <c r="BH47" s="50">
        <v>1850.27</v>
      </c>
      <c r="BJ47" s="50">
        <v>240</v>
      </c>
      <c r="BK47" s="50">
        <v>0</v>
      </c>
      <c r="BL47" s="50">
        <v>0</v>
      </c>
      <c r="BM47" s="50">
        <v>1588.75</v>
      </c>
      <c r="BN47" s="50">
        <v>0</v>
      </c>
      <c r="BO47" s="50">
        <v>0</v>
      </c>
      <c r="BP47" s="50">
        <v>0</v>
      </c>
      <c r="BQ47" s="50">
        <v>0</v>
      </c>
      <c r="BR47" s="50">
        <v>0</v>
      </c>
      <c r="BS47" s="50">
        <v>0</v>
      </c>
      <c r="BT47" s="50">
        <v>0</v>
      </c>
      <c r="BU47" s="50">
        <v>295.2</v>
      </c>
      <c r="BV47" s="50">
        <v>2123.9499999999998</v>
      </c>
      <c r="BX47" s="50">
        <v>0</v>
      </c>
      <c r="BY47" s="50">
        <v>0</v>
      </c>
      <c r="BZ47" s="50">
        <v>0</v>
      </c>
      <c r="CA47" s="50">
        <v>0</v>
      </c>
      <c r="CB47" s="50">
        <v>816.7</v>
      </c>
      <c r="CC47" s="50">
        <v>594.9</v>
      </c>
      <c r="CD47" s="50">
        <v>0</v>
      </c>
      <c r="CE47" s="50">
        <v>0</v>
      </c>
      <c r="CF47" s="50">
        <v>0</v>
      </c>
      <c r="CG47" s="50">
        <v>115.67000000000002</v>
      </c>
      <c r="CH47" s="50">
        <v>0</v>
      </c>
      <c r="CI47" s="50">
        <v>0</v>
      </c>
      <c r="CJ47" s="50">
        <v>1527.27</v>
      </c>
      <c r="CL47" s="50">
        <v>0</v>
      </c>
      <c r="CM47" s="50">
        <v>0</v>
      </c>
      <c r="CN47" s="50">
        <v>0</v>
      </c>
      <c r="CO47" s="50">
        <v>538.65</v>
      </c>
      <c r="CP47" s="50">
        <v>0</v>
      </c>
      <c r="CQ47" s="50">
        <v>0</v>
      </c>
      <c r="CR47" s="50">
        <v>0</v>
      </c>
      <c r="CS47" s="50">
        <v>0</v>
      </c>
      <c r="CT47" s="50">
        <v>0</v>
      </c>
      <c r="CU47" s="50">
        <v>0</v>
      </c>
      <c r="CV47" s="50">
        <v>0</v>
      </c>
      <c r="CW47" s="50">
        <v>0</v>
      </c>
      <c r="CX47" s="50">
        <v>538.65</v>
      </c>
      <c r="CZ47" s="50">
        <v>0</v>
      </c>
      <c r="DA47" s="50">
        <v>0</v>
      </c>
      <c r="DB47" s="50">
        <v>0</v>
      </c>
      <c r="DC47" s="50">
        <v>624.64</v>
      </c>
      <c r="DD47" s="50">
        <v>744.2</v>
      </c>
      <c r="DE47" s="50">
        <v>0</v>
      </c>
      <c r="DF47" s="50">
        <v>0</v>
      </c>
      <c r="DG47" s="50">
        <v>0</v>
      </c>
      <c r="DH47" s="50">
        <v>0</v>
      </c>
      <c r="DI47" s="50">
        <v>0</v>
      </c>
      <c r="DJ47" s="50">
        <v>0</v>
      </c>
      <c r="DK47" s="50">
        <v>2122.5500000000002</v>
      </c>
      <c r="DL47" s="50">
        <v>3491.3900000000003</v>
      </c>
      <c r="DM47" s="50">
        <v>0</v>
      </c>
      <c r="DN47" s="50">
        <v>0</v>
      </c>
      <c r="DO47" s="50">
        <v>0</v>
      </c>
      <c r="DP47" s="50">
        <v>121.95</v>
      </c>
      <c r="DQ47" s="50">
        <v>0</v>
      </c>
      <c r="DR47" s="50">
        <v>0</v>
      </c>
      <c r="DS47" s="50">
        <v>0</v>
      </c>
      <c r="DT47" s="50">
        <v>0</v>
      </c>
      <c r="DU47" s="50">
        <v>0</v>
      </c>
      <c r="DV47" s="50">
        <v>0</v>
      </c>
      <c r="DW47" s="50">
        <v>0</v>
      </c>
      <c r="DX47" s="50">
        <v>0</v>
      </c>
      <c r="DY47" s="50">
        <v>121.95</v>
      </c>
    </row>
    <row r="48" spans="1:129" s="51" customFormat="1" hidden="1" outlineLevel="2">
      <c r="A48" s="55" t="s">
        <v>207</v>
      </c>
      <c r="B48" s="50">
        <v>0</v>
      </c>
      <c r="C48" s="50">
        <v>0</v>
      </c>
      <c r="D48" s="50">
        <v>0</v>
      </c>
      <c r="E48" s="50">
        <v>0</v>
      </c>
      <c r="F48" s="50">
        <v>0</v>
      </c>
      <c r="G48" s="50">
        <v>0</v>
      </c>
      <c r="H48" s="50">
        <v>0</v>
      </c>
      <c r="I48" s="50">
        <v>0</v>
      </c>
      <c r="J48" s="50">
        <v>0</v>
      </c>
      <c r="K48" s="50">
        <v>0</v>
      </c>
      <c r="L48" s="50">
        <v>0</v>
      </c>
      <c r="M48" s="50">
        <v>16.52</v>
      </c>
      <c r="N48" s="50">
        <v>16.52</v>
      </c>
      <c r="O48" s="50">
        <v>16.52</v>
      </c>
      <c r="Q48" s="50">
        <v>0</v>
      </c>
      <c r="R48" s="50">
        <v>0</v>
      </c>
      <c r="S48" s="50">
        <v>0</v>
      </c>
      <c r="T48" s="50">
        <v>0</v>
      </c>
      <c r="U48" s="50">
        <v>0</v>
      </c>
      <c r="V48" s="50">
        <v>0</v>
      </c>
      <c r="W48" s="50">
        <v>0</v>
      </c>
      <c r="X48" s="50">
        <v>0</v>
      </c>
      <c r="Y48" s="50">
        <v>33.72</v>
      </c>
      <c r="Z48" s="50">
        <v>0</v>
      </c>
      <c r="AA48" s="50">
        <v>0</v>
      </c>
      <c r="AB48" s="50">
        <v>0</v>
      </c>
      <c r="AC48" s="50">
        <v>0</v>
      </c>
      <c r="AD48" s="50">
        <v>33.72</v>
      </c>
      <c r="AF48" s="50">
        <v>0</v>
      </c>
      <c r="AG48" s="50">
        <v>0</v>
      </c>
      <c r="AH48" s="50">
        <v>0</v>
      </c>
      <c r="AI48" s="50">
        <v>0</v>
      </c>
      <c r="AJ48" s="50">
        <v>0</v>
      </c>
      <c r="AK48" s="50">
        <v>0</v>
      </c>
      <c r="AL48" s="50">
        <v>0</v>
      </c>
      <c r="AM48" s="50">
        <v>0</v>
      </c>
      <c r="AN48" s="50">
        <v>0</v>
      </c>
      <c r="AO48" s="50">
        <v>152.66</v>
      </c>
      <c r="AP48" s="50">
        <v>365.9</v>
      </c>
      <c r="AQ48" s="50">
        <v>0</v>
      </c>
      <c r="AR48" s="50">
        <v>0</v>
      </c>
      <c r="AS48" s="50">
        <v>518.55999999999995</v>
      </c>
      <c r="AU48" s="50">
        <v>0</v>
      </c>
      <c r="AV48" s="50">
        <v>22.1</v>
      </c>
      <c r="AW48" s="50">
        <v>0</v>
      </c>
      <c r="AX48" s="50">
        <v>33.72</v>
      </c>
      <c r="AY48" s="50">
        <v>0</v>
      </c>
      <c r="AZ48" s="50">
        <v>0</v>
      </c>
      <c r="BA48" s="50">
        <v>63</v>
      </c>
      <c r="BB48" s="50">
        <v>0</v>
      </c>
      <c r="BC48" s="50">
        <v>0</v>
      </c>
      <c r="BD48" s="50">
        <v>0</v>
      </c>
      <c r="BE48" s="50">
        <v>0</v>
      </c>
      <c r="BF48" s="50">
        <v>0</v>
      </c>
      <c r="BG48" s="50">
        <v>0</v>
      </c>
      <c r="BH48" s="50">
        <v>118.82</v>
      </c>
      <c r="BJ48" s="50">
        <v>16.420000000000002</v>
      </c>
      <c r="BK48" s="50">
        <v>0</v>
      </c>
      <c r="BL48" s="50">
        <v>0</v>
      </c>
      <c r="BM48" s="50">
        <v>0</v>
      </c>
      <c r="BN48" s="50">
        <v>0</v>
      </c>
      <c r="BO48" s="50">
        <v>0</v>
      </c>
      <c r="BP48" s="50">
        <v>31.2</v>
      </c>
      <c r="BQ48" s="50">
        <v>0</v>
      </c>
      <c r="BR48" s="50">
        <v>0</v>
      </c>
      <c r="BS48" s="50">
        <v>0</v>
      </c>
      <c r="BT48" s="50">
        <v>39.200000000000003</v>
      </c>
      <c r="BU48" s="50">
        <v>0</v>
      </c>
      <c r="BV48" s="50">
        <v>86.820000000000007</v>
      </c>
      <c r="BX48" s="50">
        <v>0</v>
      </c>
      <c r="BY48" s="50">
        <v>0</v>
      </c>
      <c r="BZ48" s="50">
        <v>0</v>
      </c>
      <c r="CA48" s="50">
        <v>0</v>
      </c>
      <c r="CB48" s="50">
        <v>0</v>
      </c>
      <c r="CC48" s="50">
        <v>0</v>
      </c>
      <c r="CD48" s="50">
        <v>0</v>
      </c>
      <c r="CE48" s="50">
        <v>0</v>
      </c>
      <c r="CF48" s="50">
        <v>0</v>
      </c>
      <c r="CG48" s="50">
        <v>0</v>
      </c>
      <c r="CH48" s="50">
        <v>0</v>
      </c>
      <c r="CI48" s="50">
        <v>0</v>
      </c>
      <c r="CJ48" s="50">
        <v>0</v>
      </c>
      <c r="CL48" s="50">
        <v>0</v>
      </c>
      <c r="CM48" s="50">
        <v>0</v>
      </c>
      <c r="CN48" s="50">
        <v>0</v>
      </c>
      <c r="CO48" s="50">
        <v>0</v>
      </c>
      <c r="CP48" s="50">
        <v>0</v>
      </c>
      <c r="CQ48" s="50">
        <v>0</v>
      </c>
      <c r="CR48" s="50">
        <v>35.18</v>
      </c>
      <c r="CS48" s="50">
        <v>0</v>
      </c>
      <c r="CT48" s="50">
        <v>0</v>
      </c>
      <c r="CU48" s="50">
        <v>0</v>
      </c>
      <c r="CV48" s="50">
        <v>8.8800000000000008</v>
      </c>
      <c r="CW48" s="50">
        <v>0</v>
      </c>
      <c r="CX48" s="50">
        <v>44.06</v>
      </c>
      <c r="CZ48" s="50">
        <v>0</v>
      </c>
      <c r="DA48" s="50">
        <v>16.72</v>
      </c>
      <c r="DB48" s="50">
        <v>43.24</v>
      </c>
      <c r="DC48" s="50">
        <v>25.48</v>
      </c>
      <c r="DD48" s="50">
        <v>0</v>
      </c>
      <c r="DE48" s="50">
        <v>0</v>
      </c>
      <c r="DF48" s="50">
        <v>0</v>
      </c>
      <c r="DG48" s="50">
        <v>0</v>
      </c>
      <c r="DH48" s="50">
        <v>0</v>
      </c>
      <c r="DI48" s="50">
        <v>-21.62</v>
      </c>
      <c r="DJ48" s="50">
        <v>0</v>
      </c>
      <c r="DK48" s="50">
        <v>0</v>
      </c>
      <c r="DL48" s="50">
        <v>63.819999999999993</v>
      </c>
      <c r="DM48" s="50">
        <v>104.62</v>
      </c>
      <c r="DN48" s="50">
        <v>0</v>
      </c>
      <c r="DO48" s="50">
        <v>0</v>
      </c>
      <c r="DP48" s="50">
        <v>0</v>
      </c>
      <c r="DQ48" s="50">
        <v>0</v>
      </c>
      <c r="DR48" s="50">
        <v>0</v>
      </c>
      <c r="DS48" s="50">
        <v>0</v>
      </c>
      <c r="DT48" s="50">
        <v>0</v>
      </c>
      <c r="DU48" s="50">
        <v>0</v>
      </c>
      <c r="DV48" s="50">
        <v>0</v>
      </c>
      <c r="DW48" s="50">
        <v>0</v>
      </c>
      <c r="DX48" s="50">
        <v>0</v>
      </c>
      <c r="DY48" s="50">
        <v>104.62</v>
      </c>
    </row>
    <row r="49" spans="1:129" s="51" customFormat="1" hidden="1" outlineLevel="2">
      <c r="A49" s="55" t="s">
        <v>208</v>
      </c>
      <c r="B49" s="50">
        <v>0</v>
      </c>
      <c r="C49" s="50">
        <v>0</v>
      </c>
      <c r="D49" s="50">
        <v>0</v>
      </c>
      <c r="E49" s="50">
        <v>0</v>
      </c>
      <c r="F49" s="50">
        <v>0</v>
      </c>
      <c r="G49" s="50">
        <v>0</v>
      </c>
      <c r="H49" s="50">
        <v>0</v>
      </c>
      <c r="I49" s="50">
        <v>0</v>
      </c>
      <c r="J49" s="50">
        <v>0</v>
      </c>
      <c r="K49" s="50">
        <v>0</v>
      </c>
      <c r="L49" s="50">
        <v>0</v>
      </c>
      <c r="M49" s="50">
        <v>0</v>
      </c>
      <c r="N49" s="50">
        <v>0</v>
      </c>
      <c r="O49" s="50">
        <v>0</v>
      </c>
      <c r="Q49" s="50">
        <v>0</v>
      </c>
      <c r="R49" s="50">
        <v>0</v>
      </c>
      <c r="S49" s="50">
        <v>0</v>
      </c>
      <c r="T49" s="50">
        <v>0</v>
      </c>
      <c r="U49" s="50">
        <v>0</v>
      </c>
      <c r="V49" s="50">
        <v>0</v>
      </c>
      <c r="W49" s="50">
        <v>0</v>
      </c>
      <c r="X49" s="50">
        <v>0</v>
      </c>
      <c r="Y49" s="50">
        <v>0</v>
      </c>
      <c r="Z49" s="50">
        <v>0</v>
      </c>
      <c r="AA49" s="50">
        <v>0</v>
      </c>
      <c r="AB49" s="50">
        <v>0</v>
      </c>
      <c r="AC49" s="50">
        <v>0</v>
      </c>
      <c r="AD49" s="50">
        <v>0</v>
      </c>
      <c r="AF49" s="50">
        <v>0</v>
      </c>
      <c r="AG49" s="50">
        <v>0</v>
      </c>
      <c r="AH49" s="50">
        <v>0</v>
      </c>
      <c r="AI49" s="50">
        <v>0</v>
      </c>
      <c r="AJ49" s="50">
        <v>0</v>
      </c>
      <c r="AK49" s="50">
        <v>0</v>
      </c>
      <c r="AL49" s="50">
        <v>0</v>
      </c>
      <c r="AM49" s="50">
        <v>0</v>
      </c>
      <c r="AN49" s="50">
        <v>0</v>
      </c>
      <c r="AO49" s="50">
        <v>0</v>
      </c>
      <c r="AP49" s="50">
        <v>0</v>
      </c>
      <c r="AQ49" s="50">
        <v>0</v>
      </c>
      <c r="AR49" s="50">
        <v>0</v>
      </c>
      <c r="AS49" s="50">
        <v>0</v>
      </c>
      <c r="AU49" s="50">
        <v>0</v>
      </c>
      <c r="AV49" s="50">
        <v>0</v>
      </c>
      <c r="AW49" s="50">
        <v>0</v>
      </c>
      <c r="AX49" s="50">
        <v>0</v>
      </c>
      <c r="AY49" s="50">
        <v>0</v>
      </c>
      <c r="AZ49" s="50">
        <v>0</v>
      </c>
      <c r="BA49" s="50">
        <v>0</v>
      </c>
      <c r="BB49" s="50">
        <v>0</v>
      </c>
      <c r="BC49" s="50">
        <v>0</v>
      </c>
      <c r="BD49" s="50">
        <v>0</v>
      </c>
      <c r="BE49" s="50">
        <v>0</v>
      </c>
      <c r="BF49" s="50">
        <v>0</v>
      </c>
      <c r="BG49" s="50">
        <v>0</v>
      </c>
      <c r="BH49" s="50">
        <v>0</v>
      </c>
      <c r="BJ49" s="50">
        <v>0</v>
      </c>
      <c r="BK49" s="50">
        <v>0</v>
      </c>
      <c r="BL49" s="50">
        <v>0</v>
      </c>
      <c r="BM49" s="50">
        <v>0</v>
      </c>
      <c r="BN49" s="50">
        <v>0</v>
      </c>
      <c r="BO49" s="50">
        <v>0</v>
      </c>
      <c r="BP49" s="50">
        <v>0</v>
      </c>
      <c r="BQ49" s="50">
        <v>0</v>
      </c>
      <c r="BR49" s="50">
        <v>0</v>
      </c>
      <c r="BS49" s="50">
        <v>0</v>
      </c>
      <c r="BT49" s="50">
        <v>0</v>
      </c>
      <c r="BU49" s="50">
        <v>0</v>
      </c>
      <c r="BV49" s="50">
        <v>0</v>
      </c>
      <c r="BX49" s="50">
        <v>0</v>
      </c>
      <c r="BY49" s="50">
        <v>0</v>
      </c>
      <c r="BZ49" s="50">
        <v>0</v>
      </c>
      <c r="CA49" s="50">
        <v>0</v>
      </c>
      <c r="CB49" s="50">
        <v>0</v>
      </c>
      <c r="CC49" s="50">
        <v>0</v>
      </c>
      <c r="CD49" s="50">
        <v>0</v>
      </c>
      <c r="CE49" s="50">
        <v>0</v>
      </c>
      <c r="CF49" s="50">
        <v>0</v>
      </c>
      <c r="CG49" s="50">
        <v>0</v>
      </c>
      <c r="CH49" s="50">
        <v>0</v>
      </c>
      <c r="CI49" s="50">
        <v>0</v>
      </c>
      <c r="CJ49" s="50">
        <v>0</v>
      </c>
      <c r="CL49" s="50">
        <v>0</v>
      </c>
      <c r="CM49" s="50">
        <v>0</v>
      </c>
      <c r="CN49" s="50">
        <v>0</v>
      </c>
      <c r="CO49" s="50">
        <v>0</v>
      </c>
      <c r="CP49" s="50">
        <v>0</v>
      </c>
      <c r="CQ49" s="50">
        <v>0</v>
      </c>
      <c r="CR49" s="50">
        <v>0</v>
      </c>
      <c r="CS49" s="50">
        <v>0</v>
      </c>
      <c r="CT49" s="50">
        <v>0</v>
      </c>
      <c r="CU49" s="50">
        <v>0</v>
      </c>
      <c r="CV49" s="50">
        <v>0</v>
      </c>
      <c r="CW49" s="50">
        <v>0</v>
      </c>
      <c r="CX49" s="50">
        <v>0</v>
      </c>
      <c r="CZ49" s="50">
        <v>0</v>
      </c>
      <c r="DA49" s="50">
        <v>0</v>
      </c>
      <c r="DB49" s="50">
        <v>0</v>
      </c>
      <c r="DC49" s="50">
        <v>0</v>
      </c>
      <c r="DD49" s="50">
        <v>0</v>
      </c>
      <c r="DE49" s="50">
        <v>0</v>
      </c>
      <c r="DF49" s="50">
        <v>0</v>
      </c>
      <c r="DG49" s="50">
        <v>0</v>
      </c>
      <c r="DH49" s="50">
        <v>0</v>
      </c>
      <c r="DI49" s="50">
        <v>0</v>
      </c>
      <c r="DJ49" s="50">
        <v>0</v>
      </c>
      <c r="DK49" s="50">
        <v>0</v>
      </c>
      <c r="DL49" s="50">
        <v>0</v>
      </c>
      <c r="DM49" s="50">
        <v>0</v>
      </c>
      <c r="DN49" s="50">
        <v>0</v>
      </c>
      <c r="DO49" s="50">
        <v>0</v>
      </c>
      <c r="DP49" s="50">
        <v>0</v>
      </c>
      <c r="DQ49" s="50">
        <v>0</v>
      </c>
      <c r="DR49" s="50">
        <v>0</v>
      </c>
      <c r="DS49" s="50">
        <v>0</v>
      </c>
      <c r="DT49" s="50">
        <v>0</v>
      </c>
      <c r="DU49" s="50">
        <v>0</v>
      </c>
      <c r="DV49" s="50">
        <v>0</v>
      </c>
      <c r="DW49" s="50">
        <v>0</v>
      </c>
      <c r="DX49" s="50">
        <v>0</v>
      </c>
      <c r="DY49" s="50">
        <v>0</v>
      </c>
    </row>
    <row r="50" spans="1:129" s="51" customFormat="1" hidden="1" outlineLevel="2">
      <c r="A50" s="55" t="s">
        <v>209</v>
      </c>
      <c r="B50" s="50">
        <v>0</v>
      </c>
      <c r="C50" s="50">
        <v>0</v>
      </c>
      <c r="D50" s="50">
        <v>0</v>
      </c>
      <c r="E50" s="50">
        <v>0</v>
      </c>
      <c r="F50" s="50">
        <v>0</v>
      </c>
      <c r="G50" s="50">
        <v>0</v>
      </c>
      <c r="H50" s="50">
        <v>0</v>
      </c>
      <c r="I50" s="50">
        <v>0</v>
      </c>
      <c r="J50" s="50">
        <v>0</v>
      </c>
      <c r="K50" s="50">
        <v>0</v>
      </c>
      <c r="L50" s="50">
        <v>0</v>
      </c>
      <c r="M50" s="50">
        <v>0</v>
      </c>
      <c r="N50" s="50">
        <v>0</v>
      </c>
      <c r="O50" s="50">
        <v>0</v>
      </c>
      <c r="Q50" s="50">
        <v>0</v>
      </c>
      <c r="R50" s="50">
        <v>0</v>
      </c>
      <c r="S50" s="50">
        <v>0</v>
      </c>
      <c r="T50" s="50">
        <v>0</v>
      </c>
      <c r="U50" s="50">
        <v>0</v>
      </c>
      <c r="V50" s="50">
        <v>0</v>
      </c>
      <c r="W50" s="50">
        <v>0</v>
      </c>
      <c r="X50" s="50">
        <v>0</v>
      </c>
      <c r="Y50" s="50">
        <v>0</v>
      </c>
      <c r="Z50" s="50">
        <v>0</v>
      </c>
      <c r="AA50" s="50">
        <v>0</v>
      </c>
      <c r="AB50" s="50">
        <v>0</v>
      </c>
      <c r="AC50" s="50">
        <v>0</v>
      </c>
      <c r="AD50" s="50">
        <v>0</v>
      </c>
      <c r="AF50" s="50">
        <v>0</v>
      </c>
      <c r="AG50" s="50">
        <v>0</v>
      </c>
      <c r="AH50" s="50">
        <v>0</v>
      </c>
      <c r="AI50" s="50">
        <v>0</v>
      </c>
      <c r="AJ50" s="50">
        <v>0</v>
      </c>
      <c r="AK50" s="50">
        <v>0</v>
      </c>
      <c r="AL50" s="50">
        <v>0</v>
      </c>
      <c r="AM50" s="50">
        <v>0</v>
      </c>
      <c r="AN50" s="50">
        <v>0</v>
      </c>
      <c r="AO50" s="50">
        <v>0</v>
      </c>
      <c r="AP50" s="50">
        <v>0</v>
      </c>
      <c r="AQ50" s="50">
        <v>0</v>
      </c>
      <c r="AR50" s="50">
        <v>0</v>
      </c>
      <c r="AS50" s="50">
        <v>0</v>
      </c>
      <c r="AU50" s="50">
        <v>0</v>
      </c>
      <c r="AV50" s="50">
        <v>0</v>
      </c>
      <c r="AW50" s="50">
        <v>0</v>
      </c>
      <c r="AX50" s="50">
        <v>0</v>
      </c>
      <c r="AY50" s="50">
        <v>0</v>
      </c>
      <c r="AZ50" s="50">
        <v>0</v>
      </c>
      <c r="BA50" s="50">
        <v>0</v>
      </c>
      <c r="BB50" s="50">
        <v>0</v>
      </c>
      <c r="BC50" s="50">
        <v>0</v>
      </c>
      <c r="BD50" s="50">
        <v>0</v>
      </c>
      <c r="BE50" s="50">
        <v>0</v>
      </c>
      <c r="BF50" s="50">
        <v>0</v>
      </c>
      <c r="BG50" s="50">
        <v>0</v>
      </c>
      <c r="BH50" s="50">
        <v>0</v>
      </c>
      <c r="BJ50" s="50">
        <v>0</v>
      </c>
      <c r="BK50" s="50">
        <v>0</v>
      </c>
      <c r="BL50" s="50">
        <v>0</v>
      </c>
      <c r="BM50" s="50">
        <v>0</v>
      </c>
      <c r="BN50" s="50">
        <v>0</v>
      </c>
      <c r="BO50" s="50">
        <v>0</v>
      </c>
      <c r="BP50" s="50">
        <v>0</v>
      </c>
      <c r="BQ50" s="50">
        <v>0</v>
      </c>
      <c r="BR50" s="50">
        <v>0</v>
      </c>
      <c r="BS50" s="50">
        <v>0</v>
      </c>
      <c r="BT50" s="50">
        <v>0</v>
      </c>
      <c r="BU50" s="50">
        <v>0</v>
      </c>
      <c r="BV50" s="50">
        <v>0</v>
      </c>
      <c r="BX50" s="50">
        <v>0</v>
      </c>
      <c r="BY50" s="50">
        <v>0</v>
      </c>
      <c r="BZ50" s="50">
        <v>0</v>
      </c>
      <c r="CA50" s="50">
        <v>0</v>
      </c>
      <c r="CB50" s="50">
        <v>0</v>
      </c>
      <c r="CC50" s="50">
        <v>0</v>
      </c>
      <c r="CD50" s="50">
        <v>0</v>
      </c>
      <c r="CE50" s="50">
        <v>0</v>
      </c>
      <c r="CF50" s="50">
        <v>0</v>
      </c>
      <c r="CG50" s="50">
        <v>0</v>
      </c>
      <c r="CH50" s="50">
        <v>0</v>
      </c>
      <c r="CI50" s="50">
        <v>0</v>
      </c>
      <c r="CJ50" s="50">
        <v>0</v>
      </c>
      <c r="CL50" s="50">
        <v>0</v>
      </c>
      <c r="CM50" s="50">
        <v>0</v>
      </c>
      <c r="CN50" s="50">
        <v>0</v>
      </c>
      <c r="CO50" s="50">
        <v>0</v>
      </c>
      <c r="CP50" s="50">
        <v>0</v>
      </c>
      <c r="CQ50" s="50">
        <v>0</v>
      </c>
      <c r="CR50" s="50">
        <v>0</v>
      </c>
      <c r="CS50" s="50">
        <v>0</v>
      </c>
      <c r="CT50" s="50">
        <v>0</v>
      </c>
      <c r="CU50" s="50">
        <v>0</v>
      </c>
      <c r="CV50" s="50">
        <v>0</v>
      </c>
      <c r="CW50" s="50">
        <v>0</v>
      </c>
      <c r="CX50" s="50">
        <v>0</v>
      </c>
      <c r="CZ50" s="50">
        <v>0</v>
      </c>
      <c r="DA50" s="50">
        <v>0</v>
      </c>
      <c r="DB50" s="50">
        <v>0</v>
      </c>
      <c r="DC50" s="50">
        <v>0</v>
      </c>
      <c r="DD50" s="50">
        <v>0</v>
      </c>
      <c r="DE50" s="50">
        <v>0</v>
      </c>
      <c r="DF50" s="50">
        <v>0</v>
      </c>
      <c r="DG50" s="50">
        <v>0</v>
      </c>
      <c r="DH50" s="50">
        <v>0</v>
      </c>
      <c r="DI50" s="50">
        <v>0</v>
      </c>
      <c r="DJ50" s="50">
        <v>0</v>
      </c>
      <c r="DK50" s="50">
        <v>0</v>
      </c>
      <c r="DL50" s="50">
        <v>0</v>
      </c>
      <c r="DM50" s="50">
        <v>0</v>
      </c>
      <c r="DN50" s="50">
        <v>0</v>
      </c>
      <c r="DO50" s="50">
        <v>0</v>
      </c>
      <c r="DP50" s="50">
        <v>0</v>
      </c>
      <c r="DQ50" s="50">
        <v>0</v>
      </c>
      <c r="DR50" s="50">
        <v>0</v>
      </c>
      <c r="DS50" s="50">
        <v>0</v>
      </c>
      <c r="DT50" s="50">
        <v>0</v>
      </c>
      <c r="DU50" s="50">
        <v>0</v>
      </c>
      <c r="DV50" s="50">
        <v>0</v>
      </c>
      <c r="DW50" s="50">
        <v>0</v>
      </c>
      <c r="DX50" s="50">
        <v>0</v>
      </c>
      <c r="DY50" s="50">
        <v>0</v>
      </c>
    </row>
    <row r="51" spans="1:129" s="51" customFormat="1" outlineLevel="1" collapsed="1">
      <c r="A51" s="49" t="s">
        <v>210</v>
      </c>
      <c r="B51" s="50">
        <v>1059.9000000000001</v>
      </c>
      <c r="C51" s="50">
        <v>117.5</v>
      </c>
      <c r="D51" s="50">
        <v>0</v>
      </c>
      <c r="E51" s="50">
        <v>0</v>
      </c>
      <c r="F51" s="50">
        <v>0</v>
      </c>
      <c r="G51" s="50">
        <v>0</v>
      </c>
      <c r="H51" s="50">
        <v>0</v>
      </c>
      <c r="I51" s="50">
        <v>-565.79999999999995</v>
      </c>
      <c r="J51" s="50">
        <v>0</v>
      </c>
      <c r="K51" s="50">
        <v>1397.44</v>
      </c>
      <c r="L51" s="50">
        <v>1256.5</v>
      </c>
      <c r="M51" s="50">
        <v>841.52</v>
      </c>
      <c r="N51" s="50">
        <v>841.52</v>
      </c>
      <c r="O51" s="50">
        <v>4107.0599999999995</v>
      </c>
      <c r="Q51" s="50">
        <v>0</v>
      </c>
      <c r="R51" s="50">
        <v>0</v>
      </c>
      <c r="S51" s="50">
        <v>0</v>
      </c>
      <c r="T51" s="50">
        <v>0</v>
      </c>
      <c r="U51" s="50">
        <v>0</v>
      </c>
      <c r="V51" s="50">
        <v>0</v>
      </c>
      <c r="W51" s="50">
        <v>0</v>
      </c>
      <c r="X51" s="50">
        <v>0</v>
      </c>
      <c r="Y51" s="50">
        <v>33.72</v>
      </c>
      <c r="Z51" s="50">
        <v>0</v>
      </c>
      <c r="AA51" s="50">
        <v>0</v>
      </c>
      <c r="AB51" s="50">
        <v>0</v>
      </c>
      <c r="AC51" s="50">
        <v>0</v>
      </c>
      <c r="AD51" s="50">
        <v>33.72</v>
      </c>
      <c r="AF51" s="50">
        <v>0</v>
      </c>
      <c r="AG51" s="50">
        <v>0</v>
      </c>
      <c r="AH51" s="50">
        <v>0</v>
      </c>
      <c r="AI51" s="50">
        <v>0</v>
      </c>
      <c r="AJ51" s="50">
        <v>0</v>
      </c>
      <c r="AK51" s="50">
        <v>0</v>
      </c>
      <c r="AL51" s="50">
        <v>0</v>
      </c>
      <c r="AM51" s="50">
        <v>0</v>
      </c>
      <c r="AN51" s="50">
        <v>1513.28</v>
      </c>
      <c r="AO51" s="50">
        <v>152.66</v>
      </c>
      <c r="AP51" s="50">
        <v>365.9</v>
      </c>
      <c r="AQ51" s="50">
        <v>0</v>
      </c>
      <c r="AR51" s="50">
        <v>0</v>
      </c>
      <c r="AS51" s="50">
        <v>2031.8400000000001</v>
      </c>
      <c r="AU51" s="50">
        <v>0</v>
      </c>
      <c r="AV51" s="50">
        <v>22.1</v>
      </c>
      <c r="AW51" s="50">
        <v>0</v>
      </c>
      <c r="AX51" s="50">
        <v>33.72</v>
      </c>
      <c r="AY51" s="50">
        <v>0</v>
      </c>
      <c r="AZ51" s="50">
        <v>595.70000000000005</v>
      </c>
      <c r="BA51" s="50">
        <v>63</v>
      </c>
      <c r="BB51" s="50">
        <v>0</v>
      </c>
      <c r="BC51" s="50">
        <v>1254.57</v>
      </c>
      <c r="BD51" s="50">
        <v>0</v>
      </c>
      <c r="BE51" s="50">
        <v>0</v>
      </c>
      <c r="BF51" s="50">
        <v>0</v>
      </c>
      <c r="BG51" s="50">
        <v>0</v>
      </c>
      <c r="BH51" s="50">
        <v>1969.0900000000001</v>
      </c>
      <c r="BJ51" s="50">
        <v>256.42</v>
      </c>
      <c r="BK51" s="50">
        <v>0</v>
      </c>
      <c r="BL51" s="50">
        <v>0</v>
      </c>
      <c r="BM51" s="50">
        <v>1588.75</v>
      </c>
      <c r="BN51" s="50">
        <v>0</v>
      </c>
      <c r="BO51" s="50">
        <v>0</v>
      </c>
      <c r="BP51" s="50">
        <v>31.2</v>
      </c>
      <c r="BQ51" s="50">
        <v>0</v>
      </c>
      <c r="BR51" s="50">
        <v>0</v>
      </c>
      <c r="BS51" s="50">
        <v>0</v>
      </c>
      <c r="BT51" s="50">
        <v>39.200000000000003</v>
      </c>
      <c r="BU51" s="50">
        <v>295.2</v>
      </c>
      <c r="BV51" s="50">
        <v>2210.77</v>
      </c>
      <c r="BX51" s="50">
        <v>0</v>
      </c>
      <c r="BY51" s="50">
        <v>0</v>
      </c>
      <c r="BZ51" s="50">
        <v>0</v>
      </c>
      <c r="CA51" s="50">
        <v>0</v>
      </c>
      <c r="CB51" s="50">
        <v>816.7</v>
      </c>
      <c r="CC51" s="50">
        <v>594.9</v>
      </c>
      <c r="CD51" s="50">
        <v>0</v>
      </c>
      <c r="CE51" s="50">
        <v>0</v>
      </c>
      <c r="CF51" s="50">
        <v>0</v>
      </c>
      <c r="CG51" s="50">
        <v>115.67000000000002</v>
      </c>
      <c r="CH51" s="50">
        <v>0</v>
      </c>
      <c r="CI51" s="50">
        <v>0</v>
      </c>
      <c r="CJ51" s="50">
        <v>1527.27</v>
      </c>
      <c r="CL51" s="50">
        <v>0</v>
      </c>
      <c r="CM51" s="50">
        <v>0</v>
      </c>
      <c r="CN51" s="50">
        <v>0</v>
      </c>
      <c r="CO51" s="50">
        <v>538.65</v>
      </c>
      <c r="CP51" s="50">
        <v>0</v>
      </c>
      <c r="CQ51" s="50">
        <v>0</v>
      </c>
      <c r="CR51" s="50">
        <v>35.18</v>
      </c>
      <c r="CS51" s="50">
        <v>0</v>
      </c>
      <c r="CT51" s="50">
        <v>0</v>
      </c>
      <c r="CU51" s="50">
        <v>0</v>
      </c>
      <c r="CV51" s="50">
        <v>8.8800000000000008</v>
      </c>
      <c r="CW51" s="50">
        <v>0</v>
      </c>
      <c r="CX51" s="50">
        <v>582.70999999999992</v>
      </c>
      <c r="CZ51" s="50">
        <v>0</v>
      </c>
      <c r="DA51" s="50">
        <v>16.72</v>
      </c>
      <c r="DB51" s="50">
        <v>43.24</v>
      </c>
      <c r="DC51" s="50">
        <v>650.12</v>
      </c>
      <c r="DD51" s="50">
        <v>744.2</v>
      </c>
      <c r="DE51" s="50">
        <v>0</v>
      </c>
      <c r="DF51" s="50">
        <v>0</v>
      </c>
      <c r="DG51" s="50">
        <v>0</v>
      </c>
      <c r="DH51" s="50">
        <v>0</v>
      </c>
      <c r="DI51" s="50">
        <v>-21.62</v>
      </c>
      <c r="DJ51" s="50">
        <v>0</v>
      </c>
      <c r="DK51" s="50">
        <v>2122.5500000000002</v>
      </c>
      <c r="DL51" s="50">
        <v>3555.2100000000005</v>
      </c>
      <c r="DM51" s="50">
        <v>104.62</v>
      </c>
      <c r="DN51" s="50">
        <v>0</v>
      </c>
      <c r="DO51" s="50">
        <v>0</v>
      </c>
      <c r="DP51" s="50">
        <v>121.95</v>
      </c>
      <c r="DQ51" s="50">
        <v>0</v>
      </c>
      <c r="DR51" s="50">
        <v>0</v>
      </c>
      <c r="DS51" s="50">
        <v>0</v>
      </c>
      <c r="DT51" s="50">
        <v>0</v>
      </c>
      <c r="DU51" s="50">
        <v>0</v>
      </c>
      <c r="DV51" s="50">
        <v>0</v>
      </c>
      <c r="DW51" s="50">
        <v>0</v>
      </c>
      <c r="DX51" s="50">
        <v>0</v>
      </c>
      <c r="DY51" s="50">
        <v>226.57</v>
      </c>
    </row>
    <row r="52" spans="1:129" s="51" customFormat="1" hidden="1" outlineLevel="2">
      <c r="A52" s="55" t="s">
        <v>211</v>
      </c>
      <c r="B52" s="50">
        <v>0</v>
      </c>
      <c r="C52" s="50">
        <v>0</v>
      </c>
      <c r="D52" s="50">
        <v>0</v>
      </c>
      <c r="E52" s="50">
        <v>0</v>
      </c>
      <c r="F52" s="50">
        <v>0</v>
      </c>
      <c r="G52" s="50">
        <v>0</v>
      </c>
      <c r="H52" s="50">
        <v>0</v>
      </c>
      <c r="I52" s="50">
        <v>0</v>
      </c>
      <c r="J52" s="50">
        <v>0</v>
      </c>
      <c r="K52" s="50">
        <v>0</v>
      </c>
      <c r="L52" s="50">
        <v>0</v>
      </c>
      <c r="M52" s="50">
        <v>0</v>
      </c>
      <c r="N52" s="50">
        <v>0</v>
      </c>
      <c r="O52" s="50">
        <v>0</v>
      </c>
      <c r="Q52" s="50">
        <v>0</v>
      </c>
      <c r="R52" s="50">
        <v>0</v>
      </c>
      <c r="S52" s="50">
        <v>0</v>
      </c>
      <c r="T52" s="50">
        <v>0</v>
      </c>
      <c r="U52" s="50">
        <v>0</v>
      </c>
      <c r="V52" s="50">
        <v>0</v>
      </c>
      <c r="W52" s="50">
        <v>0</v>
      </c>
      <c r="X52" s="50">
        <v>0</v>
      </c>
      <c r="Y52" s="50">
        <v>0</v>
      </c>
      <c r="Z52" s="50">
        <v>0</v>
      </c>
      <c r="AA52" s="50">
        <v>0</v>
      </c>
      <c r="AB52" s="50">
        <v>0</v>
      </c>
      <c r="AC52" s="50">
        <v>0</v>
      </c>
      <c r="AD52" s="50">
        <v>0</v>
      </c>
      <c r="AF52" s="50">
        <v>0</v>
      </c>
      <c r="AG52" s="50">
        <v>0</v>
      </c>
      <c r="AH52" s="50">
        <v>0</v>
      </c>
      <c r="AI52" s="50">
        <v>0</v>
      </c>
      <c r="AJ52" s="50">
        <v>0</v>
      </c>
      <c r="AK52" s="50">
        <v>0</v>
      </c>
      <c r="AL52" s="50">
        <v>0</v>
      </c>
      <c r="AM52" s="50">
        <v>0</v>
      </c>
      <c r="AN52" s="50">
        <v>0</v>
      </c>
      <c r="AO52" s="50">
        <v>0</v>
      </c>
      <c r="AP52" s="50">
        <v>0</v>
      </c>
      <c r="AQ52" s="50">
        <v>0</v>
      </c>
      <c r="AR52" s="50">
        <v>0</v>
      </c>
      <c r="AS52" s="50">
        <v>0</v>
      </c>
      <c r="AU52" s="50">
        <v>0</v>
      </c>
      <c r="AV52" s="50">
        <v>0</v>
      </c>
      <c r="AW52" s="50">
        <v>0</v>
      </c>
      <c r="AX52" s="50">
        <v>0</v>
      </c>
      <c r="AY52" s="50">
        <v>0</v>
      </c>
      <c r="AZ52" s="50">
        <v>0</v>
      </c>
      <c r="BA52" s="50">
        <v>0</v>
      </c>
      <c r="BB52" s="50">
        <v>0</v>
      </c>
      <c r="BC52" s="50">
        <v>0</v>
      </c>
      <c r="BD52" s="50">
        <v>0</v>
      </c>
      <c r="BE52" s="50">
        <v>0</v>
      </c>
      <c r="BF52" s="50">
        <v>0</v>
      </c>
      <c r="BG52" s="50">
        <v>0</v>
      </c>
      <c r="BH52" s="50">
        <v>0</v>
      </c>
      <c r="BJ52" s="50">
        <v>0</v>
      </c>
      <c r="BK52" s="50">
        <v>0</v>
      </c>
      <c r="BL52" s="50">
        <v>0</v>
      </c>
      <c r="BM52" s="50">
        <v>0</v>
      </c>
      <c r="BN52" s="50">
        <v>0</v>
      </c>
      <c r="BO52" s="50">
        <v>0</v>
      </c>
      <c r="BP52" s="50">
        <v>0</v>
      </c>
      <c r="BQ52" s="50">
        <v>0</v>
      </c>
      <c r="BR52" s="50">
        <v>0</v>
      </c>
      <c r="BS52" s="50">
        <v>0</v>
      </c>
      <c r="BT52" s="50">
        <v>0</v>
      </c>
      <c r="BU52" s="50">
        <v>0</v>
      </c>
      <c r="BV52" s="50">
        <v>0</v>
      </c>
      <c r="BX52" s="50">
        <v>0</v>
      </c>
      <c r="BY52" s="50">
        <v>0</v>
      </c>
      <c r="BZ52" s="50">
        <v>0</v>
      </c>
      <c r="CA52" s="50">
        <v>0</v>
      </c>
      <c r="CB52" s="50">
        <v>0</v>
      </c>
      <c r="CC52" s="50">
        <v>0</v>
      </c>
      <c r="CD52" s="50">
        <v>0</v>
      </c>
      <c r="CE52" s="50">
        <v>0</v>
      </c>
      <c r="CF52" s="50">
        <v>0</v>
      </c>
      <c r="CG52" s="50">
        <v>0</v>
      </c>
      <c r="CH52" s="50">
        <v>0</v>
      </c>
      <c r="CI52" s="50">
        <v>0</v>
      </c>
      <c r="CJ52" s="50">
        <v>0</v>
      </c>
      <c r="CL52" s="50">
        <v>0</v>
      </c>
      <c r="CM52" s="50">
        <v>0</v>
      </c>
      <c r="CN52" s="50">
        <v>0</v>
      </c>
      <c r="CO52" s="50">
        <v>0</v>
      </c>
      <c r="CP52" s="50">
        <v>0</v>
      </c>
      <c r="CQ52" s="50">
        <v>0</v>
      </c>
      <c r="CR52" s="50">
        <v>0</v>
      </c>
      <c r="CS52" s="50">
        <v>0</v>
      </c>
      <c r="CT52" s="50">
        <v>0</v>
      </c>
      <c r="CU52" s="50">
        <v>0</v>
      </c>
      <c r="CV52" s="50">
        <v>0</v>
      </c>
      <c r="CW52" s="50">
        <v>0</v>
      </c>
      <c r="CX52" s="50">
        <v>0</v>
      </c>
      <c r="CZ52" s="50">
        <v>0</v>
      </c>
      <c r="DA52" s="50">
        <v>0</v>
      </c>
      <c r="DB52" s="50">
        <v>0</v>
      </c>
      <c r="DC52" s="50">
        <v>0</v>
      </c>
      <c r="DD52" s="50">
        <v>0</v>
      </c>
      <c r="DE52" s="50">
        <v>0</v>
      </c>
      <c r="DF52" s="50">
        <v>0</v>
      </c>
      <c r="DG52" s="50">
        <v>0</v>
      </c>
      <c r="DH52" s="50">
        <v>0</v>
      </c>
      <c r="DI52" s="50">
        <v>0</v>
      </c>
      <c r="DJ52" s="50">
        <v>0</v>
      </c>
      <c r="DK52" s="50">
        <v>0</v>
      </c>
      <c r="DL52" s="50">
        <v>0</v>
      </c>
      <c r="DM52" s="50">
        <v>0</v>
      </c>
      <c r="DN52" s="50">
        <v>0</v>
      </c>
      <c r="DO52" s="50">
        <v>0</v>
      </c>
      <c r="DP52" s="50">
        <v>0</v>
      </c>
      <c r="DQ52" s="50">
        <v>0</v>
      </c>
      <c r="DR52" s="50">
        <v>0</v>
      </c>
      <c r="DS52" s="50">
        <v>0</v>
      </c>
      <c r="DT52" s="50">
        <v>0</v>
      </c>
      <c r="DU52" s="50">
        <v>0</v>
      </c>
      <c r="DV52" s="50">
        <v>0</v>
      </c>
      <c r="DW52" s="50">
        <v>0</v>
      </c>
      <c r="DX52" s="50">
        <v>0</v>
      </c>
      <c r="DY52" s="50">
        <v>0</v>
      </c>
    </row>
    <row r="53" spans="1:129" s="51" customFormat="1" hidden="1" outlineLevel="2">
      <c r="A53" s="55" t="s">
        <v>212</v>
      </c>
      <c r="B53" s="50">
        <v>0</v>
      </c>
      <c r="C53" s="50">
        <v>0</v>
      </c>
      <c r="D53" s="50">
        <v>0</v>
      </c>
      <c r="E53" s="50">
        <v>0</v>
      </c>
      <c r="F53" s="50">
        <v>0</v>
      </c>
      <c r="G53" s="50">
        <v>0</v>
      </c>
      <c r="H53" s="50">
        <v>0</v>
      </c>
      <c r="I53" s="50">
        <v>0</v>
      </c>
      <c r="J53" s="50">
        <v>0</v>
      </c>
      <c r="K53" s="50">
        <v>0</v>
      </c>
      <c r="L53" s="50">
        <v>0</v>
      </c>
      <c r="M53" s="50">
        <v>0</v>
      </c>
      <c r="N53" s="50">
        <v>0</v>
      </c>
      <c r="O53" s="50">
        <v>0</v>
      </c>
      <c r="Q53" s="50">
        <v>0</v>
      </c>
      <c r="R53" s="50">
        <v>0</v>
      </c>
      <c r="S53" s="50">
        <v>0</v>
      </c>
      <c r="T53" s="50">
        <v>0</v>
      </c>
      <c r="U53" s="50">
        <v>0</v>
      </c>
      <c r="V53" s="50">
        <v>0</v>
      </c>
      <c r="W53" s="50">
        <v>0</v>
      </c>
      <c r="X53" s="50">
        <v>0</v>
      </c>
      <c r="Y53" s="50">
        <v>0</v>
      </c>
      <c r="Z53" s="50">
        <v>0</v>
      </c>
      <c r="AA53" s="50">
        <v>0</v>
      </c>
      <c r="AB53" s="50">
        <v>0</v>
      </c>
      <c r="AC53" s="50">
        <v>0</v>
      </c>
      <c r="AD53" s="50">
        <v>0</v>
      </c>
      <c r="AF53" s="50">
        <v>0</v>
      </c>
      <c r="AG53" s="50">
        <v>0</v>
      </c>
      <c r="AH53" s="50">
        <v>0</v>
      </c>
      <c r="AI53" s="50">
        <v>0</v>
      </c>
      <c r="AJ53" s="50">
        <v>0</v>
      </c>
      <c r="AK53" s="50">
        <v>0</v>
      </c>
      <c r="AL53" s="50">
        <v>0</v>
      </c>
      <c r="AM53" s="50">
        <v>0</v>
      </c>
      <c r="AN53" s="50">
        <v>0</v>
      </c>
      <c r="AO53" s="50">
        <v>0</v>
      </c>
      <c r="AP53" s="50">
        <v>0</v>
      </c>
      <c r="AQ53" s="50">
        <v>0</v>
      </c>
      <c r="AR53" s="50">
        <v>0</v>
      </c>
      <c r="AS53" s="50">
        <v>0</v>
      </c>
      <c r="AU53" s="50">
        <v>0</v>
      </c>
      <c r="AV53" s="50">
        <v>0</v>
      </c>
      <c r="AW53" s="50">
        <v>0</v>
      </c>
      <c r="AX53" s="50">
        <v>0</v>
      </c>
      <c r="AY53" s="50">
        <v>0</v>
      </c>
      <c r="AZ53" s="50">
        <v>0</v>
      </c>
      <c r="BA53" s="50">
        <v>0</v>
      </c>
      <c r="BB53" s="50">
        <v>0</v>
      </c>
      <c r="BC53" s="50">
        <v>0</v>
      </c>
      <c r="BD53" s="50">
        <v>0</v>
      </c>
      <c r="BE53" s="50">
        <v>0</v>
      </c>
      <c r="BF53" s="50">
        <v>0</v>
      </c>
      <c r="BG53" s="50">
        <v>0</v>
      </c>
      <c r="BH53" s="50">
        <v>0</v>
      </c>
      <c r="BJ53" s="50">
        <v>0</v>
      </c>
      <c r="BK53" s="50">
        <v>0</v>
      </c>
      <c r="BL53" s="50">
        <v>0</v>
      </c>
      <c r="BM53" s="50">
        <v>0</v>
      </c>
      <c r="BN53" s="50">
        <v>0</v>
      </c>
      <c r="BO53" s="50">
        <v>0</v>
      </c>
      <c r="BP53" s="50">
        <v>0</v>
      </c>
      <c r="BQ53" s="50">
        <v>0</v>
      </c>
      <c r="BR53" s="50">
        <v>0</v>
      </c>
      <c r="BS53" s="50">
        <v>0</v>
      </c>
      <c r="BT53" s="50">
        <v>0</v>
      </c>
      <c r="BU53" s="50">
        <v>0</v>
      </c>
      <c r="BV53" s="50">
        <v>0</v>
      </c>
      <c r="BX53" s="50">
        <v>0</v>
      </c>
      <c r="BY53" s="50">
        <v>0</v>
      </c>
      <c r="BZ53" s="50">
        <v>0</v>
      </c>
      <c r="CA53" s="50">
        <v>0</v>
      </c>
      <c r="CB53" s="50">
        <v>0</v>
      </c>
      <c r="CC53" s="50">
        <v>0</v>
      </c>
      <c r="CD53" s="50">
        <v>0</v>
      </c>
      <c r="CE53" s="50">
        <v>0</v>
      </c>
      <c r="CF53" s="50">
        <v>0</v>
      </c>
      <c r="CG53" s="50">
        <v>0</v>
      </c>
      <c r="CH53" s="50">
        <v>0</v>
      </c>
      <c r="CI53" s="50">
        <v>0</v>
      </c>
      <c r="CJ53" s="50">
        <v>0</v>
      </c>
      <c r="CL53" s="50">
        <v>0</v>
      </c>
      <c r="CM53" s="50">
        <v>0</v>
      </c>
      <c r="CN53" s="50">
        <v>0</v>
      </c>
      <c r="CO53" s="50">
        <v>0</v>
      </c>
      <c r="CP53" s="50">
        <v>0</v>
      </c>
      <c r="CQ53" s="50">
        <v>0</v>
      </c>
      <c r="CR53" s="50">
        <v>0</v>
      </c>
      <c r="CS53" s="50">
        <v>0</v>
      </c>
      <c r="CT53" s="50">
        <v>0</v>
      </c>
      <c r="CU53" s="50">
        <v>0</v>
      </c>
      <c r="CV53" s="50">
        <v>0</v>
      </c>
      <c r="CW53" s="50">
        <v>0</v>
      </c>
      <c r="CX53" s="50">
        <v>0</v>
      </c>
      <c r="CZ53" s="50">
        <v>0</v>
      </c>
      <c r="DA53" s="50">
        <v>0</v>
      </c>
      <c r="DB53" s="50">
        <v>0</v>
      </c>
      <c r="DC53" s="50">
        <v>0</v>
      </c>
      <c r="DD53" s="50">
        <v>0</v>
      </c>
      <c r="DE53" s="50">
        <v>0</v>
      </c>
      <c r="DF53" s="50">
        <v>0</v>
      </c>
      <c r="DG53" s="50">
        <v>0</v>
      </c>
      <c r="DH53" s="50">
        <v>0</v>
      </c>
      <c r="DI53" s="50">
        <v>0</v>
      </c>
      <c r="DJ53" s="50">
        <v>0</v>
      </c>
      <c r="DK53" s="50">
        <v>0</v>
      </c>
      <c r="DL53" s="50">
        <v>0</v>
      </c>
      <c r="DM53" s="50">
        <v>0</v>
      </c>
      <c r="DN53" s="50">
        <v>0</v>
      </c>
      <c r="DO53" s="50">
        <v>0</v>
      </c>
      <c r="DP53" s="50">
        <v>0</v>
      </c>
      <c r="DQ53" s="50">
        <v>0</v>
      </c>
      <c r="DR53" s="50">
        <v>0</v>
      </c>
      <c r="DS53" s="50">
        <v>0</v>
      </c>
      <c r="DT53" s="50">
        <v>0</v>
      </c>
      <c r="DU53" s="50">
        <v>0</v>
      </c>
      <c r="DV53" s="50">
        <v>0</v>
      </c>
      <c r="DW53" s="50">
        <v>0</v>
      </c>
      <c r="DX53" s="50">
        <v>0</v>
      </c>
      <c r="DY53" s="50">
        <v>0</v>
      </c>
    </row>
    <row r="54" spans="1:129" s="51" customFormat="1" hidden="1" outlineLevel="2">
      <c r="A54" s="55" t="s">
        <v>213</v>
      </c>
      <c r="B54" s="50">
        <v>0</v>
      </c>
      <c r="C54" s="50">
        <v>0</v>
      </c>
      <c r="D54" s="50">
        <v>0</v>
      </c>
      <c r="E54" s="50">
        <v>0</v>
      </c>
      <c r="F54" s="50">
        <v>0</v>
      </c>
      <c r="G54" s="50">
        <v>0</v>
      </c>
      <c r="H54" s="50">
        <v>0</v>
      </c>
      <c r="I54" s="50">
        <v>0</v>
      </c>
      <c r="J54" s="50">
        <v>0</v>
      </c>
      <c r="K54" s="50">
        <v>0</v>
      </c>
      <c r="L54" s="50">
        <v>0</v>
      </c>
      <c r="M54" s="50">
        <v>0</v>
      </c>
      <c r="N54" s="50">
        <v>0</v>
      </c>
      <c r="O54" s="50">
        <v>0</v>
      </c>
      <c r="Q54" s="50">
        <v>0</v>
      </c>
      <c r="R54" s="50">
        <v>0</v>
      </c>
      <c r="S54" s="50">
        <v>0</v>
      </c>
      <c r="T54" s="50">
        <v>0</v>
      </c>
      <c r="U54" s="50">
        <v>0</v>
      </c>
      <c r="V54" s="50">
        <v>0</v>
      </c>
      <c r="W54" s="50">
        <v>0</v>
      </c>
      <c r="X54" s="50">
        <v>0</v>
      </c>
      <c r="Y54" s="50">
        <v>0</v>
      </c>
      <c r="Z54" s="50">
        <v>0</v>
      </c>
      <c r="AA54" s="50">
        <v>0</v>
      </c>
      <c r="AB54" s="50">
        <v>0</v>
      </c>
      <c r="AC54" s="50">
        <v>0</v>
      </c>
      <c r="AD54" s="50">
        <v>0</v>
      </c>
      <c r="AF54" s="50">
        <v>0</v>
      </c>
      <c r="AG54" s="50">
        <v>0</v>
      </c>
      <c r="AH54" s="50">
        <v>0</v>
      </c>
      <c r="AI54" s="50">
        <v>0</v>
      </c>
      <c r="AJ54" s="50">
        <v>0</v>
      </c>
      <c r="AK54" s="50">
        <v>0</v>
      </c>
      <c r="AL54" s="50">
        <v>0</v>
      </c>
      <c r="AM54" s="50">
        <v>0</v>
      </c>
      <c r="AN54" s="50">
        <v>0</v>
      </c>
      <c r="AO54" s="50">
        <v>0</v>
      </c>
      <c r="AP54" s="50">
        <v>0</v>
      </c>
      <c r="AQ54" s="50">
        <v>0</v>
      </c>
      <c r="AR54" s="50">
        <v>0</v>
      </c>
      <c r="AS54" s="50">
        <v>0</v>
      </c>
      <c r="AU54" s="50">
        <v>0</v>
      </c>
      <c r="AV54" s="50">
        <v>0</v>
      </c>
      <c r="AW54" s="50">
        <v>0</v>
      </c>
      <c r="AX54" s="50">
        <v>0</v>
      </c>
      <c r="AY54" s="50">
        <v>0</v>
      </c>
      <c r="AZ54" s="50">
        <v>0</v>
      </c>
      <c r="BA54" s="50">
        <v>0</v>
      </c>
      <c r="BB54" s="50">
        <v>0</v>
      </c>
      <c r="BC54" s="50">
        <v>0</v>
      </c>
      <c r="BD54" s="50">
        <v>0</v>
      </c>
      <c r="BE54" s="50">
        <v>0</v>
      </c>
      <c r="BF54" s="50">
        <v>0</v>
      </c>
      <c r="BG54" s="50">
        <v>0</v>
      </c>
      <c r="BH54" s="50">
        <v>0</v>
      </c>
      <c r="BJ54" s="50">
        <v>0</v>
      </c>
      <c r="BK54" s="50">
        <v>0</v>
      </c>
      <c r="BL54" s="50">
        <v>0</v>
      </c>
      <c r="BM54" s="50">
        <v>0</v>
      </c>
      <c r="BN54" s="50">
        <v>0</v>
      </c>
      <c r="BO54" s="50">
        <v>0</v>
      </c>
      <c r="BP54" s="50">
        <v>0</v>
      </c>
      <c r="BQ54" s="50">
        <v>0</v>
      </c>
      <c r="BR54" s="50">
        <v>0</v>
      </c>
      <c r="BS54" s="50">
        <v>0</v>
      </c>
      <c r="BT54" s="50">
        <v>0</v>
      </c>
      <c r="BU54" s="50">
        <v>0</v>
      </c>
      <c r="BV54" s="50">
        <v>0</v>
      </c>
      <c r="BX54" s="50">
        <v>0</v>
      </c>
      <c r="BY54" s="50">
        <v>0</v>
      </c>
      <c r="BZ54" s="50">
        <v>0</v>
      </c>
      <c r="CA54" s="50">
        <v>0</v>
      </c>
      <c r="CB54" s="50">
        <v>0</v>
      </c>
      <c r="CC54" s="50">
        <v>0</v>
      </c>
      <c r="CD54" s="50">
        <v>0</v>
      </c>
      <c r="CE54" s="50">
        <v>0</v>
      </c>
      <c r="CF54" s="50">
        <v>0</v>
      </c>
      <c r="CG54" s="50">
        <v>0</v>
      </c>
      <c r="CH54" s="50">
        <v>0</v>
      </c>
      <c r="CI54" s="50">
        <v>0</v>
      </c>
      <c r="CJ54" s="50">
        <v>0</v>
      </c>
      <c r="CL54" s="50">
        <v>0</v>
      </c>
      <c r="CM54" s="50">
        <v>0</v>
      </c>
      <c r="CN54" s="50">
        <v>0</v>
      </c>
      <c r="CO54" s="50">
        <v>0</v>
      </c>
      <c r="CP54" s="50">
        <v>0</v>
      </c>
      <c r="CQ54" s="50">
        <v>0</v>
      </c>
      <c r="CR54" s="50">
        <v>0</v>
      </c>
      <c r="CS54" s="50">
        <v>0</v>
      </c>
      <c r="CT54" s="50">
        <v>0</v>
      </c>
      <c r="CU54" s="50">
        <v>0</v>
      </c>
      <c r="CV54" s="50">
        <v>0</v>
      </c>
      <c r="CW54" s="50">
        <v>0</v>
      </c>
      <c r="CX54" s="50">
        <v>0</v>
      </c>
      <c r="CZ54" s="50">
        <v>0</v>
      </c>
      <c r="DA54" s="50">
        <v>0</v>
      </c>
      <c r="DB54" s="50">
        <v>0</v>
      </c>
      <c r="DC54" s="50">
        <v>0</v>
      </c>
      <c r="DD54" s="50">
        <v>0</v>
      </c>
      <c r="DE54" s="50">
        <v>0</v>
      </c>
      <c r="DF54" s="50">
        <v>0</v>
      </c>
      <c r="DG54" s="50">
        <v>0</v>
      </c>
      <c r="DH54" s="50">
        <v>0</v>
      </c>
      <c r="DI54" s="50">
        <v>0</v>
      </c>
      <c r="DJ54" s="50">
        <v>0</v>
      </c>
      <c r="DK54" s="50">
        <v>0</v>
      </c>
      <c r="DL54" s="50">
        <v>0</v>
      </c>
      <c r="DM54" s="50">
        <v>0</v>
      </c>
      <c r="DN54" s="50">
        <v>0</v>
      </c>
      <c r="DO54" s="50">
        <v>0</v>
      </c>
      <c r="DP54" s="50">
        <v>0</v>
      </c>
      <c r="DQ54" s="50">
        <v>0</v>
      </c>
      <c r="DR54" s="50">
        <v>0</v>
      </c>
      <c r="DS54" s="50">
        <v>0</v>
      </c>
      <c r="DT54" s="50">
        <v>0</v>
      </c>
      <c r="DU54" s="50">
        <v>0</v>
      </c>
      <c r="DV54" s="50">
        <v>0</v>
      </c>
      <c r="DW54" s="50">
        <v>0</v>
      </c>
      <c r="DX54" s="50">
        <v>0</v>
      </c>
      <c r="DY54" s="50">
        <v>0</v>
      </c>
    </row>
    <row r="55" spans="1:129" s="51" customFormat="1" outlineLevel="1" collapsed="1">
      <c r="A55" s="49" t="s">
        <v>214</v>
      </c>
      <c r="B55" s="50">
        <v>0</v>
      </c>
      <c r="C55" s="50">
        <v>0</v>
      </c>
      <c r="D55" s="50">
        <v>0</v>
      </c>
      <c r="E55" s="50">
        <v>0</v>
      </c>
      <c r="F55" s="50">
        <v>0</v>
      </c>
      <c r="G55" s="50">
        <v>0</v>
      </c>
      <c r="H55" s="50">
        <v>0</v>
      </c>
      <c r="I55" s="50">
        <v>0</v>
      </c>
      <c r="J55" s="50">
        <v>0</v>
      </c>
      <c r="K55" s="50">
        <v>0</v>
      </c>
      <c r="L55" s="50">
        <v>0</v>
      </c>
      <c r="M55" s="50">
        <v>0</v>
      </c>
      <c r="N55" s="50">
        <v>0</v>
      </c>
      <c r="O55" s="50">
        <v>0</v>
      </c>
      <c r="Q55" s="50">
        <v>0</v>
      </c>
      <c r="R55" s="50">
        <v>0</v>
      </c>
      <c r="S55" s="50">
        <v>0</v>
      </c>
      <c r="T55" s="50">
        <v>0</v>
      </c>
      <c r="U55" s="50">
        <v>0</v>
      </c>
      <c r="V55" s="50">
        <v>0</v>
      </c>
      <c r="W55" s="50">
        <v>0</v>
      </c>
      <c r="X55" s="50">
        <v>0</v>
      </c>
      <c r="Y55" s="50">
        <v>0</v>
      </c>
      <c r="Z55" s="50">
        <v>0</v>
      </c>
      <c r="AA55" s="50">
        <v>0</v>
      </c>
      <c r="AB55" s="50">
        <v>0</v>
      </c>
      <c r="AC55" s="50">
        <v>0</v>
      </c>
      <c r="AD55" s="50">
        <v>0</v>
      </c>
      <c r="AF55" s="50">
        <v>0</v>
      </c>
      <c r="AG55" s="50">
        <v>0</v>
      </c>
      <c r="AH55" s="50">
        <v>0</v>
      </c>
      <c r="AI55" s="50">
        <v>0</v>
      </c>
      <c r="AJ55" s="50">
        <v>0</v>
      </c>
      <c r="AK55" s="50">
        <v>0</v>
      </c>
      <c r="AL55" s="50">
        <v>0</v>
      </c>
      <c r="AM55" s="50">
        <v>0</v>
      </c>
      <c r="AN55" s="50">
        <v>0</v>
      </c>
      <c r="AO55" s="50">
        <v>0</v>
      </c>
      <c r="AP55" s="50">
        <v>0</v>
      </c>
      <c r="AQ55" s="50">
        <v>0</v>
      </c>
      <c r="AR55" s="50">
        <v>0</v>
      </c>
      <c r="AS55" s="50">
        <v>0</v>
      </c>
      <c r="AU55" s="50">
        <v>0</v>
      </c>
      <c r="AV55" s="50">
        <v>0</v>
      </c>
      <c r="AW55" s="50">
        <v>0</v>
      </c>
      <c r="AX55" s="50">
        <v>0</v>
      </c>
      <c r="AY55" s="50">
        <v>0</v>
      </c>
      <c r="AZ55" s="50">
        <v>0</v>
      </c>
      <c r="BA55" s="50">
        <v>0</v>
      </c>
      <c r="BB55" s="50">
        <v>0</v>
      </c>
      <c r="BC55" s="50">
        <v>0</v>
      </c>
      <c r="BD55" s="50">
        <v>0</v>
      </c>
      <c r="BE55" s="50">
        <v>0</v>
      </c>
      <c r="BF55" s="50">
        <v>0</v>
      </c>
      <c r="BG55" s="50">
        <v>0</v>
      </c>
      <c r="BH55" s="50">
        <v>0</v>
      </c>
      <c r="BJ55" s="50">
        <v>0</v>
      </c>
      <c r="BK55" s="50">
        <v>0</v>
      </c>
      <c r="BL55" s="50">
        <v>0</v>
      </c>
      <c r="BM55" s="50">
        <v>0</v>
      </c>
      <c r="BN55" s="50">
        <v>0</v>
      </c>
      <c r="BO55" s="50">
        <v>0</v>
      </c>
      <c r="BP55" s="50">
        <v>0</v>
      </c>
      <c r="BQ55" s="50">
        <v>0</v>
      </c>
      <c r="BR55" s="50">
        <v>0</v>
      </c>
      <c r="BS55" s="50">
        <v>0</v>
      </c>
      <c r="BT55" s="50">
        <v>0</v>
      </c>
      <c r="BU55" s="50">
        <v>0</v>
      </c>
      <c r="BV55" s="50">
        <v>0</v>
      </c>
      <c r="BX55" s="50">
        <v>0</v>
      </c>
      <c r="BY55" s="50">
        <v>0</v>
      </c>
      <c r="BZ55" s="50">
        <v>0</v>
      </c>
      <c r="CA55" s="50">
        <v>0</v>
      </c>
      <c r="CB55" s="50">
        <v>0</v>
      </c>
      <c r="CC55" s="50">
        <v>0</v>
      </c>
      <c r="CD55" s="50">
        <v>0</v>
      </c>
      <c r="CE55" s="50">
        <v>0</v>
      </c>
      <c r="CF55" s="50">
        <v>0</v>
      </c>
      <c r="CG55" s="50">
        <v>0</v>
      </c>
      <c r="CH55" s="50">
        <v>0</v>
      </c>
      <c r="CI55" s="50">
        <v>0</v>
      </c>
      <c r="CJ55" s="50">
        <v>0</v>
      </c>
      <c r="CL55" s="50">
        <v>0</v>
      </c>
      <c r="CM55" s="50">
        <v>0</v>
      </c>
      <c r="CN55" s="50">
        <v>0</v>
      </c>
      <c r="CO55" s="50">
        <v>0</v>
      </c>
      <c r="CP55" s="50">
        <v>0</v>
      </c>
      <c r="CQ55" s="50">
        <v>0</v>
      </c>
      <c r="CR55" s="50">
        <v>0</v>
      </c>
      <c r="CS55" s="50">
        <v>0</v>
      </c>
      <c r="CT55" s="50">
        <v>0</v>
      </c>
      <c r="CU55" s="50">
        <v>0</v>
      </c>
      <c r="CV55" s="50">
        <v>0</v>
      </c>
      <c r="CW55" s="50">
        <v>0</v>
      </c>
      <c r="CX55" s="50">
        <v>0</v>
      </c>
      <c r="CZ55" s="50">
        <v>0</v>
      </c>
      <c r="DA55" s="50">
        <v>0</v>
      </c>
      <c r="DB55" s="50">
        <v>0</v>
      </c>
      <c r="DC55" s="50">
        <v>0</v>
      </c>
      <c r="DD55" s="50">
        <v>0</v>
      </c>
      <c r="DE55" s="50">
        <v>0</v>
      </c>
      <c r="DF55" s="50">
        <v>0</v>
      </c>
      <c r="DG55" s="50">
        <v>0</v>
      </c>
      <c r="DH55" s="50">
        <v>0</v>
      </c>
      <c r="DI55" s="50">
        <v>0</v>
      </c>
      <c r="DJ55" s="50">
        <v>0</v>
      </c>
      <c r="DK55" s="50">
        <v>0</v>
      </c>
      <c r="DL55" s="50">
        <v>0</v>
      </c>
      <c r="DM55" s="50">
        <v>0</v>
      </c>
      <c r="DN55" s="50">
        <v>0</v>
      </c>
      <c r="DO55" s="50">
        <v>0</v>
      </c>
      <c r="DP55" s="50">
        <v>0</v>
      </c>
      <c r="DQ55" s="50">
        <v>0</v>
      </c>
      <c r="DR55" s="50">
        <v>0</v>
      </c>
      <c r="DS55" s="50">
        <v>0</v>
      </c>
      <c r="DT55" s="50">
        <v>0</v>
      </c>
      <c r="DU55" s="50">
        <v>0</v>
      </c>
      <c r="DV55" s="50">
        <v>0</v>
      </c>
      <c r="DW55" s="50">
        <v>0</v>
      </c>
      <c r="DX55" s="50">
        <v>0</v>
      </c>
      <c r="DY55" s="50">
        <v>0</v>
      </c>
    </row>
    <row r="56" spans="1:129" s="51" customFormat="1">
      <c r="A56" s="49" t="s">
        <v>215</v>
      </c>
      <c r="B56" s="50">
        <v>2891.98</v>
      </c>
      <c r="C56" s="50">
        <v>1949.58</v>
      </c>
      <c r="D56" s="50">
        <v>1847.14</v>
      </c>
      <c r="E56" s="50">
        <v>1883.06</v>
      </c>
      <c r="F56" s="50">
        <v>1981.9499999999998</v>
      </c>
      <c r="G56" s="50">
        <v>1837.07</v>
      </c>
      <c r="H56" s="50">
        <v>1827.06</v>
      </c>
      <c r="I56" s="50">
        <v>1510.16</v>
      </c>
      <c r="J56" s="50">
        <v>1920.6599999999999</v>
      </c>
      <c r="K56" s="50">
        <v>3323.8599999999997</v>
      </c>
      <c r="L56" s="50">
        <v>4151.3500000000004</v>
      </c>
      <c r="M56" s="50">
        <v>3123.5</v>
      </c>
      <c r="N56" s="50">
        <v>3123.5</v>
      </c>
      <c r="O56" s="50">
        <v>28247.369999999995</v>
      </c>
      <c r="P56" s="32"/>
      <c r="Q56" s="50">
        <v>1873.77</v>
      </c>
      <c r="R56" s="50">
        <v>3428.5699999999997</v>
      </c>
      <c r="S56" s="50">
        <v>318.97000000000003</v>
      </c>
      <c r="T56" s="50">
        <v>1873.77</v>
      </c>
      <c r="U56" s="50">
        <v>1873.77</v>
      </c>
      <c r="V56" s="50">
        <v>1873.77</v>
      </c>
      <c r="W56" s="50">
        <v>1863.53</v>
      </c>
      <c r="X56" s="50">
        <v>1863.53</v>
      </c>
      <c r="Y56" s="50">
        <v>2592.4499999999998</v>
      </c>
      <c r="Z56" s="50">
        <v>1881.49</v>
      </c>
      <c r="AA56" s="50">
        <v>1863.53</v>
      </c>
      <c r="AB56" s="50">
        <v>2353.79</v>
      </c>
      <c r="AC56" s="50">
        <v>2353.79</v>
      </c>
      <c r="AD56" s="50">
        <v>23660.940000000002</v>
      </c>
      <c r="AE56" s="32"/>
      <c r="AF56" s="50">
        <v>2882.41</v>
      </c>
      <c r="AG56" s="50">
        <v>965.16</v>
      </c>
      <c r="AH56" s="50">
        <v>1531.04</v>
      </c>
      <c r="AI56" s="50">
        <v>2126.7799999999997</v>
      </c>
      <c r="AJ56" s="50">
        <v>1923.78</v>
      </c>
      <c r="AK56" s="50">
        <v>1923.78</v>
      </c>
      <c r="AL56" s="50">
        <v>1827.15</v>
      </c>
      <c r="AM56" s="50">
        <v>-9715.52</v>
      </c>
      <c r="AN56" s="50">
        <v>3340.45</v>
      </c>
      <c r="AO56" s="50">
        <v>2384.8599999999997</v>
      </c>
      <c r="AP56" s="50">
        <v>2279.5500000000002</v>
      </c>
      <c r="AQ56" s="50">
        <v>1827.17</v>
      </c>
      <c r="AR56" s="50">
        <v>1827.17</v>
      </c>
      <c r="AS56" s="50">
        <v>13296.609999999999</v>
      </c>
      <c r="AT56" s="32"/>
      <c r="AU56" s="50">
        <v>1433.92</v>
      </c>
      <c r="AV56" s="50">
        <v>1308.3799999999999</v>
      </c>
      <c r="AW56" s="50">
        <v>248.55999999999995</v>
      </c>
      <c r="AX56" s="50">
        <v>1073.32</v>
      </c>
      <c r="AY56" s="50">
        <v>938.13</v>
      </c>
      <c r="AZ56" s="50">
        <v>1533.83</v>
      </c>
      <c r="BA56" s="50">
        <v>1098.76</v>
      </c>
      <c r="BB56" s="50">
        <v>938.1</v>
      </c>
      <c r="BC56" s="50">
        <v>2192.6999999999998</v>
      </c>
      <c r="BD56" s="50">
        <v>938.13</v>
      </c>
      <c r="BE56" s="50">
        <v>938.13</v>
      </c>
      <c r="BF56" s="50">
        <v>1767.1999999999998</v>
      </c>
      <c r="BG56" s="50">
        <v>1767.1999999999998</v>
      </c>
      <c r="BH56" s="50">
        <v>14409.16</v>
      </c>
      <c r="BI56" s="33"/>
      <c r="BJ56" s="50">
        <v>5211.01</v>
      </c>
      <c r="BK56" s="50">
        <v>905.77</v>
      </c>
      <c r="BL56" s="50">
        <v>-2747.17</v>
      </c>
      <c r="BM56" s="50">
        <v>2477.87</v>
      </c>
      <c r="BN56" s="50">
        <v>889.12</v>
      </c>
      <c r="BO56" s="50">
        <v>889.12</v>
      </c>
      <c r="BP56" s="50">
        <v>983.82</v>
      </c>
      <c r="BQ56" s="50">
        <v>889.12</v>
      </c>
      <c r="BR56" s="50">
        <v>889.12</v>
      </c>
      <c r="BS56" s="50">
        <v>889.12</v>
      </c>
      <c r="BT56" s="50">
        <v>1087.8800000000001</v>
      </c>
      <c r="BU56" s="50">
        <v>1184.32</v>
      </c>
      <c r="BV56" s="50">
        <v>13549.100000000002</v>
      </c>
      <c r="BW56" s="48"/>
      <c r="BX56" s="50">
        <v>1112.32</v>
      </c>
      <c r="BY56" s="50">
        <v>742.85</v>
      </c>
      <c r="BZ56" s="50">
        <v>807.98</v>
      </c>
      <c r="CA56" s="50">
        <v>807.98</v>
      </c>
      <c r="CB56" s="50">
        <v>1787.2800000000002</v>
      </c>
      <c r="CC56" s="50">
        <v>1402.88</v>
      </c>
      <c r="CD56" s="50">
        <v>807.98</v>
      </c>
      <c r="CE56" s="50">
        <v>807.98</v>
      </c>
      <c r="CF56" s="50">
        <v>807.98</v>
      </c>
      <c r="CG56" s="50">
        <v>1558.64</v>
      </c>
      <c r="CH56" s="50">
        <v>919.91000000000008</v>
      </c>
      <c r="CI56" s="50">
        <v>1091.98</v>
      </c>
      <c r="CJ56" s="50">
        <v>12655.759999999998</v>
      </c>
      <c r="CK56" s="48"/>
      <c r="CL56" s="50">
        <v>1290.6200000000001</v>
      </c>
      <c r="CM56" s="50">
        <v>687.56</v>
      </c>
      <c r="CN56" s="50">
        <v>747.77</v>
      </c>
      <c r="CO56" s="50">
        <v>1710.4</v>
      </c>
      <c r="CP56" s="50">
        <v>819.57999999999993</v>
      </c>
      <c r="CQ56" s="50">
        <v>528.35</v>
      </c>
      <c r="CR56" s="50">
        <v>782.94999999999993</v>
      </c>
      <c r="CS56" s="50">
        <v>747.77</v>
      </c>
      <c r="CT56" s="50">
        <v>893.37</v>
      </c>
      <c r="CU56" s="50">
        <v>952.16</v>
      </c>
      <c r="CV56" s="50">
        <v>893.4</v>
      </c>
      <c r="CW56" s="50">
        <v>747.71</v>
      </c>
      <c r="CX56" s="50">
        <v>10801.64</v>
      </c>
      <c r="CY56" s="48"/>
      <c r="CZ56" s="50">
        <v>747.71</v>
      </c>
      <c r="DA56" s="50">
        <v>795.09</v>
      </c>
      <c r="DB56" s="50">
        <v>4968.8599999999997</v>
      </c>
      <c r="DC56" s="50">
        <v>-2828.6400000000003</v>
      </c>
      <c r="DD56" s="50">
        <v>1434.24</v>
      </c>
      <c r="DE56" s="50">
        <v>767.17</v>
      </c>
      <c r="DF56" s="50">
        <v>690.04</v>
      </c>
      <c r="DG56" s="50">
        <v>690.04</v>
      </c>
      <c r="DH56" s="50">
        <v>999.2</v>
      </c>
      <c r="DI56" s="50">
        <v>1011.66</v>
      </c>
      <c r="DJ56" s="50">
        <v>764.9</v>
      </c>
      <c r="DK56" s="50">
        <v>3472.59</v>
      </c>
      <c r="DL56" s="50">
        <v>13512.859999999999</v>
      </c>
      <c r="DM56" s="50">
        <v>3477.62</v>
      </c>
      <c r="DN56" s="50">
        <v>632.13</v>
      </c>
      <c r="DO56" s="50">
        <v>698.58999999999992</v>
      </c>
      <c r="DP56" s="50">
        <v>1062.3</v>
      </c>
      <c r="DQ56" s="50">
        <v>0</v>
      </c>
      <c r="DR56" s="50">
        <v>0</v>
      </c>
      <c r="DS56" s="50">
        <v>0</v>
      </c>
      <c r="DT56" s="50">
        <v>0</v>
      </c>
      <c r="DU56" s="50">
        <v>0</v>
      </c>
      <c r="DV56" s="50">
        <v>0</v>
      </c>
      <c r="DW56" s="50">
        <v>0</v>
      </c>
      <c r="DX56" s="50">
        <v>0</v>
      </c>
      <c r="DY56" s="50">
        <v>5870.64</v>
      </c>
    </row>
    <row r="57" spans="1:129" s="51" customFormat="1" hidden="1" outlineLevel="1">
      <c r="A57" s="55" t="s">
        <v>216</v>
      </c>
      <c r="B57" s="50">
        <v>0</v>
      </c>
      <c r="C57" s="50">
        <v>0</v>
      </c>
      <c r="D57" s="50">
        <v>0</v>
      </c>
      <c r="E57" s="50">
        <v>0</v>
      </c>
      <c r="F57" s="50">
        <v>0</v>
      </c>
      <c r="G57" s="50">
        <v>0</v>
      </c>
      <c r="H57" s="50">
        <v>0</v>
      </c>
      <c r="I57" s="50">
        <v>0</v>
      </c>
      <c r="J57" s="50">
        <v>0</v>
      </c>
      <c r="K57" s="50">
        <v>0</v>
      </c>
      <c r="L57" s="50">
        <v>0</v>
      </c>
      <c r="M57" s="50">
        <v>0</v>
      </c>
      <c r="N57" s="50">
        <v>0</v>
      </c>
      <c r="O57" s="50">
        <v>0</v>
      </c>
      <c r="Q57" s="50">
        <v>0</v>
      </c>
      <c r="R57" s="50">
        <v>0</v>
      </c>
      <c r="S57" s="50">
        <v>0</v>
      </c>
      <c r="T57" s="50">
        <v>0</v>
      </c>
      <c r="U57" s="50">
        <v>0</v>
      </c>
      <c r="V57" s="50">
        <v>0</v>
      </c>
      <c r="W57" s="50">
        <v>0</v>
      </c>
      <c r="X57" s="50">
        <v>0</v>
      </c>
      <c r="Y57" s="50">
        <v>0</v>
      </c>
      <c r="Z57" s="50">
        <v>0</v>
      </c>
      <c r="AA57" s="50">
        <v>0</v>
      </c>
      <c r="AB57" s="50">
        <v>0</v>
      </c>
      <c r="AC57" s="50">
        <v>0</v>
      </c>
      <c r="AD57" s="50">
        <v>0</v>
      </c>
      <c r="AF57" s="50">
        <v>0</v>
      </c>
      <c r="AG57" s="50">
        <v>0</v>
      </c>
      <c r="AH57" s="50">
        <v>0</v>
      </c>
      <c r="AI57" s="50">
        <v>0</v>
      </c>
      <c r="AJ57" s="50">
        <v>0</v>
      </c>
      <c r="AK57" s="50">
        <v>0</v>
      </c>
      <c r="AL57" s="50">
        <v>0</v>
      </c>
      <c r="AM57" s="50">
        <v>0</v>
      </c>
      <c r="AN57" s="50">
        <v>0</v>
      </c>
      <c r="AO57" s="50">
        <v>0</v>
      </c>
      <c r="AP57" s="50">
        <v>0</v>
      </c>
      <c r="AQ57" s="50">
        <v>0</v>
      </c>
      <c r="AR57" s="50">
        <v>0</v>
      </c>
      <c r="AS57" s="50">
        <v>0</v>
      </c>
      <c r="AU57" s="50">
        <v>0</v>
      </c>
      <c r="AV57" s="50">
        <v>0</v>
      </c>
      <c r="AW57" s="50">
        <v>0</v>
      </c>
      <c r="AX57" s="50">
        <v>0</v>
      </c>
      <c r="AY57" s="50">
        <v>0</v>
      </c>
      <c r="AZ57" s="50">
        <v>0</v>
      </c>
      <c r="BA57" s="50">
        <v>0</v>
      </c>
      <c r="BB57" s="50">
        <v>0</v>
      </c>
      <c r="BC57" s="50">
        <v>0</v>
      </c>
      <c r="BD57" s="50">
        <v>0</v>
      </c>
      <c r="BE57" s="50">
        <v>0</v>
      </c>
      <c r="BF57" s="50">
        <v>0</v>
      </c>
      <c r="BG57" s="50">
        <v>0</v>
      </c>
      <c r="BH57" s="50">
        <v>0</v>
      </c>
      <c r="BJ57" s="50">
        <v>0</v>
      </c>
      <c r="BK57" s="50">
        <v>0</v>
      </c>
      <c r="BL57" s="50">
        <v>0</v>
      </c>
      <c r="BM57" s="50">
        <v>0</v>
      </c>
      <c r="BN57" s="50">
        <v>0</v>
      </c>
      <c r="BO57" s="50">
        <v>0</v>
      </c>
      <c r="BP57" s="50">
        <v>0</v>
      </c>
      <c r="BQ57" s="50">
        <v>0</v>
      </c>
      <c r="BR57" s="50">
        <v>0</v>
      </c>
      <c r="BS57" s="50">
        <v>0</v>
      </c>
      <c r="BT57" s="50">
        <v>0</v>
      </c>
      <c r="BU57" s="50">
        <v>0</v>
      </c>
      <c r="BV57" s="50">
        <v>0</v>
      </c>
      <c r="BX57" s="50">
        <v>0</v>
      </c>
      <c r="BY57" s="50">
        <v>0</v>
      </c>
      <c r="BZ57" s="50">
        <v>0</v>
      </c>
      <c r="CA57" s="50">
        <v>0</v>
      </c>
      <c r="CB57" s="50">
        <v>0</v>
      </c>
      <c r="CC57" s="50">
        <v>0</v>
      </c>
      <c r="CD57" s="50">
        <v>0</v>
      </c>
      <c r="CE57" s="50">
        <v>0</v>
      </c>
      <c r="CF57" s="50">
        <v>0</v>
      </c>
      <c r="CG57" s="50">
        <v>0</v>
      </c>
      <c r="CH57" s="50">
        <v>0</v>
      </c>
      <c r="CI57" s="50">
        <v>0</v>
      </c>
      <c r="CJ57" s="50">
        <v>0</v>
      </c>
      <c r="CL57" s="50">
        <v>0</v>
      </c>
      <c r="CM57" s="50">
        <v>0</v>
      </c>
      <c r="CN57" s="50">
        <v>0</v>
      </c>
      <c r="CO57" s="50">
        <v>0</v>
      </c>
      <c r="CP57" s="50">
        <v>0</v>
      </c>
      <c r="CQ57" s="50">
        <v>0</v>
      </c>
      <c r="CR57" s="50">
        <v>0</v>
      </c>
      <c r="CS57" s="50">
        <v>0</v>
      </c>
      <c r="CT57" s="50">
        <v>0</v>
      </c>
      <c r="CU57" s="50">
        <v>0</v>
      </c>
      <c r="CV57" s="50">
        <v>0</v>
      </c>
      <c r="CW57" s="50">
        <v>0</v>
      </c>
      <c r="CX57" s="50">
        <v>0</v>
      </c>
      <c r="CZ57" s="50">
        <v>0</v>
      </c>
      <c r="DA57" s="50">
        <v>0</v>
      </c>
      <c r="DB57" s="50">
        <v>0</v>
      </c>
      <c r="DC57" s="50">
        <v>0</v>
      </c>
      <c r="DD57" s="50">
        <v>0</v>
      </c>
      <c r="DE57" s="50">
        <v>0</v>
      </c>
      <c r="DF57" s="50">
        <v>0</v>
      </c>
      <c r="DG57" s="50">
        <v>0</v>
      </c>
      <c r="DH57" s="50">
        <v>0</v>
      </c>
      <c r="DI57" s="50">
        <v>0</v>
      </c>
      <c r="DJ57" s="50">
        <v>0</v>
      </c>
      <c r="DK57" s="50">
        <v>0</v>
      </c>
      <c r="DL57" s="50">
        <v>0</v>
      </c>
      <c r="DM57" s="50">
        <v>0</v>
      </c>
      <c r="DN57" s="50">
        <v>0</v>
      </c>
      <c r="DO57" s="50">
        <v>0</v>
      </c>
      <c r="DP57" s="50">
        <v>0</v>
      </c>
      <c r="DQ57" s="50">
        <v>0</v>
      </c>
      <c r="DR57" s="50">
        <v>0</v>
      </c>
      <c r="DS57" s="50">
        <v>0</v>
      </c>
      <c r="DT57" s="50">
        <v>0</v>
      </c>
      <c r="DU57" s="50">
        <v>0</v>
      </c>
      <c r="DV57" s="50">
        <v>0</v>
      </c>
      <c r="DW57" s="50">
        <v>0</v>
      </c>
      <c r="DX57" s="50">
        <v>0</v>
      </c>
      <c r="DY57" s="50">
        <v>0</v>
      </c>
    </row>
    <row r="58" spans="1:129" s="51" customFormat="1" hidden="1" outlineLevel="1">
      <c r="A58" s="55" t="s">
        <v>217</v>
      </c>
      <c r="B58" s="50">
        <v>0</v>
      </c>
      <c r="C58" s="50">
        <v>0</v>
      </c>
      <c r="D58" s="50">
        <v>0</v>
      </c>
      <c r="E58" s="50">
        <v>0</v>
      </c>
      <c r="F58" s="50">
        <v>0</v>
      </c>
      <c r="G58" s="50">
        <v>0</v>
      </c>
      <c r="H58" s="50">
        <v>0</v>
      </c>
      <c r="I58" s="50">
        <v>0</v>
      </c>
      <c r="J58" s="50">
        <v>0</v>
      </c>
      <c r="K58" s="50">
        <v>0</v>
      </c>
      <c r="L58" s="50">
        <v>0</v>
      </c>
      <c r="M58" s="50">
        <v>0</v>
      </c>
      <c r="N58" s="50">
        <v>0</v>
      </c>
      <c r="O58" s="50">
        <v>0</v>
      </c>
      <c r="Q58" s="50">
        <v>0</v>
      </c>
      <c r="R58" s="50">
        <v>0</v>
      </c>
      <c r="S58" s="50">
        <v>0</v>
      </c>
      <c r="T58" s="50">
        <v>0</v>
      </c>
      <c r="U58" s="50">
        <v>0</v>
      </c>
      <c r="V58" s="50">
        <v>0</v>
      </c>
      <c r="W58" s="50">
        <v>0</v>
      </c>
      <c r="X58" s="50">
        <v>0</v>
      </c>
      <c r="Y58" s="50">
        <v>0</v>
      </c>
      <c r="Z58" s="50">
        <v>0</v>
      </c>
      <c r="AA58" s="50">
        <v>0</v>
      </c>
      <c r="AB58" s="50">
        <v>0</v>
      </c>
      <c r="AC58" s="50">
        <v>0</v>
      </c>
      <c r="AD58" s="50">
        <v>0</v>
      </c>
      <c r="AF58" s="50">
        <v>0</v>
      </c>
      <c r="AG58" s="50">
        <v>0</v>
      </c>
      <c r="AH58" s="50">
        <v>0</v>
      </c>
      <c r="AI58" s="50">
        <v>0</v>
      </c>
      <c r="AJ58" s="50">
        <v>0</v>
      </c>
      <c r="AK58" s="50">
        <v>0</v>
      </c>
      <c r="AL58" s="50">
        <v>0</v>
      </c>
      <c r="AM58" s="50">
        <v>0</v>
      </c>
      <c r="AN58" s="50">
        <v>0</v>
      </c>
      <c r="AO58" s="50">
        <v>0</v>
      </c>
      <c r="AP58" s="50">
        <v>0</v>
      </c>
      <c r="AQ58" s="50">
        <v>0</v>
      </c>
      <c r="AR58" s="50">
        <v>0</v>
      </c>
      <c r="AS58" s="50">
        <v>0</v>
      </c>
      <c r="AU58" s="50">
        <v>0</v>
      </c>
      <c r="AV58" s="50">
        <v>0</v>
      </c>
      <c r="AW58" s="50">
        <v>0</v>
      </c>
      <c r="AX58" s="50">
        <v>0</v>
      </c>
      <c r="AY58" s="50">
        <v>0</v>
      </c>
      <c r="AZ58" s="50">
        <v>0</v>
      </c>
      <c r="BA58" s="50">
        <v>0</v>
      </c>
      <c r="BB58" s="50">
        <v>0</v>
      </c>
      <c r="BC58" s="50">
        <v>0</v>
      </c>
      <c r="BD58" s="50">
        <v>0</v>
      </c>
      <c r="BE58" s="50">
        <v>0</v>
      </c>
      <c r="BF58" s="50">
        <v>0</v>
      </c>
      <c r="BG58" s="50">
        <v>0</v>
      </c>
      <c r="BH58" s="50">
        <v>0</v>
      </c>
      <c r="BJ58" s="50">
        <v>0</v>
      </c>
      <c r="BK58" s="50">
        <v>0</v>
      </c>
      <c r="BL58" s="50">
        <v>0</v>
      </c>
      <c r="BM58" s="50">
        <v>0</v>
      </c>
      <c r="BN58" s="50">
        <v>0</v>
      </c>
      <c r="BO58" s="50">
        <v>0</v>
      </c>
      <c r="BP58" s="50">
        <v>0</v>
      </c>
      <c r="BQ58" s="50">
        <v>0</v>
      </c>
      <c r="BR58" s="50">
        <v>0</v>
      </c>
      <c r="BS58" s="50">
        <v>0</v>
      </c>
      <c r="BT58" s="50">
        <v>0</v>
      </c>
      <c r="BU58" s="50">
        <v>0</v>
      </c>
      <c r="BV58" s="50">
        <v>0</v>
      </c>
      <c r="BX58" s="50">
        <v>0</v>
      </c>
      <c r="BY58" s="50">
        <v>0</v>
      </c>
      <c r="BZ58" s="50">
        <v>0</v>
      </c>
      <c r="CA58" s="50">
        <v>0</v>
      </c>
      <c r="CB58" s="50">
        <v>0</v>
      </c>
      <c r="CC58" s="50">
        <v>0</v>
      </c>
      <c r="CD58" s="50">
        <v>0</v>
      </c>
      <c r="CE58" s="50">
        <v>0</v>
      </c>
      <c r="CF58" s="50">
        <v>0</v>
      </c>
      <c r="CG58" s="50">
        <v>0</v>
      </c>
      <c r="CH58" s="50">
        <v>0</v>
      </c>
      <c r="CI58" s="50">
        <v>0</v>
      </c>
      <c r="CJ58" s="50">
        <v>0</v>
      </c>
      <c r="CL58" s="50">
        <v>0</v>
      </c>
      <c r="CM58" s="50">
        <v>0</v>
      </c>
      <c r="CN58" s="50">
        <v>0</v>
      </c>
      <c r="CO58" s="50">
        <v>0</v>
      </c>
      <c r="CP58" s="50">
        <v>0</v>
      </c>
      <c r="CQ58" s="50">
        <v>0</v>
      </c>
      <c r="CR58" s="50">
        <v>0</v>
      </c>
      <c r="CS58" s="50">
        <v>0</v>
      </c>
      <c r="CT58" s="50">
        <v>0</v>
      </c>
      <c r="CU58" s="50">
        <v>0</v>
      </c>
      <c r="CV58" s="50">
        <v>0</v>
      </c>
      <c r="CW58" s="50">
        <v>0</v>
      </c>
      <c r="CX58" s="50">
        <v>0</v>
      </c>
      <c r="CZ58" s="50">
        <v>0</v>
      </c>
      <c r="DA58" s="50">
        <v>0</v>
      </c>
      <c r="DB58" s="50">
        <v>0</v>
      </c>
      <c r="DC58" s="50">
        <v>0</v>
      </c>
      <c r="DD58" s="50">
        <v>0</v>
      </c>
      <c r="DE58" s="50">
        <v>0</v>
      </c>
      <c r="DF58" s="50">
        <v>0</v>
      </c>
      <c r="DG58" s="50">
        <v>0</v>
      </c>
      <c r="DH58" s="50">
        <v>0</v>
      </c>
      <c r="DI58" s="50">
        <v>0</v>
      </c>
      <c r="DJ58" s="50">
        <v>0</v>
      </c>
      <c r="DK58" s="50">
        <v>0</v>
      </c>
      <c r="DL58" s="50">
        <v>0</v>
      </c>
      <c r="DM58" s="50">
        <v>0</v>
      </c>
      <c r="DN58" s="50">
        <v>0</v>
      </c>
      <c r="DO58" s="50">
        <v>0</v>
      </c>
      <c r="DP58" s="50">
        <v>0</v>
      </c>
      <c r="DQ58" s="50">
        <v>0</v>
      </c>
      <c r="DR58" s="50">
        <v>0</v>
      </c>
      <c r="DS58" s="50">
        <v>0</v>
      </c>
      <c r="DT58" s="50">
        <v>0</v>
      </c>
      <c r="DU58" s="50">
        <v>0</v>
      </c>
      <c r="DV58" s="50">
        <v>0</v>
      </c>
      <c r="DW58" s="50">
        <v>0</v>
      </c>
      <c r="DX58" s="50">
        <v>0</v>
      </c>
      <c r="DY58" s="50">
        <v>0</v>
      </c>
    </row>
    <row r="59" spans="1:129" s="51" customFormat="1" hidden="1" outlineLevel="1">
      <c r="A59" s="55" t="s">
        <v>218</v>
      </c>
      <c r="B59" s="50">
        <v>0</v>
      </c>
      <c r="C59" s="50">
        <v>0</v>
      </c>
      <c r="D59" s="50">
        <v>0</v>
      </c>
      <c r="E59" s="50">
        <v>0</v>
      </c>
      <c r="F59" s="50">
        <v>0</v>
      </c>
      <c r="G59" s="50">
        <v>0</v>
      </c>
      <c r="H59" s="50">
        <v>0</v>
      </c>
      <c r="I59" s="50">
        <v>0</v>
      </c>
      <c r="J59" s="50">
        <v>0</v>
      </c>
      <c r="K59" s="50">
        <v>0</v>
      </c>
      <c r="L59" s="50">
        <v>0</v>
      </c>
      <c r="M59" s="50">
        <v>0</v>
      </c>
      <c r="N59" s="50">
        <v>0</v>
      </c>
      <c r="O59" s="50">
        <v>0</v>
      </c>
      <c r="Q59" s="50">
        <v>0</v>
      </c>
      <c r="R59" s="50">
        <v>0</v>
      </c>
      <c r="S59" s="50">
        <v>0</v>
      </c>
      <c r="T59" s="50">
        <v>0</v>
      </c>
      <c r="U59" s="50">
        <v>0</v>
      </c>
      <c r="V59" s="50">
        <v>0</v>
      </c>
      <c r="W59" s="50">
        <v>0</v>
      </c>
      <c r="X59" s="50">
        <v>0</v>
      </c>
      <c r="Y59" s="50">
        <v>0</v>
      </c>
      <c r="Z59" s="50">
        <v>0</v>
      </c>
      <c r="AA59" s="50">
        <v>0</v>
      </c>
      <c r="AB59" s="50">
        <v>0</v>
      </c>
      <c r="AC59" s="50">
        <v>0</v>
      </c>
      <c r="AD59" s="50">
        <v>0</v>
      </c>
      <c r="AF59" s="50">
        <v>0</v>
      </c>
      <c r="AG59" s="50">
        <v>0</v>
      </c>
      <c r="AH59" s="50">
        <v>0</v>
      </c>
      <c r="AI59" s="50">
        <v>0</v>
      </c>
      <c r="AJ59" s="50">
        <v>0</v>
      </c>
      <c r="AK59" s="50">
        <v>0</v>
      </c>
      <c r="AL59" s="50">
        <v>0</v>
      </c>
      <c r="AM59" s="50">
        <v>0</v>
      </c>
      <c r="AN59" s="50">
        <v>0</v>
      </c>
      <c r="AO59" s="50">
        <v>0</v>
      </c>
      <c r="AP59" s="50">
        <v>0</v>
      </c>
      <c r="AQ59" s="50">
        <v>0</v>
      </c>
      <c r="AR59" s="50">
        <v>0</v>
      </c>
      <c r="AS59" s="50">
        <v>0</v>
      </c>
      <c r="AU59" s="50">
        <v>0</v>
      </c>
      <c r="AV59" s="50">
        <v>0</v>
      </c>
      <c r="AW59" s="50">
        <v>0</v>
      </c>
      <c r="AX59" s="50">
        <v>0</v>
      </c>
      <c r="AY59" s="50">
        <v>0</v>
      </c>
      <c r="AZ59" s="50">
        <v>0</v>
      </c>
      <c r="BA59" s="50">
        <v>0</v>
      </c>
      <c r="BB59" s="50">
        <v>0</v>
      </c>
      <c r="BC59" s="50">
        <v>0</v>
      </c>
      <c r="BD59" s="50">
        <v>0</v>
      </c>
      <c r="BE59" s="50">
        <v>0</v>
      </c>
      <c r="BF59" s="50">
        <v>0</v>
      </c>
      <c r="BG59" s="50">
        <v>0</v>
      </c>
      <c r="BH59" s="50">
        <v>0</v>
      </c>
      <c r="BJ59" s="50">
        <v>0</v>
      </c>
      <c r="BK59" s="50">
        <v>0</v>
      </c>
      <c r="BL59" s="50">
        <v>0</v>
      </c>
      <c r="BM59" s="50">
        <v>0</v>
      </c>
      <c r="BN59" s="50">
        <v>0</v>
      </c>
      <c r="BO59" s="50">
        <v>0</v>
      </c>
      <c r="BP59" s="50">
        <v>0</v>
      </c>
      <c r="BQ59" s="50">
        <v>0</v>
      </c>
      <c r="BR59" s="50">
        <v>0</v>
      </c>
      <c r="BS59" s="50">
        <v>0</v>
      </c>
      <c r="BT59" s="50">
        <v>0</v>
      </c>
      <c r="BU59" s="50">
        <v>0</v>
      </c>
      <c r="BV59" s="50">
        <v>0</v>
      </c>
      <c r="BX59" s="50">
        <v>0</v>
      </c>
      <c r="BY59" s="50">
        <v>0</v>
      </c>
      <c r="BZ59" s="50">
        <v>0</v>
      </c>
      <c r="CA59" s="50">
        <v>0</v>
      </c>
      <c r="CB59" s="50">
        <v>0</v>
      </c>
      <c r="CC59" s="50">
        <v>0</v>
      </c>
      <c r="CD59" s="50">
        <v>0</v>
      </c>
      <c r="CE59" s="50">
        <v>0</v>
      </c>
      <c r="CF59" s="50">
        <v>0</v>
      </c>
      <c r="CG59" s="50">
        <v>0</v>
      </c>
      <c r="CH59" s="50">
        <v>0</v>
      </c>
      <c r="CI59" s="50">
        <v>0</v>
      </c>
      <c r="CJ59" s="50">
        <v>0</v>
      </c>
      <c r="CL59" s="50">
        <v>0</v>
      </c>
      <c r="CM59" s="50">
        <v>0</v>
      </c>
      <c r="CN59" s="50">
        <v>0</v>
      </c>
      <c r="CO59" s="50">
        <v>0</v>
      </c>
      <c r="CP59" s="50">
        <v>0</v>
      </c>
      <c r="CQ59" s="50">
        <v>0</v>
      </c>
      <c r="CR59" s="50">
        <v>0</v>
      </c>
      <c r="CS59" s="50">
        <v>0</v>
      </c>
      <c r="CT59" s="50">
        <v>0</v>
      </c>
      <c r="CU59" s="50">
        <v>0</v>
      </c>
      <c r="CV59" s="50">
        <v>0</v>
      </c>
      <c r="CW59" s="50">
        <v>0</v>
      </c>
      <c r="CX59" s="50">
        <v>0</v>
      </c>
      <c r="CZ59" s="50">
        <v>0</v>
      </c>
      <c r="DA59" s="50">
        <v>0</v>
      </c>
      <c r="DB59" s="50">
        <v>0</v>
      </c>
      <c r="DC59" s="50">
        <v>0</v>
      </c>
      <c r="DD59" s="50">
        <v>0</v>
      </c>
      <c r="DE59" s="50">
        <v>0</v>
      </c>
      <c r="DF59" s="50">
        <v>0</v>
      </c>
      <c r="DG59" s="50">
        <v>0</v>
      </c>
      <c r="DH59" s="50">
        <v>0</v>
      </c>
      <c r="DI59" s="50">
        <v>0</v>
      </c>
      <c r="DJ59" s="50">
        <v>0</v>
      </c>
      <c r="DK59" s="50">
        <v>0</v>
      </c>
      <c r="DL59" s="50">
        <v>0</v>
      </c>
      <c r="DM59" s="50">
        <v>0</v>
      </c>
      <c r="DN59" s="50">
        <v>0</v>
      </c>
      <c r="DO59" s="50">
        <v>0</v>
      </c>
      <c r="DP59" s="50">
        <v>0</v>
      </c>
      <c r="DQ59" s="50">
        <v>0</v>
      </c>
      <c r="DR59" s="50">
        <v>0</v>
      </c>
      <c r="DS59" s="50">
        <v>0</v>
      </c>
      <c r="DT59" s="50">
        <v>0</v>
      </c>
      <c r="DU59" s="50">
        <v>0</v>
      </c>
      <c r="DV59" s="50">
        <v>0</v>
      </c>
      <c r="DW59" s="50">
        <v>0</v>
      </c>
      <c r="DX59" s="50">
        <v>0</v>
      </c>
      <c r="DY59" s="50">
        <v>0</v>
      </c>
    </row>
    <row r="60" spans="1:129" s="51" customFormat="1" hidden="1" outlineLevel="1">
      <c r="A60" s="55" t="s">
        <v>219</v>
      </c>
      <c r="B60" s="50">
        <v>0</v>
      </c>
      <c r="C60" s="50">
        <v>0</v>
      </c>
      <c r="D60" s="50">
        <v>0</v>
      </c>
      <c r="E60" s="50">
        <v>0</v>
      </c>
      <c r="F60" s="50">
        <v>0</v>
      </c>
      <c r="G60" s="50">
        <v>0</v>
      </c>
      <c r="H60" s="50">
        <v>0</v>
      </c>
      <c r="I60" s="50">
        <v>0</v>
      </c>
      <c r="J60" s="50">
        <v>0</v>
      </c>
      <c r="K60" s="50">
        <v>0</v>
      </c>
      <c r="L60" s="50">
        <v>0</v>
      </c>
      <c r="M60" s="50">
        <v>0</v>
      </c>
      <c r="N60" s="50">
        <v>0</v>
      </c>
      <c r="O60" s="50">
        <v>0</v>
      </c>
      <c r="Q60" s="50">
        <v>0</v>
      </c>
      <c r="R60" s="50">
        <v>0</v>
      </c>
      <c r="S60" s="50">
        <v>0</v>
      </c>
      <c r="T60" s="50">
        <v>0</v>
      </c>
      <c r="U60" s="50">
        <v>0</v>
      </c>
      <c r="V60" s="50">
        <v>0</v>
      </c>
      <c r="W60" s="50">
        <v>0</v>
      </c>
      <c r="X60" s="50">
        <v>0</v>
      </c>
      <c r="Y60" s="50">
        <v>0</v>
      </c>
      <c r="Z60" s="50">
        <v>0</v>
      </c>
      <c r="AA60" s="50">
        <v>0</v>
      </c>
      <c r="AB60" s="50">
        <v>0</v>
      </c>
      <c r="AC60" s="50">
        <v>0</v>
      </c>
      <c r="AD60" s="50">
        <v>0</v>
      </c>
      <c r="AF60" s="50">
        <v>0</v>
      </c>
      <c r="AG60" s="50">
        <v>0</v>
      </c>
      <c r="AH60" s="50">
        <v>0</v>
      </c>
      <c r="AI60" s="50">
        <v>0</v>
      </c>
      <c r="AJ60" s="50">
        <v>0</v>
      </c>
      <c r="AK60" s="50">
        <v>0</v>
      </c>
      <c r="AL60" s="50">
        <v>0</v>
      </c>
      <c r="AM60" s="50">
        <v>0</v>
      </c>
      <c r="AN60" s="50">
        <v>0</v>
      </c>
      <c r="AO60" s="50">
        <v>0</v>
      </c>
      <c r="AP60" s="50">
        <v>0</v>
      </c>
      <c r="AQ60" s="50">
        <v>0</v>
      </c>
      <c r="AR60" s="50">
        <v>0</v>
      </c>
      <c r="AS60" s="50">
        <v>0</v>
      </c>
      <c r="AU60" s="50">
        <v>0</v>
      </c>
      <c r="AV60" s="50">
        <v>0</v>
      </c>
      <c r="AW60" s="50">
        <v>0</v>
      </c>
      <c r="AX60" s="50">
        <v>0</v>
      </c>
      <c r="AY60" s="50">
        <v>0</v>
      </c>
      <c r="AZ60" s="50">
        <v>0</v>
      </c>
      <c r="BA60" s="50">
        <v>0</v>
      </c>
      <c r="BB60" s="50">
        <v>0</v>
      </c>
      <c r="BC60" s="50">
        <v>0</v>
      </c>
      <c r="BD60" s="50">
        <v>0</v>
      </c>
      <c r="BE60" s="50">
        <v>0</v>
      </c>
      <c r="BF60" s="50">
        <v>0</v>
      </c>
      <c r="BG60" s="50">
        <v>0</v>
      </c>
      <c r="BH60" s="50">
        <v>0</v>
      </c>
      <c r="BJ60" s="50">
        <v>0</v>
      </c>
      <c r="BK60" s="50">
        <v>0</v>
      </c>
      <c r="BL60" s="50">
        <v>0</v>
      </c>
      <c r="BM60" s="50">
        <v>0</v>
      </c>
      <c r="BN60" s="50">
        <v>0</v>
      </c>
      <c r="BO60" s="50">
        <v>0</v>
      </c>
      <c r="BP60" s="50">
        <v>0</v>
      </c>
      <c r="BQ60" s="50">
        <v>0</v>
      </c>
      <c r="BR60" s="50">
        <v>0</v>
      </c>
      <c r="BS60" s="50">
        <v>0</v>
      </c>
      <c r="BT60" s="50">
        <v>0</v>
      </c>
      <c r="BU60" s="50">
        <v>0</v>
      </c>
      <c r="BV60" s="50">
        <v>0</v>
      </c>
      <c r="BX60" s="50">
        <v>0</v>
      </c>
      <c r="BY60" s="50">
        <v>0</v>
      </c>
      <c r="BZ60" s="50">
        <v>0</v>
      </c>
      <c r="CA60" s="50">
        <v>0</v>
      </c>
      <c r="CB60" s="50">
        <v>0</v>
      </c>
      <c r="CC60" s="50">
        <v>0</v>
      </c>
      <c r="CD60" s="50">
        <v>0</v>
      </c>
      <c r="CE60" s="50">
        <v>0</v>
      </c>
      <c r="CF60" s="50">
        <v>0</v>
      </c>
      <c r="CG60" s="50">
        <v>0</v>
      </c>
      <c r="CH60" s="50">
        <v>0</v>
      </c>
      <c r="CI60" s="50">
        <v>0</v>
      </c>
      <c r="CJ60" s="50">
        <v>0</v>
      </c>
      <c r="CL60" s="50">
        <v>0</v>
      </c>
      <c r="CM60" s="50">
        <v>0</v>
      </c>
      <c r="CN60" s="50">
        <v>0</v>
      </c>
      <c r="CO60" s="50">
        <v>6521.11</v>
      </c>
      <c r="CP60" s="50">
        <v>0</v>
      </c>
      <c r="CQ60" s="50">
        <v>0</v>
      </c>
      <c r="CR60" s="50">
        <v>1160</v>
      </c>
      <c r="CS60" s="50">
        <v>0</v>
      </c>
      <c r="CT60" s="50">
        <v>0</v>
      </c>
      <c r="CU60" s="50">
        <v>-955.66</v>
      </c>
      <c r="CV60" s="50">
        <v>0</v>
      </c>
      <c r="CW60" s="50">
        <v>0</v>
      </c>
      <c r="CX60" s="50">
        <v>6725.45</v>
      </c>
      <c r="CZ60" s="50">
        <v>0</v>
      </c>
      <c r="DA60" s="50">
        <v>0</v>
      </c>
      <c r="DB60" s="50">
        <v>0</v>
      </c>
      <c r="DC60" s="50">
        <v>0</v>
      </c>
      <c r="DD60" s="50">
        <v>0</v>
      </c>
      <c r="DE60" s="50">
        <v>0</v>
      </c>
      <c r="DF60" s="50">
        <v>0</v>
      </c>
      <c r="DG60" s="50">
        <v>0</v>
      </c>
      <c r="DH60" s="50">
        <v>74.5</v>
      </c>
      <c r="DI60" s="50">
        <v>0</v>
      </c>
      <c r="DJ60" s="50">
        <v>0</v>
      </c>
      <c r="DK60" s="50">
        <v>0</v>
      </c>
      <c r="DL60" s="50">
        <v>74.5</v>
      </c>
      <c r="DM60" s="50">
        <v>0</v>
      </c>
      <c r="DN60" s="50">
        <v>0</v>
      </c>
      <c r="DO60" s="50">
        <v>0</v>
      </c>
      <c r="DP60" s="50">
        <v>0</v>
      </c>
      <c r="DQ60" s="50">
        <v>0</v>
      </c>
      <c r="DR60" s="50">
        <v>0</v>
      </c>
      <c r="DS60" s="50">
        <v>0</v>
      </c>
      <c r="DT60" s="50">
        <v>0</v>
      </c>
      <c r="DU60" s="50">
        <v>0</v>
      </c>
      <c r="DV60" s="50">
        <v>0</v>
      </c>
      <c r="DW60" s="50">
        <v>0</v>
      </c>
      <c r="DX60" s="50">
        <v>0</v>
      </c>
      <c r="DY60" s="50">
        <v>0</v>
      </c>
    </row>
    <row r="61" spans="1:129" s="51" customFormat="1" hidden="1" outlineLevel="1">
      <c r="A61" s="55" t="s">
        <v>220</v>
      </c>
      <c r="B61" s="50">
        <v>0</v>
      </c>
      <c r="C61" s="50">
        <v>0</v>
      </c>
      <c r="D61" s="50">
        <v>0</v>
      </c>
      <c r="E61" s="50">
        <v>0</v>
      </c>
      <c r="F61" s="50">
        <v>0</v>
      </c>
      <c r="G61" s="50">
        <v>0</v>
      </c>
      <c r="H61" s="50">
        <v>0</v>
      </c>
      <c r="I61" s="50">
        <v>0</v>
      </c>
      <c r="J61" s="50">
        <v>0</v>
      </c>
      <c r="K61" s="50">
        <v>0</v>
      </c>
      <c r="L61" s="50">
        <v>0</v>
      </c>
      <c r="M61" s="50">
        <v>0</v>
      </c>
      <c r="N61" s="50">
        <v>0</v>
      </c>
      <c r="O61" s="50">
        <v>0</v>
      </c>
      <c r="Q61" s="50">
        <v>0</v>
      </c>
      <c r="R61" s="50">
        <v>0</v>
      </c>
      <c r="S61" s="50">
        <v>0</v>
      </c>
      <c r="T61" s="50">
        <v>0</v>
      </c>
      <c r="U61" s="50">
        <v>0</v>
      </c>
      <c r="V61" s="50">
        <v>0</v>
      </c>
      <c r="W61" s="50">
        <v>0</v>
      </c>
      <c r="X61" s="50">
        <v>0</v>
      </c>
      <c r="Y61" s="50">
        <v>0</v>
      </c>
      <c r="Z61" s="50">
        <v>0</v>
      </c>
      <c r="AA61" s="50">
        <v>0</v>
      </c>
      <c r="AB61" s="50">
        <v>0</v>
      </c>
      <c r="AC61" s="50">
        <v>0</v>
      </c>
      <c r="AD61" s="50">
        <v>0</v>
      </c>
      <c r="AF61" s="50">
        <v>0</v>
      </c>
      <c r="AG61" s="50">
        <v>0</v>
      </c>
      <c r="AH61" s="50">
        <v>0</v>
      </c>
      <c r="AI61" s="50">
        <v>0</v>
      </c>
      <c r="AJ61" s="50">
        <v>0</v>
      </c>
      <c r="AK61" s="50">
        <v>0</v>
      </c>
      <c r="AL61" s="50">
        <v>0</v>
      </c>
      <c r="AM61" s="50">
        <v>0</v>
      </c>
      <c r="AN61" s="50">
        <v>0</v>
      </c>
      <c r="AO61" s="50">
        <v>0</v>
      </c>
      <c r="AP61" s="50">
        <v>0</v>
      </c>
      <c r="AQ61" s="50">
        <v>0</v>
      </c>
      <c r="AR61" s="50">
        <v>0</v>
      </c>
      <c r="AS61" s="50">
        <v>0</v>
      </c>
      <c r="AU61" s="50">
        <v>0</v>
      </c>
      <c r="AV61" s="50">
        <v>0</v>
      </c>
      <c r="AW61" s="50">
        <v>0</v>
      </c>
      <c r="AX61" s="50">
        <v>0</v>
      </c>
      <c r="AY61" s="50">
        <v>0</v>
      </c>
      <c r="AZ61" s="50">
        <v>0</v>
      </c>
      <c r="BA61" s="50">
        <v>0</v>
      </c>
      <c r="BB61" s="50">
        <v>0</v>
      </c>
      <c r="BC61" s="50">
        <v>0</v>
      </c>
      <c r="BD61" s="50">
        <v>0</v>
      </c>
      <c r="BE61" s="50">
        <v>0</v>
      </c>
      <c r="BF61" s="50">
        <v>0</v>
      </c>
      <c r="BG61" s="50">
        <v>0</v>
      </c>
      <c r="BH61" s="50">
        <v>0</v>
      </c>
      <c r="BJ61" s="50">
        <v>0</v>
      </c>
      <c r="BK61" s="50">
        <v>0</v>
      </c>
      <c r="BL61" s="50">
        <v>0</v>
      </c>
      <c r="BM61" s="50">
        <v>0</v>
      </c>
      <c r="BN61" s="50">
        <v>0</v>
      </c>
      <c r="BO61" s="50">
        <v>0</v>
      </c>
      <c r="BP61" s="50">
        <v>0</v>
      </c>
      <c r="BQ61" s="50">
        <v>0</v>
      </c>
      <c r="BR61" s="50">
        <v>0</v>
      </c>
      <c r="BS61" s="50">
        <v>0</v>
      </c>
      <c r="BT61" s="50">
        <v>0</v>
      </c>
      <c r="BU61" s="50">
        <v>0</v>
      </c>
      <c r="BV61" s="50">
        <v>0</v>
      </c>
      <c r="BX61" s="50">
        <v>0</v>
      </c>
      <c r="BY61" s="50">
        <v>0</v>
      </c>
      <c r="BZ61" s="50">
        <v>0</v>
      </c>
      <c r="CA61" s="50">
        <v>0</v>
      </c>
      <c r="CB61" s="50">
        <v>0</v>
      </c>
      <c r="CC61" s="50">
        <v>0</v>
      </c>
      <c r="CD61" s="50">
        <v>0</v>
      </c>
      <c r="CE61" s="50">
        <v>0</v>
      </c>
      <c r="CF61" s="50">
        <v>0</v>
      </c>
      <c r="CG61" s="50">
        <v>0</v>
      </c>
      <c r="CH61" s="50">
        <v>0</v>
      </c>
      <c r="CI61" s="50">
        <v>0</v>
      </c>
      <c r="CJ61" s="50">
        <v>0</v>
      </c>
      <c r="CL61" s="50">
        <v>0</v>
      </c>
      <c r="CM61" s="50">
        <v>0</v>
      </c>
      <c r="CN61" s="50">
        <v>0</v>
      </c>
      <c r="CO61" s="50">
        <v>0</v>
      </c>
      <c r="CP61" s="50">
        <v>0</v>
      </c>
      <c r="CQ61" s="50">
        <v>0</v>
      </c>
      <c r="CR61" s="50">
        <v>0</v>
      </c>
      <c r="CS61" s="50">
        <v>0</v>
      </c>
      <c r="CT61" s="50">
        <v>0</v>
      </c>
      <c r="CU61" s="50">
        <v>0</v>
      </c>
      <c r="CV61" s="50">
        <v>0</v>
      </c>
      <c r="CW61" s="50">
        <v>0</v>
      </c>
      <c r="CX61" s="50">
        <v>0</v>
      </c>
      <c r="CZ61" s="50">
        <v>0</v>
      </c>
      <c r="DA61" s="50">
        <v>0</v>
      </c>
      <c r="DB61" s="50">
        <v>0</v>
      </c>
      <c r="DC61" s="50">
        <v>0</v>
      </c>
      <c r="DD61" s="50">
        <v>0</v>
      </c>
      <c r="DE61" s="50">
        <v>0</v>
      </c>
      <c r="DF61" s="50">
        <v>0</v>
      </c>
      <c r="DG61" s="50">
        <v>0</v>
      </c>
      <c r="DH61" s="50">
        <v>0</v>
      </c>
      <c r="DI61" s="50">
        <v>0</v>
      </c>
      <c r="DJ61" s="50">
        <v>0</v>
      </c>
      <c r="DK61" s="50">
        <v>0</v>
      </c>
      <c r="DL61" s="50">
        <v>0</v>
      </c>
      <c r="DM61" s="50">
        <v>0</v>
      </c>
      <c r="DN61" s="50">
        <v>0</v>
      </c>
      <c r="DO61" s="50">
        <v>0</v>
      </c>
      <c r="DP61" s="50">
        <v>0</v>
      </c>
      <c r="DQ61" s="50">
        <v>0</v>
      </c>
      <c r="DR61" s="50">
        <v>0</v>
      </c>
      <c r="DS61" s="50">
        <v>0</v>
      </c>
      <c r="DT61" s="50">
        <v>0</v>
      </c>
      <c r="DU61" s="50">
        <v>0</v>
      </c>
      <c r="DV61" s="50">
        <v>0</v>
      </c>
      <c r="DW61" s="50">
        <v>0</v>
      </c>
      <c r="DX61" s="50">
        <v>0</v>
      </c>
      <c r="DY61" s="50">
        <v>0</v>
      </c>
    </row>
    <row r="62" spans="1:129" s="51" customFormat="1" hidden="1" outlineLevel="1">
      <c r="A62" s="55" t="s">
        <v>216</v>
      </c>
      <c r="B62" s="50">
        <v>0</v>
      </c>
      <c r="C62" s="50">
        <v>0</v>
      </c>
      <c r="D62" s="50">
        <v>0</v>
      </c>
      <c r="E62" s="50">
        <v>0</v>
      </c>
      <c r="F62" s="50">
        <v>0</v>
      </c>
      <c r="G62" s="50">
        <v>0</v>
      </c>
      <c r="H62" s="50">
        <v>0</v>
      </c>
      <c r="I62" s="50">
        <v>0</v>
      </c>
      <c r="J62" s="50">
        <v>0</v>
      </c>
      <c r="K62" s="50">
        <v>0</v>
      </c>
      <c r="L62" s="50">
        <v>0</v>
      </c>
      <c r="M62" s="50">
        <v>0</v>
      </c>
      <c r="N62" s="50">
        <v>0</v>
      </c>
      <c r="O62" s="50">
        <v>0</v>
      </c>
      <c r="Q62" s="50">
        <v>0</v>
      </c>
      <c r="R62" s="50">
        <v>0</v>
      </c>
      <c r="S62" s="50">
        <v>0</v>
      </c>
      <c r="T62" s="50">
        <v>0</v>
      </c>
      <c r="U62" s="50">
        <v>0</v>
      </c>
      <c r="V62" s="50">
        <v>0</v>
      </c>
      <c r="W62" s="50">
        <v>0</v>
      </c>
      <c r="X62" s="50">
        <v>0</v>
      </c>
      <c r="Y62" s="50">
        <v>0</v>
      </c>
      <c r="Z62" s="50">
        <v>0</v>
      </c>
      <c r="AA62" s="50">
        <v>0</v>
      </c>
      <c r="AB62" s="50">
        <v>0</v>
      </c>
      <c r="AC62" s="50">
        <v>0</v>
      </c>
      <c r="AD62" s="50">
        <v>0</v>
      </c>
      <c r="AF62" s="50">
        <v>0</v>
      </c>
      <c r="AG62" s="50">
        <v>0</v>
      </c>
      <c r="AH62" s="50">
        <v>0</v>
      </c>
      <c r="AI62" s="50">
        <v>0</v>
      </c>
      <c r="AJ62" s="50">
        <v>0</v>
      </c>
      <c r="AK62" s="50">
        <v>0</v>
      </c>
      <c r="AL62" s="50">
        <v>0</v>
      </c>
      <c r="AM62" s="50">
        <v>0</v>
      </c>
      <c r="AN62" s="50">
        <v>0</v>
      </c>
      <c r="AO62" s="50">
        <v>0</v>
      </c>
      <c r="AP62" s="50">
        <v>0</v>
      </c>
      <c r="AQ62" s="50">
        <v>0</v>
      </c>
      <c r="AR62" s="50">
        <v>0</v>
      </c>
      <c r="AS62" s="50">
        <v>0</v>
      </c>
      <c r="AU62" s="50">
        <v>0</v>
      </c>
      <c r="AV62" s="50">
        <v>0</v>
      </c>
      <c r="AW62" s="50">
        <v>0</v>
      </c>
      <c r="AX62" s="50">
        <v>0</v>
      </c>
      <c r="AY62" s="50">
        <v>0</v>
      </c>
      <c r="AZ62" s="50">
        <v>0</v>
      </c>
      <c r="BA62" s="50">
        <v>0</v>
      </c>
      <c r="BB62" s="50">
        <v>0</v>
      </c>
      <c r="BC62" s="50">
        <v>0</v>
      </c>
      <c r="BD62" s="50">
        <v>0</v>
      </c>
      <c r="BE62" s="50">
        <v>0</v>
      </c>
      <c r="BF62" s="50">
        <v>0</v>
      </c>
      <c r="BG62" s="50">
        <v>0</v>
      </c>
      <c r="BH62" s="50">
        <v>0</v>
      </c>
      <c r="BJ62" s="50">
        <v>0</v>
      </c>
      <c r="BK62" s="50">
        <v>0</v>
      </c>
      <c r="BL62" s="50">
        <v>0</v>
      </c>
      <c r="BM62" s="50">
        <v>0</v>
      </c>
      <c r="BN62" s="50">
        <v>0</v>
      </c>
      <c r="BO62" s="50">
        <v>0</v>
      </c>
      <c r="BP62" s="50">
        <v>0</v>
      </c>
      <c r="BQ62" s="50">
        <v>0</v>
      </c>
      <c r="BR62" s="50">
        <v>0</v>
      </c>
      <c r="BS62" s="50">
        <v>0</v>
      </c>
      <c r="BT62" s="50">
        <v>0</v>
      </c>
      <c r="BU62" s="50">
        <v>0</v>
      </c>
      <c r="BV62" s="50">
        <v>0</v>
      </c>
      <c r="BX62" s="50">
        <v>0</v>
      </c>
      <c r="BY62" s="50">
        <v>0</v>
      </c>
      <c r="BZ62" s="50">
        <v>0</v>
      </c>
      <c r="CA62" s="50">
        <v>0</v>
      </c>
      <c r="CB62" s="50">
        <v>0</v>
      </c>
      <c r="CC62" s="50">
        <v>0</v>
      </c>
      <c r="CD62" s="50">
        <v>0</v>
      </c>
      <c r="CE62" s="50">
        <v>0</v>
      </c>
      <c r="CF62" s="50">
        <v>0</v>
      </c>
      <c r="CG62" s="50">
        <v>0</v>
      </c>
      <c r="CH62" s="50">
        <v>0</v>
      </c>
      <c r="CI62" s="50">
        <v>0</v>
      </c>
      <c r="CJ62" s="50">
        <v>0</v>
      </c>
      <c r="CL62" s="50">
        <v>0</v>
      </c>
      <c r="CM62" s="50">
        <v>0</v>
      </c>
      <c r="CN62" s="50">
        <v>0</v>
      </c>
      <c r="CO62" s="50">
        <v>0</v>
      </c>
      <c r="CP62" s="50">
        <v>0</v>
      </c>
      <c r="CQ62" s="50">
        <v>0</v>
      </c>
      <c r="CR62" s="50">
        <v>0</v>
      </c>
      <c r="CS62" s="50">
        <v>0</v>
      </c>
      <c r="CT62" s="50">
        <v>0</v>
      </c>
      <c r="CU62" s="50">
        <v>0</v>
      </c>
      <c r="CV62" s="50">
        <v>0</v>
      </c>
      <c r="CW62" s="50">
        <v>0</v>
      </c>
      <c r="CX62" s="50">
        <v>0</v>
      </c>
      <c r="CZ62" s="50">
        <v>0</v>
      </c>
      <c r="DA62" s="50">
        <v>0</v>
      </c>
      <c r="DB62" s="50">
        <v>0</v>
      </c>
      <c r="DC62" s="50">
        <v>0</v>
      </c>
      <c r="DD62" s="50">
        <v>0</v>
      </c>
      <c r="DE62" s="50">
        <v>0</v>
      </c>
      <c r="DF62" s="50">
        <v>0</v>
      </c>
      <c r="DG62" s="50">
        <v>0</v>
      </c>
      <c r="DH62" s="50">
        <v>0</v>
      </c>
      <c r="DI62" s="50">
        <v>0</v>
      </c>
      <c r="DJ62" s="50">
        <v>0</v>
      </c>
      <c r="DK62" s="50">
        <v>0</v>
      </c>
      <c r="DL62" s="50">
        <v>0</v>
      </c>
      <c r="DM62" s="50">
        <v>0</v>
      </c>
      <c r="DN62" s="50">
        <v>0</v>
      </c>
      <c r="DO62" s="50">
        <v>0</v>
      </c>
      <c r="DP62" s="50">
        <v>0</v>
      </c>
      <c r="DQ62" s="50">
        <v>0</v>
      </c>
      <c r="DR62" s="50">
        <v>0</v>
      </c>
      <c r="DS62" s="50">
        <v>0</v>
      </c>
      <c r="DT62" s="50">
        <v>0</v>
      </c>
      <c r="DU62" s="50">
        <v>0</v>
      </c>
      <c r="DV62" s="50">
        <v>0</v>
      </c>
      <c r="DW62" s="50">
        <v>0</v>
      </c>
      <c r="DX62" s="50">
        <v>0</v>
      </c>
      <c r="DY62" s="50">
        <v>0</v>
      </c>
    </row>
    <row r="63" spans="1:129" s="51" customFormat="1" hidden="1" outlineLevel="1">
      <c r="A63" s="55" t="s">
        <v>217</v>
      </c>
      <c r="B63" s="50">
        <v>0</v>
      </c>
      <c r="C63" s="50">
        <v>0</v>
      </c>
      <c r="D63" s="50">
        <v>0</v>
      </c>
      <c r="E63" s="50">
        <v>0</v>
      </c>
      <c r="F63" s="50">
        <v>0</v>
      </c>
      <c r="G63" s="50">
        <v>0</v>
      </c>
      <c r="H63" s="50">
        <v>0</v>
      </c>
      <c r="I63" s="50">
        <v>0</v>
      </c>
      <c r="J63" s="50">
        <v>0</v>
      </c>
      <c r="K63" s="50">
        <v>0</v>
      </c>
      <c r="L63" s="50">
        <v>0</v>
      </c>
      <c r="M63" s="50">
        <v>0</v>
      </c>
      <c r="N63" s="50">
        <v>0</v>
      </c>
      <c r="O63" s="50">
        <v>0</v>
      </c>
      <c r="Q63" s="50">
        <v>0</v>
      </c>
      <c r="R63" s="50">
        <v>0</v>
      </c>
      <c r="S63" s="50">
        <v>0</v>
      </c>
      <c r="T63" s="50">
        <v>0</v>
      </c>
      <c r="U63" s="50">
        <v>0</v>
      </c>
      <c r="V63" s="50">
        <v>0</v>
      </c>
      <c r="W63" s="50">
        <v>0</v>
      </c>
      <c r="X63" s="50">
        <v>0</v>
      </c>
      <c r="Y63" s="50">
        <v>0</v>
      </c>
      <c r="Z63" s="50">
        <v>0</v>
      </c>
      <c r="AA63" s="50">
        <v>0</v>
      </c>
      <c r="AB63" s="50">
        <v>0</v>
      </c>
      <c r="AC63" s="50">
        <v>0</v>
      </c>
      <c r="AD63" s="50">
        <v>0</v>
      </c>
      <c r="AF63" s="50">
        <v>0</v>
      </c>
      <c r="AG63" s="50">
        <v>0</v>
      </c>
      <c r="AH63" s="50">
        <v>0</v>
      </c>
      <c r="AI63" s="50">
        <v>0</v>
      </c>
      <c r="AJ63" s="50">
        <v>0</v>
      </c>
      <c r="AK63" s="50">
        <v>0</v>
      </c>
      <c r="AL63" s="50">
        <v>0</v>
      </c>
      <c r="AM63" s="50">
        <v>0</v>
      </c>
      <c r="AN63" s="50">
        <v>0</v>
      </c>
      <c r="AO63" s="50">
        <v>0</v>
      </c>
      <c r="AP63" s="50">
        <v>0</v>
      </c>
      <c r="AQ63" s="50">
        <v>0</v>
      </c>
      <c r="AR63" s="50">
        <v>0</v>
      </c>
      <c r="AS63" s="50">
        <v>0</v>
      </c>
      <c r="AU63" s="50">
        <v>0</v>
      </c>
      <c r="AV63" s="50">
        <v>0</v>
      </c>
      <c r="AW63" s="50">
        <v>0</v>
      </c>
      <c r="AX63" s="50">
        <v>0</v>
      </c>
      <c r="AY63" s="50">
        <v>0</v>
      </c>
      <c r="AZ63" s="50">
        <v>0</v>
      </c>
      <c r="BA63" s="50">
        <v>0</v>
      </c>
      <c r="BB63" s="50">
        <v>0</v>
      </c>
      <c r="BC63" s="50">
        <v>0</v>
      </c>
      <c r="BD63" s="50">
        <v>0</v>
      </c>
      <c r="BE63" s="50">
        <v>0</v>
      </c>
      <c r="BF63" s="50">
        <v>0</v>
      </c>
      <c r="BG63" s="50">
        <v>0</v>
      </c>
      <c r="BH63" s="50">
        <v>0</v>
      </c>
      <c r="BJ63" s="50">
        <v>0</v>
      </c>
      <c r="BK63" s="50">
        <v>0</v>
      </c>
      <c r="BL63" s="50">
        <v>0</v>
      </c>
      <c r="BM63" s="50">
        <v>0</v>
      </c>
      <c r="BN63" s="50">
        <v>0</v>
      </c>
      <c r="BO63" s="50">
        <v>0</v>
      </c>
      <c r="BP63" s="50">
        <v>0</v>
      </c>
      <c r="BQ63" s="50">
        <v>0</v>
      </c>
      <c r="BR63" s="50">
        <v>0</v>
      </c>
      <c r="BS63" s="50">
        <v>0</v>
      </c>
      <c r="BT63" s="50">
        <v>0</v>
      </c>
      <c r="BU63" s="50">
        <v>0</v>
      </c>
      <c r="BV63" s="50">
        <v>0</v>
      </c>
      <c r="BX63" s="50">
        <v>0</v>
      </c>
      <c r="BY63" s="50">
        <v>0</v>
      </c>
      <c r="BZ63" s="50">
        <v>0</v>
      </c>
      <c r="CA63" s="50">
        <v>0</v>
      </c>
      <c r="CB63" s="50">
        <v>0</v>
      </c>
      <c r="CC63" s="50">
        <v>0</v>
      </c>
      <c r="CD63" s="50">
        <v>0</v>
      </c>
      <c r="CE63" s="50">
        <v>0</v>
      </c>
      <c r="CF63" s="50">
        <v>0</v>
      </c>
      <c r="CG63" s="50">
        <v>0</v>
      </c>
      <c r="CH63" s="50">
        <v>0</v>
      </c>
      <c r="CI63" s="50">
        <v>0</v>
      </c>
      <c r="CJ63" s="50">
        <v>0</v>
      </c>
      <c r="CL63" s="50">
        <v>0</v>
      </c>
      <c r="CM63" s="50">
        <v>0</v>
      </c>
      <c r="CN63" s="50">
        <v>0</v>
      </c>
      <c r="CO63" s="50">
        <v>0</v>
      </c>
      <c r="CP63" s="50">
        <v>0</v>
      </c>
      <c r="CQ63" s="50">
        <v>0</v>
      </c>
      <c r="CR63" s="50">
        <v>0</v>
      </c>
      <c r="CS63" s="50">
        <v>0</v>
      </c>
      <c r="CT63" s="50">
        <v>0</v>
      </c>
      <c r="CU63" s="50">
        <v>0</v>
      </c>
      <c r="CV63" s="50">
        <v>0</v>
      </c>
      <c r="CW63" s="50">
        <v>0</v>
      </c>
      <c r="CX63" s="50">
        <v>0</v>
      </c>
      <c r="CZ63" s="50">
        <v>0</v>
      </c>
      <c r="DA63" s="50">
        <v>0</v>
      </c>
      <c r="DB63" s="50">
        <v>0</v>
      </c>
      <c r="DC63" s="50">
        <v>0</v>
      </c>
      <c r="DD63" s="50">
        <v>0</v>
      </c>
      <c r="DE63" s="50">
        <v>0</v>
      </c>
      <c r="DF63" s="50">
        <v>0</v>
      </c>
      <c r="DG63" s="50">
        <v>0</v>
      </c>
      <c r="DH63" s="50">
        <v>0</v>
      </c>
      <c r="DI63" s="50">
        <v>0</v>
      </c>
      <c r="DJ63" s="50">
        <v>0</v>
      </c>
      <c r="DK63" s="50">
        <v>0</v>
      </c>
      <c r="DL63" s="50">
        <v>0</v>
      </c>
      <c r="DM63" s="50">
        <v>0</v>
      </c>
      <c r="DN63" s="50">
        <v>0</v>
      </c>
      <c r="DO63" s="50">
        <v>0</v>
      </c>
      <c r="DP63" s="50">
        <v>0</v>
      </c>
      <c r="DQ63" s="50">
        <v>0</v>
      </c>
      <c r="DR63" s="50">
        <v>0</v>
      </c>
      <c r="DS63" s="50">
        <v>0</v>
      </c>
      <c r="DT63" s="50">
        <v>0</v>
      </c>
      <c r="DU63" s="50">
        <v>0</v>
      </c>
      <c r="DV63" s="50">
        <v>0</v>
      </c>
      <c r="DW63" s="50">
        <v>0</v>
      </c>
      <c r="DX63" s="50">
        <v>0</v>
      </c>
      <c r="DY63" s="50">
        <v>0</v>
      </c>
    </row>
    <row r="64" spans="1:129" s="51" customFormat="1" hidden="1" outlineLevel="1">
      <c r="A64" s="55" t="s">
        <v>218</v>
      </c>
      <c r="B64" s="50">
        <v>0</v>
      </c>
      <c r="C64" s="50">
        <v>0</v>
      </c>
      <c r="D64" s="50">
        <v>0</v>
      </c>
      <c r="E64" s="50">
        <v>0</v>
      </c>
      <c r="F64" s="50">
        <v>0</v>
      </c>
      <c r="G64" s="50">
        <v>0</v>
      </c>
      <c r="H64" s="50">
        <v>0</v>
      </c>
      <c r="I64" s="50">
        <v>0</v>
      </c>
      <c r="J64" s="50">
        <v>0</v>
      </c>
      <c r="K64" s="50">
        <v>0</v>
      </c>
      <c r="L64" s="50">
        <v>0</v>
      </c>
      <c r="M64" s="50">
        <v>0</v>
      </c>
      <c r="N64" s="50">
        <v>0</v>
      </c>
      <c r="O64" s="50">
        <v>0</v>
      </c>
      <c r="Q64" s="50">
        <v>0</v>
      </c>
      <c r="R64" s="50">
        <v>0</v>
      </c>
      <c r="S64" s="50">
        <v>0</v>
      </c>
      <c r="T64" s="50">
        <v>0</v>
      </c>
      <c r="U64" s="50">
        <v>0</v>
      </c>
      <c r="V64" s="50">
        <v>0</v>
      </c>
      <c r="W64" s="50">
        <v>0</v>
      </c>
      <c r="X64" s="50">
        <v>0</v>
      </c>
      <c r="Y64" s="50">
        <v>0</v>
      </c>
      <c r="Z64" s="50">
        <v>0</v>
      </c>
      <c r="AA64" s="50">
        <v>0</v>
      </c>
      <c r="AB64" s="50">
        <v>0</v>
      </c>
      <c r="AC64" s="50">
        <v>0</v>
      </c>
      <c r="AD64" s="50">
        <v>0</v>
      </c>
      <c r="AF64" s="50">
        <v>0</v>
      </c>
      <c r="AG64" s="50">
        <v>0</v>
      </c>
      <c r="AH64" s="50">
        <v>0</v>
      </c>
      <c r="AI64" s="50">
        <v>0</v>
      </c>
      <c r="AJ64" s="50">
        <v>0</v>
      </c>
      <c r="AK64" s="50">
        <v>0</v>
      </c>
      <c r="AL64" s="50">
        <v>0</v>
      </c>
      <c r="AM64" s="50">
        <v>0</v>
      </c>
      <c r="AN64" s="50">
        <v>0</v>
      </c>
      <c r="AO64" s="50">
        <v>0</v>
      </c>
      <c r="AP64" s="50">
        <v>0</v>
      </c>
      <c r="AQ64" s="50">
        <v>0</v>
      </c>
      <c r="AR64" s="50">
        <v>0</v>
      </c>
      <c r="AS64" s="50">
        <v>0</v>
      </c>
      <c r="AU64" s="50">
        <v>0</v>
      </c>
      <c r="AV64" s="50">
        <v>0</v>
      </c>
      <c r="AW64" s="50">
        <v>0</v>
      </c>
      <c r="AX64" s="50">
        <v>0</v>
      </c>
      <c r="AY64" s="50">
        <v>0</v>
      </c>
      <c r="AZ64" s="50">
        <v>0</v>
      </c>
      <c r="BA64" s="50">
        <v>0</v>
      </c>
      <c r="BB64" s="50">
        <v>0</v>
      </c>
      <c r="BC64" s="50">
        <v>0</v>
      </c>
      <c r="BD64" s="50">
        <v>0</v>
      </c>
      <c r="BE64" s="50">
        <v>0</v>
      </c>
      <c r="BF64" s="50">
        <v>0</v>
      </c>
      <c r="BG64" s="50">
        <v>0</v>
      </c>
      <c r="BH64" s="50">
        <v>0</v>
      </c>
      <c r="BJ64" s="50">
        <v>0</v>
      </c>
      <c r="BK64" s="50">
        <v>0</v>
      </c>
      <c r="BL64" s="50">
        <v>0</v>
      </c>
      <c r="BM64" s="50">
        <v>0</v>
      </c>
      <c r="BN64" s="50">
        <v>0</v>
      </c>
      <c r="BO64" s="50">
        <v>0</v>
      </c>
      <c r="BP64" s="50">
        <v>0</v>
      </c>
      <c r="BQ64" s="50">
        <v>0</v>
      </c>
      <c r="BR64" s="50">
        <v>0</v>
      </c>
      <c r="BS64" s="50">
        <v>0</v>
      </c>
      <c r="BT64" s="50">
        <v>0</v>
      </c>
      <c r="BU64" s="50">
        <v>0</v>
      </c>
      <c r="BV64" s="50">
        <v>0</v>
      </c>
      <c r="BX64" s="50">
        <v>0</v>
      </c>
      <c r="BY64" s="50">
        <v>0</v>
      </c>
      <c r="BZ64" s="50">
        <v>0</v>
      </c>
      <c r="CA64" s="50">
        <v>0</v>
      </c>
      <c r="CB64" s="50">
        <v>0</v>
      </c>
      <c r="CC64" s="50">
        <v>0</v>
      </c>
      <c r="CD64" s="50">
        <v>0</v>
      </c>
      <c r="CE64" s="50">
        <v>0</v>
      </c>
      <c r="CF64" s="50">
        <v>0</v>
      </c>
      <c r="CG64" s="50">
        <v>0</v>
      </c>
      <c r="CH64" s="50">
        <v>0</v>
      </c>
      <c r="CI64" s="50">
        <v>0</v>
      </c>
      <c r="CJ64" s="50">
        <v>0</v>
      </c>
      <c r="CL64" s="50">
        <v>0</v>
      </c>
      <c r="CM64" s="50">
        <v>0</v>
      </c>
      <c r="CN64" s="50">
        <v>0</v>
      </c>
      <c r="CO64" s="50">
        <v>0</v>
      </c>
      <c r="CP64" s="50">
        <v>0</v>
      </c>
      <c r="CQ64" s="50">
        <v>0</v>
      </c>
      <c r="CR64" s="50">
        <v>0</v>
      </c>
      <c r="CS64" s="50">
        <v>0</v>
      </c>
      <c r="CT64" s="50">
        <v>0</v>
      </c>
      <c r="CU64" s="50">
        <v>0</v>
      </c>
      <c r="CV64" s="50">
        <v>0</v>
      </c>
      <c r="CW64" s="50">
        <v>0</v>
      </c>
      <c r="CX64" s="50">
        <v>0</v>
      </c>
      <c r="CZ64" s="50">
        <v>0</v>
      </c>
      <c r="DA64" s="50">
        <v>0</v>
      </c>
      <c r="DB64" s="50">
        <v>0</v>
      </c>
      <c r="DC64" s="50">
        <v>0</v>
      </c>
      <c r="DD64" s="50">
        <v>0</v>
      </c>
      <c r="DE64" s="50">
        <v>0</v>
      </c>
      <c r="DF64" s="50">
        <v>0</v>
      </c>
      <c r="DG64" s="50">
        <v>0</v>
      </c>
      <c r="DH64" s="50">
        <v>0</v>
      </c>
      <c r="DI64" s="50">
        <v>0</v>
      </c>
      <c r="DJ64" s="50">
        <v>0</v>
      </c>
      <c r="DK64" s="50">
        <v>0</v>
      </c>
      <c r="DL64" s="50">
        <v>0</v>
      </c>
      <c r="DM64" s="50">
        <v>0</v>
      </c>
      <c r="DN64" s="50">
        <v>0</v>
      </c>
      <c r="DO64" s="50">
        <v>0</v>
      </c>
      <c r="DP64" s="50">
        <v>0</v>
      </c>
      <c r="DQ64" s="50">
        <v>0</v>
      </c>
      <c r="DR64" s="50">
        <v>0</v>
      </c>
      <c r="DS64" s="50">
        <v>0</v>
      </c>
      <c r="DT64" s="50">
        <v>0</v>
      </c>
      <c r="DU64" s="50">
        <v>0</v>
      </c>
      <c r="DV64" s="50">
        <v>0</v>
      </c>
      <c r="DW64" s="50">
        <v>0</v>
      </c>
      <c r="DX64" s="50">
        <v>0</v>
      </c>
      <c r="DY64" s="50">
        <v>0</v>
      </c>
    </row>
    <row r="65" spans="1:129" s="51" customFormat="1" hidden="1" outlineLevel="1">
      <c r="A65" s="55" t="s">
        <v>219</v>
      </c>
      <c r="B65" s="50">
        <v>0</v>
      </c>
      <c r="C65" s="50">
        <v>0</v>
      </c>
      <c r="D65" s="50">
        <v>0</v>
      </c>
      <c r="E65" s="50">
        <v>0</v>
      </c>
      <c r="F65" s="50">
        <v>0</v>
      </c>
      <c r="G65" s="50">
        <v>0</v>
      </c>
      <c r="H65" s="50">
        <v>0</v>
      </c>
      <c r="I65" s="50">
        <v>0</v>
      </c>
      <c r="J65" s="50">
        <v>0</v>
      </c>
      <c r="K65" s="50">
        <v>0</v>
      </c>
      <c r="L65" s="50">
        <v>0</v>
      </c>
      <c r="M65" s="50">
        <v>0</v>
      </c>
      <c r="N65" s="50">
        <v>0</v>
      </c>
      <c r="O65" s="50">
        <v>0</v>
      </c>
      <c r="Q65" s="50">
        <v>0</v>
      </c>
      <c r="R65" s="50">
        <v>0</v>
      </c>
      <c r="S65" s="50">
        <v>0</v>
      </c>
      <c r="T65" s="50">
        <v>0</v>
      </c>
      <c r="U65" s="50">
        <v>0</v>
      </c>
      <c r="V65" s="50">
        <v>0</v>
      </c>
      <c r="W65" s="50">
        <v>0</v>
      </c>
      <c r="X65" s="50">
        <v>0</v>
      </c>
      <c r="Y65" s="50">
        <v>0</v>
      </c>
      <c r="Z65" s="50">
        <v>0</v>
      </c>
      <c r="AA65" s="50">
        <v>0</v>
      </c>
      <c r="AB65" s="50">
        <v>0</v>
      </c>
      <c r="AC65" s="50">
        <v>0</v>
      </c>
      <c r="AD65" s="50">
        <v>0</v>
      </c>
      <c r="AF65" s="50">
        <v>0</v>
      </c>
      <c r="AG65" s="50">
        <v>0</v>
      </c>
      <c r="AH65" s="50">
        <v>0</v>
      </c>
      <c r="AI65" s="50">
        <v>0</v>
      </c>
      <c r="AJ65" s="50">
        <v>0</v>
      </c>
      <c r="AK65" s="50">
        <v>0</v>
      </c>
      <c r="AL65" s="50">
        <v>0</v>
      </c>
      <c r="AM65" s="50">
        <v>0</v>
      </c>
      <c r="AN65" s="50">
        <v>0</v>
      </c>
      <c r="AO65" s="50">
        <v>0</v>
      </c>
      <c r="AP65" s="50">
        <v>0</v>
      </c>
      <c r="AQ65" s="50">
        <v>0</v>
      </c>
      <c r="AR65" s="50">
        <v>0</v>
      </c>
      <c r="AS65" s="50">
        <v>0</v>
      </c>
      <c r="AU65" s="50">
        <v>0</v>
      </c>
      <c r="AV65" s="50">
        <v>0</v>
      </c>
      <c r="AW65" s="50">
        <v>0</v>
      </c>
      <c r="AX65" s="50">
        <v>0</v>
      </c>
      <c r="AY65" s="50">
        <v>0</v>
      </c>
      <c r="AZ65" s="50">
        <v>0</v>
      </c>
      <c r="BA65" s="50">
        <v>0</v>
      </c>
      <c r="BB65" s="50">
        <v>0</v>
      </c>
      <c r="BC65" s="50">
        <v>0</v>
      </c>
      <c r="BD65" s="50">
        <v>0</v>
      </c>
      <c r="BE65" s="50">
        <v>0</v>
      </c>
      <c r="BF65" s="50">
        <v>0</v>
      </c>
      <c r="BG65" s="50">
        <v>0</v>
      </c>
      <c r="BH65" s="50">
        <v>0</v>
      </c>
      <c r="BJ65" s="50">
        <v>0</v>
      </c>
      <c r="BK65" s="50">
        <v>0</v>
      </c>
      <c r="BL65" s="50">
        <v>0</v>
      </c>
      <c r="BM65" s="50">
        <v>0</v>
      </c>
      <c r="BN65" s="50">
        <v>0</v>
      </c>
      <c r="BO65" s="50">
        <v>0</v>
      </c>
      <c r="BP65" s="50">
        <v>0</v>
      </c>
      <c r="BQ65" s="50">
        <v>0</v>
      </c>
      <c r="BR65" s="50">
        <v>0</v>
      </c>
      <c r="BS65" s="50">
        <v>0</v>
      </c>
      <c r="BT65" s="50">
        <v>0</v>
      </c>
      <c r="BU65" s="50">
        <v>0</v>
      </c>
      <c r="BV65" s="50">
        <v>0</v>
      </c>
      <c r="BX65" s="50">
        <v>0</v>
      </c>
      <c r="BY65" s="50">
        <v>0</v>
      </c>
      <c r="BZ65" s="50">
        <v>0</v>
      </c>
      <c r="CA65" s="50">
        <v>0</v>
      </c>
      <c r="CB65" s="50">
        <v>0</v>
      </c>
      <c r="CC65" s="50">
        <v>0</v>
      </c>
      <c r="CD65" s="50">
        <v>0</v>
      </c>
      <c r="CE65" s="50">
        <v>0</v>
      </c>
      <c r="CF65" s="50">
        <v>0</v>
      </c>
      <c r="CG65" s="50">
        <v>0</v>
      </c>
      <c r="CH65" s="50">
        <v>0</v>
      </c>
      <c r="CI65" s="50">
        <v>0</v>
      </c>
      <c r="CJ65" s="50">
        <v>0</v>
      </c>
      <c r="CL65" s="50">
        <v>0</v>
      </c>
      <c r="CM65" s="50">
        <v>0</v>
      </c>
      <c r="CN65" s="50">
        <v>0</v>
      </c>
      <c r="CO65" s="50">
        <v>6521.11</v>
      </c>
      <c r="CP65" s="50">
        <v>0</v>
      </c>
      <c r="CQ65" s="50">
        <v>0</v>
      </c>
      <c r="CR65" s="50">
        <v>1160</v>
      </c>
      <c r="CS65" s="50">
        <v>0</v>
      </c>
      <c r="CT65" s="50">
        <v>0</v>
      </c>
      <c r="CU65" s="50">
        <v>-955.66</v>
      </c>
      <c r="CV65" s="50">
        <v>0</v>
      </c>
      <c r="CW65" s="50">
        <v>0</v>
      </c>
      <c r="CX65" s="50">
        <v>6725.45</v>
      </c>
      <c r="CZ65" s="50">
        <v>0</v>
      </c>
      <c r="DA65" s="50">
        <v>0</v>
      </c>
      <c r="DB65" s="50">
        <v>0</v>
      </c>
      <c r="DC65" s="50">
        <v>0</v>
      </c>
      <c r="DD65" s="50">
        <v>0</v>
      </c>
      <c r="DE65" s="50">
        <v>0</v>
      </c>
      <c r="DF65" s="50">
        <v>0</v>
      </c>
      <c r="DG65" s="50">
        <v>0</v>
      </c>
      <c r="DH65" s="50">
        <v>74.5</v>
      </c>
      <c r="DI65" s="50">
        <v>0</v>
      </c>
      <c r="DJ65" s="50">
        <v>0</v>
      </c>
      <c r="DK65" s="50">
        <v>0</v>
      </c>
      <c r="DL65" s="50">
        <v>74.5</v>
      </c>
      <c r="DM65" s="50">
        <v>0</v>
      </c>
      <c r="DN65" s="50">
        <v>0</v>
      </c>
      <c r="DO65" s="50">
        <v>0</v>
      </c>
      <c r="DP65" s="50">
        <v>0</v>
      </c>
      <c r="DQ65" s="50">
        <v>0</v>
      </c>
      <c r="DR65" s="50">
        <v>0</v>
      </c>
      <c r="DS65" s="50">
        <v>0</v>
      </c>
      <c r="DT65" s="50">
        <v>0</v>
      </c>
      <c r="DU65" s="50">
        <v>0</v>
      </c>
      <c r="DV65" s="50">
        <v>0</v>
      </c>
      <c r="DW65" s="50">
        <v>0</v>
      </c>
      <c r="DX65" s="50">
        <v>0</v>
      </c>
      <c r="DY65" s="50">
        <v>0</v>
      </c>
    </row>
    <row r="66" spans="1:129" s="51" customFormat="1" hidden="1" outlineLevel="1">
      <c r="A66" s="55" t="s">
        <v>220</v>
      </c>
      <c r="B66" s="50">
        <v>0</v>
      </c>
      <c r="C66" s="50">
        <v>0</v>
      </c>
      <c r="D66" s="50">
        <v>0</v>
      </c>
      <c r="E66" s="50">
        <v>0</v>
      </c>
      <c r="F66" s="50">
        <v>0</v>
      </c>
      <c r="G66" s="50">
        <v>0</v>
      </c>
      <c r="H66" s="50">
        <v>0</v>
      </c>
      <c r="I66" s="50">
        <v>0</v>
      </c>
      <c r="J66" s="50">
        <v>0</v>
      </c>
      <c r="K66" s="50">
        <v>0</v>
      </c>
      <c r="L66" s="50">
        <v>0</v>
      </c>
      <c r="M66" s="50">
        <v>0</v>
      </c>
      <c r="N66" s="50">
        <v>0</v>
      </c>
      <c r="O66" s="50">
        <v>0</v>
      </c>
      <c r="Q66" s="50">
        <v>0</v>
      </c>
      <c r="R66" s="50">
        <v>0</v>
      </c>
      <c r="S66" s="50">
        <v>0</v>
      </c>
      <c r="T66" s="50">
        <v>0</v>
      </c>
      <c r="U66" s="50">
        <v>0</v>
      </c>
      <c r="V66" s="50">
        <v>0</v>
      </c>
      <c r="W66" s="50">
        <v>0</v>
      </c>
      <c r="X66" s="50">
        <v>0</v>
      </c>
      <c r="Y66" s="50">
        <v>0</v>
      </c>
      <c r="Z66" s="50">
        <v>0</v>
      </c>
      <c r="AA66" s="50">
        <v>0</v>
      </c>
      <c r="AB66" s="50">
        <v>0</v>
      </c>
      <c r="AC66" s="50">
        <v>0</v>
      </c>
      <c r="AD66" s="50">
        <v>0</v>
      </c>
      <c r="AF66" s="50">
        <v>0</v>
      </c>
      <c r="AG66" s="50">
        <v>0</v>
      </c>
      <c r="AH66" s="50">
        <v>0</v>
      </c>
      <c r="AI66" s="50">
        <v>0</v>
      </c>
      <c r="AJ66" s="50">
        <v>0</v>
      </c>
      <c r="AK66" s="50">
        <v>0</v>
      </c>
      <c r="AL66" s="50">
        <v>0</v>
      </c>
      <c r="AM66" s="50">
        <v>0</v>
      </c>
      <c r="AN66" s="50">
        <v>0</v>
      </c>
      <c r="AO66" s="50">
        <v>0</v>
      </c>
      <c r="AP66" s="50">
        <v>0</v>
      </c>
      <c r="AQ66" s="50">
        <v>0</v>
      </c>
      <c r="AR66" s="50">
        <v>0</v>
      </c>
      <c r="AS66" s="50">
        <v>0</v>
      </c>
      <c r="AU66" s="50">
        <v>0</v>
      </c>
      <c r="AV66" s="50">
        <v>0</v>
      </c>
      <c r="AW66" s="50">
        <v>0</v>
      </c>
      <c r="AX66" s="50">
        <v>0</v>
      </c>
      <c r="AY66" s="50">
        <v>0</v>
      </c>
      <c r="AZ66" s="50">
        <v>0</v>
      </c>
      <c r="BA66" s="50">
        <v>0</v>
      </c>
      <c r="BB66" s="50">
        <v>0</v>
      </c>
      <c r="BC66" s="50">
        <v>0</v>
      </c>
      <c r="BD66" s="50">
        <v>0</v>
      </c>
      <c r="BE66" s="50">
        <v>0</v>
      </c>
      <c r="BF66" s="50">
        <v>0</v>
      </c>
      <c r="BG66" s="50">
        <v>0</v>
      </c>
      <c r="BH66" s="50">
        <v>0</v>
      </c>
      <c r="BJ66" s="50">
        <v>0</v>
      </c>
      <c r="BK66" s="50">
        <v>0</v>
      </c>
      <c r="BL66" s="50">
        <v>0</v>
      </c>
      <c r="BM66" s="50">
        <v>0</v>
      </c>
      <c r="BN66" s="50">
        <v>0</v>
      </c>
      <c r="BO66" s="50">
        <v>0</v>
      </c>
      <c r="BP66" s="50">
        <v>0</v>
      </c>
      <c r="BQ66" s="50">
        <v>0</v>
      </c>
      <c r="BR66" s="50">
        <v>0</v>
      </c>
      <c r="BS66" s="50">
        <v>0</v>
      </c>
      <c r="BT66" s="50">
        <v>0</v>
      </c>
      <c r="BU66" s="50">
        <v>0</v>
      </c>
      <c r="BV66" s="50">
        <v>0</v>
      </c>
      <c r="BX66" s="50">
        <v>0</v>
      </c>
      <c r="BY66" s="50">
        <v>0</v>
      </c>
      <c r="BZ66" s="50">
        <v>0</v>
      </c>
      <c r="CA66" s="50">
        <v>0</v>
      </c>
      <c r="CB66" s="50">
        <v>0</v>
      </c>
      <c r="CC66" s="50">
        <v>0</v>
      </c>
      <c r="CD66" s="50">
        <v>0</v>
      </c>
      <c r="CE66" s="50">
        <v>0</v>
      </c>
      <c r="CF66" s="50">
        <v>0</v>
      </c>
      <c r="CG66" s="50">
        <v>0</v>
      </c>
      <c r="CH66" s="50">
        <v>0</v>
      </c>
      <c r="CI66" s="50">
        <v>0</v>
      </c>
      <c r="CJ66" s="50">
        <v>0</v>
      </c>
      <c r="CL66" s="50">
        <v>0</v>
      </c>
      <c r="CM66" s="50">
        <v>0</v>
      </c>
      <c r="CN66" s="50">
        <v>0</v>
      </c>
      <c r="CO66" s="50">
        <v>0</v>
      </c>
      <c r="CP66" s="50">
        <v>0</v>
      </c>
      <c r="CQ66" s="50">
        <v>0</v>
      </c>
      <c r="CR66" s="50">
        <v>0</v>
      </c>
      <c r="CS66" s="50">
        <v>0</v>
      </c>
      <c r="CT66" s="50">
        <v>0</v>
      </c>
      <c r="CU66" s="50">
        <v>0</v>
      </c>
      <c r="CV66" s="50">
        <v>0</v>
      </c>
      <c r="CW66" s="50">
        <v>0</v>
      </c>
      <c r="CX66" s="50">
        <v>0</v>
      </c>
      <c r="CZ66" s="50">
        <v>0</v>
      </c>
      <c r="DA66" s="50">
        <v>0</v>
      </c>
      <c r="DB66" s="50">
        <v>0</v>
      </c>
      <c r="DC66" s="50">
        <v>0</v>
      </c>
      <c r="DD66" s="50">
        <v>0</v>
      </c>
      <c r="DE66" s="50">
        <v>0</v>
      </c>
      <c r="DF66" s="50">
        <v>0</v>
      </c>
      <c r="DG66" s="50">
        <v>0</v>
      </c>
      <c r="DH66" s="50">
        <v>0</v>
      </c>
      <c r="DI66" s="50">
        <v>0</v>
      </c>
      <c r="DJ66" s="50">
        <v>0</v>
      </c>
      <c r="DK66" s="50">
        <v>0</v>
      </c>
      <c r="DL66" s="50">
        <v>0</v>
      </c>
      <c r="DM66" s="50">
        <v>0</v>
      </c>
      <c r="DN66" s="50">
        <v>0</v>
      </c>
      <c r="DO66" s="50">
        <v>0</v>
      </c>
      <c r="DP66" s="50">
        <v>0</v>
      </c>
      <c r="DQ66" s="50">
        <v>0</v>
      </c>
      <c r="DR66" s="50">
        <v>0</v>
      </c>
      <c r="DS66" s="50">
        <v>0</v>
      </c>
      <c r="DT66" s="50">
        <v>0</v>
      </c>
      <c r="DU66" s="50">
        <v>0</v>
      </c>
      <c r="DV66" s="50">
        <v>0</v>
      </c>
      <c r="DW66" s="50">
        <v>0</v>
      </c>
      <c r="DX66" s="50">
        <v>0</v>
      </c>
      <c r="DY66" s="50">
        <v>0</v>
      </c>
    </row>
    <row r="67" spans="1:129" s="51" customFormat="1" hidden="1" outlineLevel="1" collapsed="1">
      <c r="A67" s="49" t="s">
        <v>221</v>
      </c>
      <c r="B67" s="50">
        <v>0</v>
      </c>
      <c r="C67" s="50">
        <v>0</v>
      </c>
      <c r="D67" s="50">
        <v>0</v>
      </c>
      <c r="E67" s="50">
        <v>0</v>
      </c>
      <c r="F67" s="50">
        <v>0</v>
      </c>
      <c r="G67" s="50">
        <v>0</v>
      </c>
      <c r="H67" s="50">
        <v>0</v>
      </c>
      <c r="I67" s="50">
        <v>0</v>
      </c>
      <c r="J67" s="50">
        <v>0</v>
      </c>
      <c r="K67" s="50">
        <v>0</v>
      </c>
      <c r="L67" s="50">
        <v>0</v>
      </c>
      <c r="M67" s="50">
        <v>0</v>
      </c>
      <c r="N67" s="50">
        <v>0</v>
      </c>
      <c r="O67" s="50">
        <v>0</v>
      </c>
      <c r="Q67" s="50">
        <v>0</v>
      </c>
      <c r="R67" s="50">
        <v>0</v>
      </c>
      <c r="S67" s="50">
        <v>0</v>
      </c>
      <c r="T67" s="50">
        <v>0</v>
      </c>
      <c r="U67" s="50">
        <v>0</v>
      </c>
      <c r="V67" s="50">
        <v>0</v>
      </c>
      <c r="W67" s="50">
        <v>0</v>
      </c>
      <c r="X67" s="50">
        <v>0</v>
      </c>
      <c r="Y67" s="50">
        <v>0</v>
      </c>
      <c r="Z67" s="50">
        <v>0</v>
      </c>
      <c r="AA67" s="50">
        <v>0</v>
      </c>
      <c r="AB67" s="50">
        <v>0</v>
      </c>
      <c r="AC67" s="50">
        <v>0</v>
      </c>
      <c r="AD67" s="50">
        <v>0</v>
      </c>
      <c r="AF67" s="50">
        <v>0</v>
      </c>
      <c r="AG67" s="50">
        <v>0</v>
      </c>
      <c r="AH67" s="50">
        <v>0</v>
      </c>
      <c r="AI67" s="50">
        <v>0</v>
      </c>
      <c r="AJ67" s="50">
        <v>0</v>
      </c>
      <c r="AK67" s="50">
        <v>0</v>
      </c>
      <c r="AL67" s="50">
        <v>0</v>
      </c>
      <c r="AM67" s="50">
        <v>0</v>
      </c>
      <c r="AN67" s="50">
        <v>0</v>
      </c>
      <c r="AO67" s="50">
        <v>0</v>
      </c>
      <c r="AP67" s="50">
        <v>0</v>
      </c>
      <c r="AQ67" s="50">
        <v>0</v>
      </c>
      <c r="AR67" s="50">
        <v>0</v>
      </c>
      <c r="AS67" s="50">
        <v>0</v>
      </c>
      <c r="AU67" s="50">
        <v>0</v>
      </c>
      <c r="AV67" s="50">
        <v>0</v>
      </c>
      <c r="AW67" s="50">
        <v>0</v>
      </c>
      <c r="AX67" s="50">
        <v>0</v>
      </c>
      <c r="AY67" s="50">
        <v>0</v>
      </c>
      <c r="AZ67" s="50">
        <v>0</v>
      </c>
      <c r="BA67" s="50">
        <v>0</v>
      </c>
      <c r="BB67" s="50">
        <v>0</v>
      </c>
      <c r="BC67" s="50">
        <v>0</v>
      </c>
      <c r="BD67" s="50">
        <v>0</v>
      </c>
      <c r="BE67" s="50">
        <v>0</v>
      </c>
      <c r="BF67" s="50">
        <v>0</v>
      </c>
      <c r="BG67" s="50">
        <v>0</v>
      </c>
      <c r="BH67" s="50">
        <v>0</v>
      </c>
      <c r="BJ67" s="50">
        <v>0</v>
      </c>
      <c r="BK67" s="50">
        <v>0</v>
      </c>
      <c r="BL67" s="50">
        <v>0</v>
      </c>
      <c r="BM67" s="50">
        <v>0</v>
      </c>
      <c r="BN67" s="50">
        <v>0</v>
      </c>
      <c r="BO67" s="50">
        <v>0</v>
      </c>
      <c r="BP67" s="50">
        <v>0</v>
      </c>
      <c r="BQ67" s="50">
        <v>0</v>
      </c>
      <c r="BR67" s="50">
        <v>0</v>
      </c>
      <c r="BS67" s="50">
        <v>0</v>
      </c>
      <c r="BT67" s="50">
        <v>0</v>
      </c>
      <c r="BU67" s="50">
        <v>0</v>
      </c>
      <c r="BV67" s="50">
        <v>0</v>
      </c>
      <c r="BX67" s="50">
        <v>0</v>
      </c>
      <c r="BY67" s="50">
        <v>0</v>
      </c>
      <c r="BZ67" s="50">
        <v>0</v>
      </c>
      <c r="CA67" s="50">
        <v>0</v>
      </c>
      <c r="CB67" s="50">
        <v>0</v>
      </c>
      <c r="CC67" s="50">
        <v>0</v>
      </c>
      <c r="CD67" s="50">
        <v>0</v>
      </c>
      <c r="CE67" s="50">
        <v>0</v>
      </c>
      <c r="CF67" s="50">
        <v>0</v>
      </c>
      <c r="CG67" s="50">
        <v>0</v>
      </c>
      <c r="CH67" s="50">
        <v>0</v>
      </c>
      <c r="CI67" s="50">
        <v>0</v>
      </c>
      <c r="CJ67" s="50">
        <v>0</v>
      </c>
      <c r="CL67" s="50">
        <v>0</v>
      </c>
      <c r="CM67" s="50">
        <v>0</v>
      </c>
      <c r="CN67" s="50">
        <v>0</v>
      </c>
      <c r="CO67" s="50">
        <v>6521.11</v>
      </c>
      <c r="CP67" s="50">
        <v>0</v>
      </c>
      <c r="CQ67" s="50">
        <v>0</v>
      </c>
      <c r="CR67" s="50">
        <v>1160</v>
      </c>
      <c r="CS67" s="50">
        <v>0</v>
      </c>
      <c r="CT67" s="50">
        <v>0</v>
      </c>
      <c r="CU67" s="50">
        <v>-955.66</v>
      </c>
      <c r="CV67" s="50">
        <v>0</v>
      </c>
      <c r="CW67" s="50">
        <v>0</v>
      </c>
      <c r="CX67" s="50">
        <v>6725.45</v>
      </c>
      <c r="CZ67" s="50">
        <v>0</v>
      </c>
      <c r="DA67" s="50">
        <v>0</v>
      </c>
      <c r="DB67" s="50">
        <v>0</v>
      </c>
      <c r="DC67" s="50">
        <v>0</v>
      </c>
      <c r="DD67" s="50">
        <v>0</v>
      </c>
      <c r="DE67" s="50">
        <v>0</v>
      </c>
      <c r="DF67" s="50">
        <v>0</v>
      </c>
      <c r="DG67" s="50">
        <v>0</v>
      </c>
      <c r="DH67" s="50">
        <v>74.5</v>
      </c>
      <c r="DI67" s="50">
        <v>0</v>
      </c>
      <c r="DJ67" s="50">
        <v>0</v>
      </c>
      <c r="DK67" s="50">
        <v>0</v>
      </c>
      <c r="DL67" s="50">
        <v>74.5</v>
      </c>
      <c r="DM67" s="50">
        <v>0</v>
      </c>
      <c r="DN67" s="50">
        <v>0</v>
      </c>
      <c r="DO67" s="50">
        <v>0</v>
      </c>
      <c r="DP67" s="50">
        <v>0</v>
      </c>
      <c r="DQ67" s="50">
        <v>0</v>
      </c>
      <c r="DR67" s="50">
        <v>0</v>
      </c>
      <c r="DS67" s="50">
        <v>0</v>
      </c>
      <c r="DT67" s="50">
        <v>0</v>
      </c>
      <c r="DU67" s="50">
        <v>0</v>
      </c>
      <c r="DV67" s="50">
        <v>0</v>
      </c>
      <c r="DW67" s="50">
        <v>0</v>
      </c>
      <c r="DX67" s="50">
        <v>0</v>
      </c>
      <c r="DY67" s="50">
        <v>0</v>
      </c>
    </row>
    <row r="68" spans="1:129" s="51" customFormat="1" hidden="1" outlineLevel="2">
      <c r="A68" s="55" t="s">
        <v>222</v>
      </c>
      <c r="B68" s="50">
        <v>0</v>
      </c>
      <c r="C68" s="50">
        <v>337.33</v>
      </c>
      <c r="D68" s="50">
        <v>337.34</v>
      </c>
      <c r="E68" s="50">
        <v>0</v>
      </c>
      <c r="F68" s="50">
        <v>674.66</v>
      </c>
      <c r="G68" s="50">
        <v>337.34</v>
      </c>
      <c r="H68" s="50">
        <v>337.33</v>
      </c>
      <c r="I68" s="50">
        <v>337.32</v>
      </c>
      <c r="J68" s="50">
        <v>337.35</v>
      </c>
      <c r="K68" s="50">
        <v>337.33</v>
      </c>
      <c r="L68" s="50">
        <v>337.33</v>
      </c>
      <c r="M68" s="50">
        <v>337.34</v>
      </c>
      <c r="N68" s="50">
        <v>337.34</v>
      </c>
      <c r="O68" s="50">
        <v>3710.6699999999996</v>
      </c>
      <c r="Q68" s="50">
        <v>337.33</v>
      </c>
      <c r="R68" s="50">
        <v>0</v>
      </c>
      <c r="S68" s="50">
        <v>0</v>
      </c>
      <c r="T68" s="50">
        <v>0</v>
      </c>
      <c r="U68" s="50">
        <v>1347.87</v>
      </c>
      <c r="V68" s="50">
        <v>336.66</v>
      </c>
      <c r="W68" s="50">
        <v>673.34</v>
      </c>
      <c r="X68" s="50">
        <v>0</v>
      </c>
      <c r="Y68" s="50">
        <v>337.38</v>
      </c>
      <c r="Z68" s="50">
        <v>336.9</v>
      </c>
      <c r="AA68" s="50">
        <v>336.91</v>
      </c>
      <c r="AB68" s="50">
        <v>336.9</v>
      </c>
      <c r="AC68" s="50">
        <v>336.9</v>
      </c>
      <c r="AD68" s="50">
        <v>4043.29</v>
      </c>
      <c r="AF68" s="50">
        <v>336.91</v>
      </c>
      <c r="AG68" s="50">
        <v>0</v>
      </c>
      <c r="AH68" s="50">
        <v>0</v>
      </c>
      <c r="AI68" s="50">
        <v>0</v>
      </c>
      <c r="AJ68" s="50">
        <v>0</v>
      </c>
      <c r="AK68" s="50">
        <v>4048</v>
      </c>
      <c r="AL68" s="50">
        <v>0</v>
      </c>
      <c r="AM68" s="50">
        <v>0</v>
      </c>
      <c r="AN68" s="50">
        <v>0</v>
      </c>
      <c r="AO68" s="50">
        <v>0</v>
      </c>
      <c r="AP68" s="50">
        <v>0</v>
      </c>
      <c r="AQ68" s="50">
        <v>-674.67</v>
      </c>
      <c r="AR68" s="50">
        <v>-674.67</v>
      </c>
      <c r="AS68" s="50">
        <v>3710.24</v>
      </c>
      <c r="AU68" s="50">
        <v>337.34</v>
      </c>
      <c r="AV68" s="50">
        <v>337.33</v>
      </c>
      <c r="AW68" s="50">
        <v>0</v>
      </c>
      <c r="AX68" s="50">
        <v>759.75</v>
      </c>
      <c r="AY68" s="50">
        <v>506.5</v>
      </c>
      <c r="AZ68" s="50">
        <v>253.25</v>
      </c>
      <c r="BA68" s="50">
        <v>253.25</v>
      </c>
      <c r="BB68" s="50">
        <v>253.25</v>
      </c>
      <c r="BC68" s="50">
        <v>253.25</v>
      </c>
      <c r="BD68" s="50">
        <v>253.25</v>
      </c>
      <c r="BE68" s="50">
        <v>253.25</v>
      </c>
      <c r="BF68" s="50">
        <v>253.25</v>
      </c>
      <c r="BG68" s="50">
        <v>253.25</v>
      </c>
      <c r="BH68" s="50">
        <v>3713.67</v>
      </c>
      <c r="BJ68" s="50">
        <v>0</v>
      </c>
      <c r="BK68" s="50">
        <v>0</v>
      </c>
      <c r="BL68" s="50">
        <v>279.08</v>
      </c>
      <c r="BM68" s="50">
        <v>279.08999999999997</v>
      </c>
      <c r="BN68" s="50">
        <v>279.08</v>
      </c>
      <c r="BO68" s="50">
        <v>279.08</v>
      </c>
      <c r="BP68" s="50">
        <v>279.08999999999997</v>
      </c>
      <c r="BQ68" s="50">
        <v>279.08</v>
      </c>
      <c r="BR68" s="50">
        <v>279.08</v>
      </c>
      <c r="BS68" s="50">
        <v>279.08999999999997</v>
      </c>
      <c r="BT68" s="50">
        <v>279.08</v>
      </c>
      <c r="BU68" s="50">
        <v>279.08</v>
      </c>
      <c r="BV68" s="50">
        <v>2790.8299999999995</v>
      </c>
      <c r="BX68" s="50">
        <v>279.08999999999997</v>
      </c>
      <c r="BY68" s="50">
        <v>279.08</v>
      </c>
      <c r="BZ68" s="50">
        <v>292.5</v>
      </c>
      <c r="CA68" s="50">
        <v>292.5</v>
      </c>
      <c r="CB68" s="50">
        <v>292.5</v>
      </c>
      <c r="CC68" s="50">
        <v>292.5</v>
      </c>
      <c r="CD68" s="50">
        <v>292.5</v>
      </c>
      <c r="CE68" s="50">
        <v>292.5</v>
      </c>
      <c r="CF68" s="50">
        <v>292.5</v>
      </c>
      <c r="CG68" s="50">
        <v>292.5</v>
      </c>
      <c r="CH68" s="50">
        <v>292.5</v>
      </c>
      <c r="CI68" s="50">
        <v>292.5</v>
      </c>
      <c r="CJ68" s="50">
        <v>3483.17</v>
      </c>
      <c r="CL68" s="50">
        <v>292.5</v>
      </c>
      <c r="CM68" s="50">
        <v>585</v>
      </c>
      <c r="CN68" s="50">
        <v>-5</v>
      </c>
      <c r="CO68" s="50">
        <v>287.5</v>
      </c>
      <c r="CP68" s="50">
        <v>287.5</v>
      </c>
      <c r="CQ68" s="50">
        <v>287.5</v>
      </c>
      <c r="CR68" s="50">
        <v>287.5</v>
      </c>
      <c r="CS68" s="50">
        <v>287.5</v>
      </c>
      <c r="CT68" s="50">
        <v>287.5</v>
      </c>
      <c r="CU68" s="50">
        <v>287.5</v>
      </c>
      <c r="CV68" s="50">
        <v>287.5</v>
      </c>
      <c r="CW68" s="50">
        <v>287.5</v>
      </c>
      <c r="CX68" s="50">
        <v>3460</v>
      </c>
      <c r="CZ68" s="50">
        <v>287.5</v>
      </c>
      <c r="DA68" s="50">
        <v>287.5</v>
      </c>
      <c r="DB68" s="50">
        <v>1845.33</v>
      </c>
      <c r="DC68" s="50">
        <v>-574.66</v>
      </c>
      <c r="DD68" s="50">
        <v>635.33000000000004</v>
      </c>
      <c r="DE68" s="50">
        <v>635.33000000000004</v>
      </c>
      <c r="DF68" s="50">
        <v>635.34</v>
      </c>
      <c r="DG68" s="50">
        <v>635.33000000000004</v>
      </c>
      <c r="DH68" s="50">
        <v>635.34</v>
      </c>
      <c r="DI68" s="50">
        <v>635.32000000000005</v>
      </c>
      <c r="DJ68" s="50">
        <v>-1728.66</v>
      </c>
      <c r="DK68" s="50">
        <v>1368.08</v>
      </c>
      <c r="DL68" s="50">
        <v>5297.08</v>
      </c>
      <c r="DM68" s="50">
        <v>626.54</v>
      </c>
      <c r="DN68" s="50">
        <v>549.38</v>
      </c>
      <c r="DO68" s="50">
        <v>77.17</v>
      </c>
      <c r="DP68" s="50">
        <v>77.16</v>
      </c>
      <c r="DQ68" s="50">
        <v>0</v>
      </c>
      <c r="DR68" s="50">
        <v>0</v>
      </c>
      <c r="DS68" s="50">
        <v>0</v>
      </c>
      <c r="DT68" s="50">
        <v>0</v>
      </c>
      <c r="DU68" s="50">
        <v>0</v>
      </c>
      <c r="DV68" s="50">
        <v>0</v>
      </c>
      <c r="DW68" s="50">
        <v>0</v>
      </c>
      <c r="DX68" s="50">
        <v>0</v>
      </c>
      <c r="DY68" s="50">
        <v>1330.2500000000002</v>
      </c>
    </row>
    <row r="69" spans="1:129" s="51" customFormat="1" hidden="1" outlineLevel="2">
      <c r="A69" s="55" t="s">
        <v>223</v>
      </c>
      <c r="B69" s="50">
        <v>0</v>
      </c>
      <c r="C69" s="50">
        <v>0</v>
      </c>
      <c r="D69" s="50">
        <v>0</v>
      </c>
      <c r="E69" s="50">
        <v>0</v>
      </c>
      <c r="F69" s="50">
        <v>1646</v>
      </c>
      <c r="G69" s="50">
        <v>0</v>
      </c>
      <c r="H69" s="50">
        <v>0</v>
      </c>
      <c r="I69" s="50">
        <v>0</v>
      </c>
      <c r="J69" s="50">
        <v>0</v>
      </c>
      <c r="K69" s="50">
        <v>0</v>
      </c>
      <c r="L69" s="50">
        <v>-1646</v>
      </c>
      <c r="M69" s="50">
        <v>0</v>
      </c>
      <c r="N69" s="50">
        <v>0</v>
      </c>
      <c r="O69" s="50">
        <v>0</v>
      </c>
      <c r="Q69" s="50">
        <v>0</v>
      </c>
      <c r="R69" s="50">
        <v>0</v>
      </c>
      <c r="S69" s="50">
        <v>0</v>
      </c>
      <c r="T69" s="50">
        <v>0</v>
      </c>
      <c r="U69" s="50">
        <v>0</v>
      </c>
      <c r="V69" s="50">
        <v>0</v>
      </c>
      <c r="W69" s="50">
        <v>0</v>
      </c>
      <c r="X69" s="50">
        <v>0</v>
      </c>
      <c r="Y69" s="50">
        <v>0</v>
      </c>
      <c r="Z69" s="50">
        <v>0</v>
      </c>
      <c r="AA69" s="50">
        <v>0</v>
      </c>
      <c r="AB69" s="50">
        <v>0</v>
      </c>
      <c r="AC69" s="50">
        <v>0</v>
      </c>
      <c r="AD69" s="50">
        <v>0</v>
      </c>
      <c r="AF69" s="50">
        <v>0</v>
      </c>
      <c r="AG69" s="50">
        <v>0</v>
      </c>
      <c r="AH69" s="50">
        <v>0</v>
      </c>
      <c r="AI69" s="50">
        <v>0</v>
      </c>
      <c r="AJ69" s="50">
        <v>0</v>
      </c>
      <c r="AK69" s="50">
        <v>0</v>
      </c>
      <c r="AL69" s="50">
        <v>0</v>
      </c>
      <c r="AM69" s="50">
        <v>0</v>
      </c>
      <c r="AN69" s="50">
        <v>0</v>
      </c>
      <c r="AO69" s="50">
        <v>0</v>
      </c>
      <c r="AP69" s="50">
        <v>0</v>
      </c>
      <c r="AQ69" s="50">
        <v>0</v>
      </c>
      <c r="AR69" s="50">
        <v>0</v>
      </c>
      <c r="AS69" s="50">
        <v>0</v>
      </c>
      <c r="AU69" s="50">
        <v>0</v>
      </c>
      <c r="AV69" s="50">
        <v>0</v>
      </c>
      <c r="AW69" s="50">
        <v>0</v>
      </c>
      <c r="AX69" s="50">
        <v>0</v>
      </c>
      <c r="AY69" s="50">
        <v>0</v>
      </c>
      <c r="AZ69" s="50">
        <v>0</v>
      </c>
      <c r="BA69" s="50">
        <v>0</v>
      </c>
      <c r="BB69" s="50">
        <v>0</v>
      </c>
      <c r="BC69" s="50">
        <v>0</v>
      </c>
      <c r="BD69" s="50">
        <v>0</v>
      </c>
      <c r="BE69" s="50">
        <v>0</v>
      </c>
      <c r="BF69" s="50">
        <v>0</v>
      </c>
      <c r="BG69" s="50">
        <v>0</v>
      </c>
      <c r="BH69" s="50">
        <v>0</v>
      </c>
      <c r="BJ69" s="50">
        <v>0</v>
      </c>
      <c r="BK69" s="50">
        <v>0</v>
      </c>
      <c r="BL69" s="50">
        <v>3680</v>
      </c>
      <c r="BM69" s="50">
        <v>0</v>
      </c>
      <c r="BN69" s="50">
        <v>0</v>
      </c>
      <c r="BO69" s="50">
        <v>0</v>
      </c>
      <c r="BP69" s="50">
        <v>0</v>
      </c>
      <c r="BQ69" s="50">
        <v>0</v>
      </c>
      <c r="BR69" s="50">
        <v>0</v>
      </c>
      <c r="BS69" s="50">
        <v>0</v>
      </c>
      <c r="BT69" s="50">
        <v>0</v>
      </c>
      <c r="BU69" s="50">
        <v>0</v>
      </c>
      <c r="BV69" s="50">
        <v>3680</v>
      </c>
      <c r="BX69" s="50">
        <v>0</v>
      </c>
      <c r="BY69" s="50">
        <v>0</v>
      </c>
      <c r="BZ69" s="50">
        <v>0</v>
      </c>
      <c r="CA69" s="50">
        <v>0</v>
      </c>
      <c r="CB69" s="50">
        <v>0</v>
      </c>
      <c r="CC69" s="50">
        <v>0</v>
      </c>
      <c r="CD69" s="50">
        <v>0</v>
      </c>
      <c r="CE69" s="50">
        <v>0</v>
      </c>
      <c r="CF69" s="50">
        <v>0</v>
      </c>
      <c r="CG69" s="50">
        <v>0</v>
      </c>
      <c r="CH69" s="50">
        <v>0</v>
      </c>
      <c r="CI69" s="50">
        <v>0</v>
      </c>
      <c r="CJ69" s="50">
        <v>0</v>
      </c>
      <c r="CL69" s="50">
        <v>0</v>
      </c>
      <c r="CM69" s="50">
        <v>0</v>
      </c>
      <c r="CN69" s="50">
        <v>0</v>
      </c>
      <c r="CO69" s="50">
        <v>0</v>
      </c>
      <c r="CP69" s="50">
        <v>0</v>
      </c>
      <c r="CQ69" s="50">
        <v>0</v>
      </c>
      <c r="CR69" s="50">
        <v>0</v>
      </c>
      <c r="CS69" s="50">
        <v>0</v>
      </c>
      <c r="CT69" s="50">
        <v>0</v>
      </c>
      <c r="CU69" s="50">
        <v>0</v>
      </c>
      <c r="CV69" s="50">
        <v>0</v>
      </c>
      <c r="CW69" s="50">
        <v>415</v>
      </c>
      <c r="CX69" s="50">
        <v>415</v>
      </c>
      <c r="CZ69" s="50">
        <v>0</v>
      </c>
      <c r="DA69" s="50">
        <v>0</v>
      </c>
      <c r="DB69" s="50">
        <v>0</v>
      </c>
      <c r="DC69" s="50">
        <v>0</v>
      </c>
      <c r="DD69" s="50">
        <v>0</v>
      </c>
      <c r="DE69" s="50">
        <v>0</v>
      </c>
      <c r="DF69" s="50">
        <v>0</v>
      </c>
      <c r="DG69" s="50">
        <v>0</v>
      </c>
      <c r="DH69" s="50">
        <v>858</v>
      </c>
      <c r="DI69" s="50">
        <v>0</v>
      </c>
      <c r="DJ69" s="50">
        <v>0</v>
      </c>
      <c r="DK69" s="50">
        <v>0</v>
      </c>
      <c r="DL69" s="50">
        <v>858</v>
      </c>
      <c r="DM69" s="50">
        <v>0</v>
      </c>
      <c r="DN69" s="50">
        <v>1160</v>
      </c>
      <c r="DO69" s="50">
        <v>0</v>
      </c>
      <c r="DP69" s="50">
        <v>0</v>
      </c>
      <c r="DQ69" s="50">
        <v>0</v>
      </c>
      <c r="DR69" s="50">
        <v>0</v>
      </c>
      <c r="DS69" s="50">
        <v>0</v>
      </c>
      <c r="DT69" s="50">
        <v>0</v>
      </c>
      <c r="DU69" s="50">
        <v>0</v>
      </c>
      <c r="DV69" s="50">
        <v>0</v>
      </c>
      <c r="DW69" s="50">
        <v>0</v>
      </c>
      <c r="DX69" s="50">
        <v>0</v>
      </c>
      <c r="DY69" s="50">
        <v>1160</v>
      </c>
    </row>
    <row r="70" spans="1:129" s="51" customFormat="1" hidden="1" outlineLevel="2">
      <c r="A70" s="55" t="s">
        <v>224</v>
      </c>
      <c r="B70" s="50">
        <v>0</v>
      </c>
      <c r="C70" s="50">
        <v>0</v>
      </c>
      <c r="D70" s="50">
        <v>0</v>
      </c>
      <c r="E70" s="50">
        <v>0</v>
      </c>
      <c r="F70" s="50">
        <v>0</v>
      </c>
      <c r="G70" s="50">
        <v>0</v>
      </c>
      <c r="H70" s="50">
        <v>0</v>
      </c>
      <c r="I70" s="50">
        <v>0</v>
      </c>
      <c r="J70" s="50">
        <v>0</v>
      </c>
      <c r="K70" s="50">
        <v>0</v>
      </c>
      <c r="L70" s="50">
        <v>0</v>
      </c>
      <c r="M70" s="50">
        <v>0</v>
      </c>
      <c r="N70" s="50">
        <v>0</v>
      </c>
      <c r="O70" s="50">
        <v>0</v>
      </c>
      <c r="Q70" s="50">
        <v>0</v>
      </c>
      <c r="R70" s="50">
        <v>0</v>
      </c>
      <c r="S70" s="50">
        <v>0</v>
      </c>
      <c r="T70" s="50">
        <v>0</v>
      </c>
      <c r="U70" s="50">
        <v>0</v>
      </c>
      <c r="V70" s="50">
        <v>0</v>
      </c>
      <c r="W70" s="50">
        <v>0</v>
      </c>
      <c r="X70" s="50">
        <v>0</v>
      </c>
      <c r="Y70" s="50">
        <v>0</v>
      </c>
      <c r="Z70" s="50">
        <v>0</v>
      </c>
      <c r="AA70" s="50">
        <v>0</v>
      </c>
      <c r="AB70" s="50">
        <v>0</v>
      </c>
      <c r="AC70" s="50">
        <v>0</v>
      </c>
      <c r="AD70" s="50">
        <v>0</v>
      </c>
      <c r="AF70" s="50">
        <v>0</v>
      </c>
      <c r="AG70" s="50">
        <v>0</v>
      </c>
      <c r="AH70" s="50">
        <v>0</v>
      </c>
      <c r="AI70" s="50">
        <v>0</v>
      </c>
      <c r="AJ70" s="50">
        <v>0</v>
      </c>
      <c r="AK70" s="50">
        <v>0</v>
      </c>
      <c r="AL70" s="50">
        <v>0</v>
      </c>
      <c r="AM70" s="50">
        <v>0</v>
      </c>
      <c r="AN70" s="50">
        <v>0</v>
      </c>
      <c r="AO70" s="50">
        <v>0</v>
      </c>
      <c r="AP70" s="50">
        <v>0</v>
      </c>
      <c r="AQ70" s="50">
        <v>0</v>
      </c>
      <c r="AR70" s="50">
        <v>0</v>
      </c>
      <c r="AS70" s="50">
        <v>0</v>
      </c>
      <c r="AU70" s="50">
        <v>0</v>
      </c>
      <c r="AV70" s="50">
        <v>0</v>
      </c>
      <c r="AW70" s="50">
        <v>0</v>
      </c>
      <c r="AX70" s="50">
        <v>0</v>
      </c>
      <c r="AY70" s="50">
        <v>0</v>
      </c>
      <c r="AZ70" s="50">
        <v>0</v>
      </c>
      <c r="BA70" s="50">
        <v>0</v>
      </c>
      <c r="BB70" s="50">
        <v>0</v>
      </c>
      <c r="BC70" s="50">
        <v>0</v>
      </c>
      <c r="BD70" s="50">
        <v>0</v>
      </c>
      <c r="BE70" s="50">
        <v>0</v>
      </c>
      <c r="BF70" s="50">
        <v>0</v>
      </c>
      <c r="BG70" s="50">
        <v>0</v>
      </c>
      <c r="BH70" s="50">
        <v>0</v>
      </c>
      <c r="BJ70" s="50">
        <v>0</v>
      </c>
      <c r="BK70" s="50">
        <v>0</v>
      </c>
      <c r="BL70" s="50">
        <v>0</v>
      </c>
      <c r="BM70" s="50">
        <v>0</v>
      </c>
      <c r="BN70" s="50">
        <v>0</v>
      </c>
      <c r="BO70" s="50">
        <v>0</v>
      </c>
      <c r="BP70" s="50">
        <v>0</v>
      </c>
      <c r="BQ70" s="50">
        <v>0</v>
      </c>
      <c r="BR70" s="50">
        <v>0</v>
      </c>
      <c r="BS70" s="50">
        <v>0</v>
      </c>
      <c r="BT70" s="50">
        <v>0</v>
      </c>
      <c r="BU70" s="50">
        <v>0</v>
      </c>
      <c r="BV70" s="50">
        <v>0</v>
      </c>
      <c r="BX70" s="50">
        <v>0</v>
      </c>
      <c r="BY70" s="50">
        <v>0</v>
      </c>
      <c r="BZ70" s="50">
        <v>0</v>
      </c>
      <c r="CA70" s="50">
        <v>0</v>
      </c>
      <c r="CB70" s="50">
        <v>0</v>
      </c>
      <c r="CC70" s="50">
        <v>0</v>
      </c>
      <c r="CD70" s="50">
        <v>0</v>
      </c>
      <c r="CE70" s="50">
        <v>0</v>
      </c>
      <c r="CF70" s="50">
        <v>0</v>
      </c>
      <c r="CG70" s="50">
        <v>0</v>
      </c>
      <c r="CH70" s="50">
        <v>0</v>
      </c>
      <c r="CI70" s="50">
        <v>0</v>
      </c>
      <c r="CJ70" s="50">
        <v>0</v>
      </c>
      <c r="CL70" s="50">
        <v>0</v>
      </c>
      <c r="CM70" s="50">
        <v>0</v>
      </c>
      <c r="CN70" s="50">
        <v>0</v>
      </c>
      <c r="CO70" s="50">
        <v>0</v>
      </c>
      <c r="CP70" s="50">
        <v>0</v>
      </c>
      <c r="CQ70" s="50">
        <v>0</v>
      </c>
      <c r="CR70" s="50">
        <v>0</v>
      </c>
      <c r="CS70" s="50">
        <v>0</v>
      </c>
      <c r="CT70" s="50">
        <v>0</v>
      </c>
      <c r="CU70" s="50">
        <v>0</v>
      </c>
      <c r="CV70" s="50">
        <v>0</v>
      </c>
      <c r="CW70" s="50">
        <v>0</v>
      </c>
      <c r="CX70" s="50">
        <v>0</v>
      </c>
      <c r="CZ70" s="50">
        <v>0</v>
      </c>
      <c r="DA70" s="50">
        <v>0</v>
      </c>
      <c r="DB70" s="50">
        <v>0</v>
      </c>
      <c r="DC70" s="50">
        <v>0</v>
      </c>
      <c r="DD70" s="50">
        <v>0</v>
      </c>
      <c r="DE70" s="50">
        <v>0</v>
      </c>
      <c r="DF70" s="50">
        <v>0</v>
      </c>
      <c r="DG70" s="50">
        <v>0</v>
      </c>
      <c r="DH70" s="50">
        <v>0</v>
      </c>
      <c r="DI70" s="50">
        <v>0</v>
      </c>
      <c r="DJ70" s="50">
        <v>0</v>
      </c>
      <c r="DK70" s="50">
        <v>0</v>
      </c>
      <c r="DL70" s="50">
        <v>0</v>
      </c>
      <c r="DM70" s="50">
        <v>0</v>
      </c>
      <c r="DN70" s="50">
        <v>0</v>
      </c>
      <c r="DO70" s="50">
        <v>0</v>
      </c>
      <c r="DP70" s="50">
        <v>0</v>
      </c>
      <c r="DQ70" s="50">
        <v>0</v>
      </c>
      <c r="DR70" s="50">
        <v>0</v>
      </c>
      <c r="DS70" s="50">
        <v>0</v>
      </c>
      <c r="DT70" s="50">
        <v>0</v>
      </c>
      <c r="DU70" s="50">
        <v>0</v>
      </c>
      <c r="DV70" s="50">
        <v>0</v>
      </c>
      <c r="DW70" s="50">
        <v>0</v>
      </c>
      <c r="DX70" s="50">
        <v>0</v>
      </c>
      <c r="DY70" s="50">
        <v>0</v>
      </c>
    </row>
    <row r="71" spans="1:129" s="51" customFormat="1" hidden="1" outlineLevel="2">
      <c r="A71" s="55" t="s">
        <v>225</v>
      </c>
      <c r="B71" s="50">
        <v>0</v>
      </c>
      <c r="C71" s="50">
        <v>0</v>
      </c>
      <c r="D71" s="50">
        <v>0</v>
      </c>
      <c r="E71" s="50">
        <v>0</v>
      </c>
      <c r="F71" s="50">
        <v>0</v>
      </c>
      <c r="G71" s="50">
        <v>0</v>
      </c>
      <c r="H71" s="50">
        <v>0</v>
      </c>
      <c r="I71" s="50">
        <v>0</v>
      </c>
      <c r="J71" s="50">
        <v>0</v>
      </c>
      <c r="K71" s="50">
        <v>0</v>
      </c>
      <c r="L71" s="50">
        <v>0</v>
      </c>
      <c r="M71" s="50">
        <v>0</v>
      </c>
      <c r="N71" s="50">
        <v>0</v>
      </c>
      <c r="O71" s="50">
        <v>0</v>
      </c>
      <c r="Q71" s="50">
        <v>0</v>
      </c>
      <c r="R71" s="50">
        <v>0</v>
      </c>
      <c r="S71" s="50">
        <v>0</v>
      </c>
      <c r="T71" s="50">
        <v>1176.8800000000001</v>
      </c>
      <c r="U71" s="50">
        <v>0</v>
      </c>
      <c r="V71" s="50">
        <v>0</v>
      </c>
      <c r="W71" s="50">
        <v>1345</v>
      </c>
      <c r="X71" s="50">
        <v>0</v>
      </c>
      <c r="Y71" s="50">
        <v>0</v>
      </c>
      <c r="Z71" s="50">
        <v>0</v>
      </c>
      <c r="AA71" s="50">
        <v>0</v>
      </c>
      <c r="AB71" s="50">
        <v>0</v>
      </c>
      <c r="AC71" s="50">
        <v>0</v>
      </c>
      <c r="AD71" s="50">
        <v>2521.88</v>
      </c>
      <c r="AF71" s="50">
        <v>0</v>
      </c>
      <c r="AG71" s="50">
        <v>0</v>
      </c>
      <c r="AH71" s="50">
        <v>0</v>
      </c>
      <c r="AI71" s="50">
        <v>0</v>
      </c>
      <c r="AJ71" s="50">
        <v>0</v>
      </c>
      <c r="AK71" s="50">
        <v>0</v>
      </c>
      <c r="AL71" s="50">
        <v>0</v>
      </c>
      <c r="AM71" s="50">
        <v>1084.3800000000001</v>
      </c>
      <c r="AN71" s="50">
        <v>0</v>
      </c>
      <c r="AO71" s="50">
        <v>0</v>
      </c>
      <c r="AP71" s="50">
        <v>0</v>
      </c>
      <c r="AQ71" s="50">
        <v>0</v>
      </c>
      <c r="AR71" s="50">
        <v>0</v>
      </c>
      <c r="AS71" s="50">
        <v>1084.3800000000001</v>
      </c>
      <c r="AU71" s="50">
        <v>0</v>
      </c>
      <c r="AV71" s="50">
        <v>0</v>
      </c>
      <c r="AW71" s="50">
        <v>0</v>
      </c>
      <c r="AX71" s="50">
        <v>0</v>
      </c>
      <c r="AY71" s="50">
        <v>0</v>
      </c>
      <c r="AZ71" s="50">
        <v>0</v>
      </c>
      <c r="BA71" s="50">
        <v>0</v>
      </c>
      <c r="BB71" s="50">
        <v>0</v>
      </c>
      <c r="BC71" s="50">
        <v>0</v>
      </c>
      <c r="BD71" s="50">
        <v>0</v>
      </c>
      <c r="BE71" s="50">
        <v>0</v>
      </c>
      <c r="BF71" s="50">
        <v>0</v>
      </c>
      <c r="BG71" s="50">
        <v>0</v>
      </c>
      <c r="BH71" s="50">
        <v>0</v>
      </c>
      <c r="BJ71" s="50">
        <v>0</v>
      </c>
      <c r="BK71" s="50">
        <v>0</v>
      </c>
      <c r="BL71" s="50">
        <v>0</v>
      </c>
      <c r="BM71" s="50">
        <v>0</v>
      </c>
      <c r="BN71" s="50">
        <v>0</v>
      </c>
      <c r="BO71" s="50">
        <v>0</v>
      </c>
      <c r="BP71" s="50">
        <v>0</v>
      </c>
      <c r="BQ71" s="50">
        <v>0</v>
      </c>
      <c r="BR71" s="50">
        <v>0</v>
      </c>
      <c r="BS71" s="50">
        <v>0</v>
      </c>
      <c r="BT71" s="50">
        <v>0</v>
      </c>
      <c r="BU71" s="50">
        <v>0</v>
      </c>
      <c r="BV71" s="50">
        <v>0</v>
      </c>
      <c r="BX71" s="50">
        <v>0</v>
      </c>
      <c r="BY71" s="50">
        <v>0</v>
      </c>
      <c r="BZ71" s="50">
        <v>0</v>
      </c>
      <c r="CA71" s="50">
        <v>0</v>
      </c>
      <c r="CB71" s="50">
        <v>0</v>
      </c>
      <c r="CC71" s="50">
        <v>0</v>
      </c>
      <c r="CD71" s="50">
        <v>0</v>
      </c>
      <c r="CE71" s="50">
        <v>0</v>
      </c>
      <c r="CF71" s="50">
        <v>0</v>
      </c>
      <c r="CG71" s="50">
        <v>0</v>
      </c>
      <c r="CH71" s="50">
        <v>0</v>
      </c>
      <c r="CI71" s="50">
        <v>0</v>
      </c>
      <c r="CJ71" s="50">
        <v>0</v>
      </c>
      <c r="CL71" s="50">
        <v>0</v>
      </c>
      <c r="CM71" s="50">
        <v>0</v>
      </c>
      <c r="CN71" s="50">
        <v>0</v>
      </c>
      <c r="CO71" s="50">
        <v>0</v>
      </c>
      <c r="CP71" s="50">
        <v>0</v>
      </c>
      <c r="CQ71" s="50">
        <v>0</v>
      </c>
      <c r="CR71" s="50">
        <v>0</v>
      </c>
      <c r="CS71" s="50">
        <v>0</v>
      </c>
      <c r="CT71" s="50">
        <v>0</v>
      </c>
      <c r="CU71" s="50">
        <v>0</v>
      </c>
      <c r="CV71" s="50">
        <v>0</v>
      </c>
      <c r="CW71" s="50">
        <v>0</v>
      </c>
      <c r="CX71" s="50">
        <v>0</v>
      </c>
      <c r="CZ71" s="50">
        <v>0</v>
      </c>
      <c r="DA71" s="50">
        <v>0</v>
      </c>
      <c r="DB71" s="50">
        <v>0</v>
      </c>
      <c r="DC71" s="50">
        <v>0</v>
      </c>
      <c r="DD71" s="50">
        <v>0</v>
      </c>
      <c r="DE71" s="50">
        <v>0</v>
      </c>
      <c r="DF71" s="50">
        <v>0</v>
      </c>
      <c r="DG71" s="50">
        <v>0</v>
      </c>
      <c r="DH71" s="50">
        <v>0</v>
      </c>
      <c r="DI71" s="50">
        <v>0</v>
      </c>
      <c r="DJ71" s="50">
        <v>0</v>
      </c>
      <c r="DK71" s="50">
        <v>0</v>
      </c>
      <c r="DL71" s="50">
        <v>0</v>
      </c>
      <c r="DM71" s="50">
        <v>0</v>
      </c>
      <c r="DN71" s="50">
        <v>0</v>
      </c>
      <c r="DO71" s="50">
        <v>0</v>
      </c>
      <c r="DP71" s="50">
        <v>0</v>
      </c>
      <c r="DQ71" s="50">
        <v>0</v>
      </c>
      <c r="DR71" s="50">
        <v>0</v>
      </c>
      <c r="DS71" s="50">
        <v>0</v>
      </c>
      <c r="DT71" s="50">
        <v>0</v>
      </c>
      <c r="DU71" s="50">
        <v>0</v>
      </c>
      <c r="DV71" s="50">
        <v>0</v>
      </c>
      <c r="DW71" s="50">
        <v>0</v>
      </c>
      <c r="DX71" s="50">
        <v>0</v>
      </c>
      <c r="DY71" s="50">
        <v>0</v>
      </c>
    </row>
    <row r="72" spans="1:129" s="51" customFormat="1" hidden="1" outlineLevel="2">
      <c r="A72" s="55" t="s">
        <v>226</v>
      </c>
      <c r="B72" s="50">
        <v>0</v>
      </c>
      <c r="C72" s="50">
        <v>0</v>
      </c>
      <c r="D72" s="50">
        <v>0</v>
      </c>
      <c r="E72" s="50">
        <v>0</v>
      </c>
      <c r="F72" s="50">
        <v>0</v>
      </c>
      <c r="G72" s="50">
        <v>0</v>
      </c>
      <c r="H72" s="50">
        <v>0</v>
      </c>
      <c r="I72" s="50">
        <v>0</v>
      </c>
      <c r="J72" s="50">
        <v>0</v>
      </c>
      <c r="K72" s="50">
        <v>0</v>
      </c>
      <c r="L72" s="50">
        <v>0</v>
      </c>
      <c r="M72" s="50">
        <v>0</v>
      </c>
      <c r="N72" s="50">
        <v>0</v>
      </c>
      <c r="O72" s="50">
        <v>0</v>
      </c>
      <c r="Q72" s="50">
        <v>0</v>
      </c>
      <c r="R72" s="50">
        <v>0</v>
      </c>
      <c r="S72" s="50">
        <v>0</v>
      </c>
      <c r="T72" s="50">
        <v>0</v>
      </c>
      <c r="U72" s="50">
        <v>0</v>
      </c>
      <c r="V72" s="50">
        <v>0</v>
      </c>
      <c r="W72" s="50">
        <v>0</v>
      </c>
      <c r="X72" s="50">
        <v>0</v>
      </c>
      <c r="Y72" s="50">
        <v>0</v>
      </c>
      <c r="Z72" s="50">
        <v>0</v>
      </c>
      <c r="AA72" s="50">
        <v>0</v>
      </c>
      <c r="AB72" s="50">
        <v>0</v>
      </c>
      <c r="AC72" s="50">
        <v>0</v>
      </c>
      <c r="AD72" s="50">
        <v>0</v>
      </c>
      <c r="AF72" s="50">
        <v>0</v>
      </c>
      <c r="AG72" s="50">
        <v>0</v>
      </c>
      <c r="AH72" s="50">
        <v>0</v>
      </c>
      <c r="AI72" s="50">
        <v>0</v>
      </c>
      <c r="AJ72" s="50">
        <v>0</v>
      </c>
      <c r="AK72" s="50">
        <v>0</v>
      </c>
      <c r="AL72" s="50">
        <v>0</v>
      </c>
      <c r="AM72" s="50">
        <v>0</v>
      </c>
      <c r="AN72" s="50">
        <v>0</v>
      </c>
      <c r="AO72" s="50">
        <v>0</v>
      </c>
      <c r="AP72" s="50">
        <v>0</v>
      </c>
      <c r="AQ72" s="50">
        <v>0</v>
      </c>
      <c r="AR72" s="50">
        <v>0</v>
      </c>
      <c r="AS72" s="50">
        <v>0</v>
      </c>
      <c r="AU72" s="50">
        <v>0</v>
      </c>
      <c r="AV72" s="50">
        <v>0</v>
      </c>
      <c r="AW72" s="50">
        <v>0</v>
      </c>
      <c r="AX72" s="50">
        <v>0</v>
      </c>
      <c r="AY72" s="50">
        <v>0</v>
      </c>
      <c r="AZ72" s="50">
        <v>0</v>
      </c>
      <c r="BA72" s="50">
        <v>0</v>
      </c>
      <c r="BB72" s="50">
        <v>0</v>
      </c>
      <c r="BC72" s="50">
        <v>0</v>
      </c>
      <c r="BD72" s="50">
        <v>0</v>
      </c>
      <c r="BE72" s="50">
        <v>0</v>
      </c>
      <c r="BF72" s="50">
        <v>0</v>
      </c>
      <c r="BG72" s="50">
        <v>0</v>
      </c>
      <c r="BH72" s="50">
        <v>0</v>
      </c>
      <c r="BJ72" s="50">
        <v>0</v>
      </c>
      <c r="BK72" s="50">
        <v>0</v>
      </c>
      <c r="BL72" s="50">
        <v>0</v>
      </c>
      <c r="BM72" s="50">
        <v>0</v>
      </c>
      <c r="BN72" s="50">
        <v>0</v>
      </c>
      <c r="BO72" s="50">
        <v>0</v>
      </c>
      <c r="BP72" s="50">
        <v>0</v>
      </c>
      <c r="BQ72" s="50">
        <v>0</v>
      </c>
      <c r="BR72" s="50">
        <v>0</v>
      </c>
      <c r="BS72" s="50">
        <v>0</v>
      </c>
      <c r="BT72" s="50">
        <v>0</v>
      </c>
      <c r="BU72" s="50">
        <v>0</v>
      </c>
      <c r="BV72" s="50">
        <v>0</v>
      </c>
      <c r="BX72" s="50">
        <v>0</v>
      </c>
      <c r="BY72" s="50">
        <v>0</v>
      </c>
      <c r="BZ72" s="50">
        <v>0</v>
      </c>
      <c r="CA72" s="50">
        <v>0</v>
      </c>
      <c r="CB72" s="50">
        <v>0</v>
      </c>
      <c r="CC72" s="50">
        <v>0</v>
      </c>
      <c r="CD72" s="50">
        <v>0</v>
      </c>
      <c r="CE72" s="50">
        <v>0</v>
      </c>
      <c r="CF72" s="50">
        <v>0</v>
      </c>
      <c r="CG72" s="50">
        <v>0</v>
      </c>
      <c r="CH72" s="50">
        <v>0</v>
      </c>
      <c r="CI72" s="50">
        <v>0</v>
      </c>
      <c r="CJ72" s="50">
        <v>0</v>
      </c>
      <c r="CL72" s="50">
        <v>0</v>
      </c>
      <c r="CM72" s="50">
        <v>0</v>
      </c>
      <c r="CN72" s="50">
        <v>0</v>
      </c>
      <c r="CO72" s="50">
        <v>0</v>
      </c>
      <c r="CP72" s="50">
        <v>0</v>
      </c>
      <c r="CQ72" s="50">
        <v>0</v>
      </c>
      <c r="CR72" s="50">
        <v>0</v>
      </c>
      <c r="CS72" s="50">
        <v>0</v>
      </c>
      <c r="CT72" s="50">
        <v>0</v>
      </c>
      <c r="CU72" s="50">
        <v>0</v>
      </c>
      <c r="CV72" s="50">
        <v>0</v>
      </c>
      <c r="CW72" s="50">
        <v>0</v>
      </c>
      <c r="CX72" s="50">
        <v>0</v>
      </c>
      <c r="CZ72" s="50">
        <v>0</v>
      </c>
      <c r="DA72" s="50">
        <v>0</v>
      </c>
      <c r="DB72" s="50">
        <v>0</v>
      </c>
      <c r="DC72" s="50">
        <v>0</v>
      </c>
      <c r="DD72" s="50">
        <v>0</v>
      </c>
      <c r="DE72" s="50">
        <v>0</v>
      </c>
      <c r="DF72" s="50">
        <v>0</v>
      </c>
      <c r="DG72" s="50">
        <v>0</v>
      </c>
      <c r="DH72" s="50">
        <v>0</v>
      </c>
      <c r="DI72" s="50">
        <v>0</v>
      </c>
      <c r="DJ72" s="50">
        <v>0</v>
      </c>
      <c r="DK72" s="50">
        <v>0</v>
      </c>
      <c r="DL72" s="50">
        <v>0</v>
      </c>
      <c r="DM72" s="50">
        <v>0</v>
      </c>
      <c r="DN72" s="50">
        <v>0</v>
      </c>
      <c r="DO72" s="50">
        <v>0</v>
      </c>
      <c r="DP72" s="50">
        <v>0</v>
      </c>
      <c r="DQ72" s="50">
        <v>0</v>
      </c>
      <c r="DR72" s="50">
        <v>0</v>
      </c>
      <c r="DS72" s="50">
        <v>0</v>
      </c>
      <c r="DT72" s="50">
        <v>0</v>
      </c>
      <c r="DU72" s="50">
        <v>0</v>
      </c>
      <c r="DV72" s="50">
        <v>0</v>
      </c>
      <c r="DW72" s="50">
        <v>0</v>
      </c>
      <c r="DX72" s="50">
        <v>0</v>
      </c>
      <c r="DY72" s="50">
        <v>0</v>
      </c>
    </row>
    <row r="73" spans="1:129" s="51" customFormat="1" hidden="1" outlineLevel="2">
      <c r="A73" s="55" t="s">
        <v>227</v>
      </c>
      <c r="B73" s="50">
        <v>0</v>
      </c>
      <c r="C73" s="50">
        <v>0</v>
      </c>
      <c r="D73" s="50">
        <v>0</v>
      </c>
      <c r="E73" s="50">
        <v>0</v>
      </c>
      <c r="F73" s="50">
        <v>0</v>
      </c>
      <c r="G73" s="50">
        <v>0</v>
      </c>
      <c r="H73" s="50">
        <v>0</v>
      </c>
      <c r="I73" s="50">
        <v>0</v>
      </c>
      <c r="J73" s="50">
        <v>0</v>
      </c>
      <c r="K73" s="50">
        <v>0</v>
      </c>
      <c r="L73" s="50">
        <v>0</v>
      </c>
      <c r="M73" s="50">
        <v>0</v>
      </c>
      <c r="N73" s="50">
        <v>0</v>
      </c>
      <c r="O73" s="50">
        <v>0</v>
      </c>
      <c r="Q73" s="50">
        <v>0</v>
      </c>
      <c r="R73" s="50">
        <v>0</v>
      </c>
      <c r="S73" s="50">
        <v>0</v>
      </c>
      <c r="T73" s="50">
        <v>0</v>
      </c>
      <c r="U73" s="50">
        <v>0</v>
      </c>
      <c r="V73" s="50">
        <v>0</v>
      </c>
      <c r="W73" s="50">
        <v>0</v>
      </c>
      <c r="X73" s="50">
        <v>0</v>
      </c>
      <c r="Y73" s="50">
        <v>0</v>
      </c>
      <c r="Z73" s="50">
        <v>0</v>
      </c>
      <c r="AA73" s="50">
        <v>0</v>
      </c>
      <c r="AB73" s="50">
        <v>0</v>
      </c>
      <c r="AC73" s="50">
        <v>0</v>
      </c>
      <c r="AD73" s="50">
        <v>0</v>
      </c>
      <c r="AF73" s="50">
        <v>0</v>
      </c>
      <c r="AG73" s="50">
        <v>0</v>
      </c>
      <c r="AH73" s="50">
        <v>0</v>
      </c>
      <c r="AI73" s="50">
        <v>0</v>
      </c>
      <c r="AJ73" s="50">
        <v>0</v>
      </c>
      <c r="AK73" s="50">
        <v>0</v>
      </c>
      <c r="AL73" s="50">
        <v>0</v>
      </c>
      <c r="AM73" s="50">
        <v>0</v>
      </c>
      <c r="AN73" s="50">
        <v>0</v>
      </c>
      <c r="AO73" s="50">
        <v>0</v>
      </c>
      <c r="AP73" s="50">
        <v>0</v>
      </c>
      <c r="AQ73" s="50">
        <v>0</v>
      </c>
      <c r="AR73" s="50">
        <v>0</v>
      </c>
      <c r="AS73" s="50">
        <v>0</v>
      </c>
      <c r="AU73" s="50">
        <v>0</v>
      </c>
      <c r="AV73" s="50">
        <v>0</v>
      </c>
      <c r="AW73" s="50">
        <v>0</v>
      </c>
      <c r="AX73" s="50">
        <v>0</v>
      </c>
      <c r="AY73" s="50">
        <v>0</v>
      </c>
      <c r="AZ73" s="50">
        <v>0</v>
      </c>
      <c r="BA73" s="50">
        <v>0</v>
      </c>
      <c r="BB73" s="50">
        <v>0</v>
      </c>
      <c r="BC73" s="50">
        <v>0</v>
      </c>
      <c r="BD73" s="50">
        <v>0</v>
      </c>
      <c r="BE73" s="50">
        <v>0</v>
      </c>
      <c r="BF73" s="50">
        <v>0</v>
      </c>
      <c r="BG73" s="50">
        <v>0</v>
      </c>
      <c r="BH73" s="50">
        <v>0</v>
      </c>
      <c r="BJ73" s="50">
        <v>0</v>
      </c>
      <c r="BK73" s="50">
        <v>0</v>
      </c>
      <c r="BL73" s="50">
        <v>0</v>
      </c>
      <c r="BM73" s="50">
        <v>0</v>
      </c>
      <c r="BN73" s="50">
        <v>0</v>
      </c>
      <c r="BO73" s="50">
        <v>0</v>
      </c>
      <c r="BP73" s="50">
        <v>0</v>
      </c>
      <c r="BQ73" s="50">
        <v>0</v>
      </c>
      <c r="BR73" s="50">
        <v>0</v>
      </c>
      <c r="BS73" s="50">
        <v>0</v>
      </c>
      <c r="BT73" s="50">
        <v>0</v>
      </c>
      <c r="BU73" s="50">
        <v>0</v>
      </c>
      <c r="BV73" s="50">
        <v>0</v>
      </c>
      <c r="BX73" s="50">
        <v>0</v>
      </c>
      <c r="BY73" s="50">
        <v>0</v>
      </c>
      <c r="BZ73" s="50">
        <v>0</v>
      </c>
      <c r="CA73" s="50">
        <v>0</v>
      </c>
      <c r="CB73" s="50">
        <v>0</v>
      </c>
      <c r="CC73" s="50">
        <v>0</v>
      </c>
      <c r="CD73" s="50">
        <v>0</v>
      </c>
      <c r="CE73" s="50">
        <v>0</v>
      </c>
      <c r="CF73" s="50">
        <v>0</v>
      </c>
      <c r="CG73" s="50">
        <v>0</v>
      </c>
      <c r="CH73" s="50">
        <v>0</v>
      </c>
      <c r="CI73" s="50">
        <v>0</v>
      </c>
      <c r="CJ73" s="50">
        <v>0</v>
      </c>
      <c r="CL73" s="50">
        <v>0</v>
      </c>
      <c r="CM73" s="50">
        <v>0</v>
      </c>
      <c r="CN73" s="50">
        <v>0</v>
      </c>
      <c r="CO73" s="50">
        <v>0</v>
      </c>
      <c r="CP73" s="50">
        <v>0</v>
      </c>
      <c r="CQ73" s="50">
        <v>0</v>
      </c>
      <c r="CR73" s="50">
        <v>0</v>
      </c>
      <c r="CS73" s="50">
        <v>0</v>
      </c>
      <c r="CT73" s="50">
        <v>0</v>
      </c>
      <c r="CU73" s="50">
        <v>0</v>
      </c>
      <c r="CV73" s="50">
        <v>0</v>
      </c>
      <c r="CW73" s="50">
        <v>0</v>
      </c>
      <c r="CX73" s="50">
        <v>0</v>
      </c>
      <c r="CZ73" s="50">
        <v>0</v>
      </c>
      <c r="DA73" s="50">
        <v>0</v>
      </c>
      <c r="DB73" s="50">
        <v>0</v>
      </c>
      <c r="DC73" s="50">
        <v>0</v>
      </c>
      <c r="DD73" s="50">
        <v>0</v>
      </c>
      <c r="DE73" s="50">
        <v>0</v>
      </c>
      <c r="DF73" s="50">
        <v>0</v>
      </c>
      <c r="DG73" s="50">
        <v>0</v>
      </c>
      <c r="DH73" s="50">
        <v>0</v>
      </c>
      <c r="DI73" s="50">
        <v>0</v>
      </c>
      <c r="DJ73" s="50">
        <v>0</v>
      </c>
      <c r="DK73" s="50">
        <v>0</v>
      </c>
      <c r="DL73" s="50">
        <v>0</v>
      </c>
      <c r="DM73" s="50">
        <v>0</v>
      </c>
      <c r="DN73" s="50">
        <v>0</v>
      </c>
      <c r="DO73" s="50">
        <v>0</v>
      </c>
      <c r="DP73" s="50">
        <v>0</v>
      </c>
      <c r="DQ73" s="50">
        <v>0</v>
      </c>
      <c r="DR73" s="50">
        <v>0</v>
      </c>
      <c r="DS73" s="50">
        <v>0</v>
      </c>
      <c r="DT73" s="50">
        <v>0</v>
      </c>
      <c r="DU73" s="50">
        <v>0</v>
      </c>
      <c r="DV73" s="50">
        <v>0</v>
      </c>
      <c r="DW73" s="50">
        <v>0</v>
      </c>
      <c r="DX73" s="50">
        <v>0</v>
      </c>
      <c r="DY73" s="50">
        <v>0</v>
      </c>
    </row>
    <row r="74" spans="1:129" s="51" customFormat="1" hidden="1" outlineLevel="2">
      <c r="A74" s="55" t="s">
        <v>228</v>
      </c>
      <c r="B74" s="50">
        <v>0</v>
      </c>
      <c r="C74" s="50">
        <v>0</v>
      </c>
      <c r="D74" s="50">
        <v>0</v>
      </c>
      <c r="E74" s="50">
        <v>0</v>
      </c>
      <c r="F74" s="50">
        <v>0</v>
      </c>
      <c r="G74" s="50">
        <v>0</v>
      </c>
      <c r="H74" s="50">
        <v>0</v>
      </c>
      <c r="I74" s="50">
        <v>0</v>
      </c>
      <c r="J74" s="50">
        <v>0</v>
      </c>
      <c r="K74" s="50">
        <v>0</v>
      </c>
      <c r="L74" s="50">
        <v>0</v>
      </c>
      <c r="M74" s="50">
        <v>0</v>
      </c>
      <c r="N74" s="50">
        <v>0</v>
      </c>
      <c r="O74" s="50">
        <v>0</v>
      </c>
      <c r="Q74" s="50">
        <v>0</v>
      </c>
      <c r="R74" s="50">
        <v>0</v>
      </c>
      <c r="S74" s="50">
        <v>0</v>
      </c>
      <c r="T74" s="50">
        <v>0</v>
      </c>
      <c r="U74" s="50">
        <v>0</v>
      </c>
      <c r="V74" s="50">
        <v>0</v>
      </c>
      <c r="W74" s="50">
        <v>0</v>
      </c>
      <c r="X74" s="50">
        <v>0</v>
      </c>
      <c r="Y74" s="50">
        <v>0</v>
      </c>
      <c r="Z74" s="50">
        <v>0</v>
      </c>
      <c r="AA74" s="50">
        <v>0</v>
      </c>
      <c r="AB74" s="50">
        <v>0</v>
      </c>
      <c r="AC74" s="50">
        <v>0</v>
      </c>
      <c r="AD74" s="50">
        <v>0</v>
      </c>
      <c r="AF74" s="50">
        <v>0</v>
      </c>
      <c r="AG74" s="50">
        <v>0</v>
      </c>
      <c r="AH74" s="50">
        <v>0</v>
      </c>
      <c r="AI74" s="50">
        <v>0</v>
      </c>
      <c r="AJ74" s="50">
        <v>0</v>
      </c>
      <c r="AK74" s="50">
        <v>0</v>
      </c>
      <c r="AL74" s="50">
        <v>0</v>
      </c>
      <c r="AM74" s="50">
        <v>0</v>
      </c>
      <c r="AN74" s="50">
        <v>0</v>
      </c>
      <c r="AO74" s="50">
        <v>0</v>
      </c>
      <c r="AP74" s="50">
        <v>0</v>
      </c>
      <c r="AQ74" s="50">
        <v>0</v>
      </c>
      <c r="AR74" s="50">
        <v>0</v>
      </c>
      <c r="AS74" s="50">
        <v>0</v>
      </c>
      <c r="AU74" s="50">
        <v>0</v>
      </c>
      <c r="AV74" s="50">
        <v>0</v>
      </c>
      <c r="AW74" s="50">
        <v>0</v>
      </c>
      <c r="AX74" s="50">
        <v>0</v>
      </c>
      <c r="AY74" s="50">
        <v>0</v>
      </c>
      <c r="AZ74" s="50">
        <v>0</v>
      </c>
      <c r="BA74" s="50">
        <v>0</v>
      </c>
      <c r="BB74" s="50">
        <v>0</v>
      </c>
      <c r="BC74" s="50">
        <v>0</v>
      </c>
      <c r="BD74" s="50">
        <v>0</v>
      </c>
      <c r="BE74" s="50">
        <v>0</v>
      </c>
      <c r="BF74" s="50">
        <v>0</v>
      </c>
      <c r="BG74" s="50">
        <v>0</v>
      </c>
      <c r="BH74" s="50">
        <v>0</v>
      </c>
      <c r="BJ74" s="50">
        <v>0</v>
      </c>
      <c r="BK74" s="50">
        <v>0</v>
      </c>
      <c r="BL74" s="50">
        <v>0</v>
      </c>
      <c r="BM74" s="50">
        <v>0</v>
      </c>
      <c r="BN74" s="50">
        <v>0</v>
      </c>
      <c r="BO74" s="50">
        <v>0</v>
      </c>
      <c r="BP74" s="50">
        <v>0</v>
      </c>
      <c r="BQ74" s="50">
        <v>0</v>
      </c>
      <c r="BR74" s="50">
        <v>0</v>
      </c>
      <c r="BS74" s="50">
        <v>0</v>
      </c>
      <c r="BT74" s="50">
        <v>0</v>
      </c>
      <c r="BU74" s="50">
        <v>0</v>
      </c>
      <c r="BV74" s="50">
        <v>0</v>
      </c>
      <c r="BX74" s="50">
        <v>0</v>
      </c>
      <c r="BY74" s="50">
        <v>0</v>
      </c>
      <c r="BZ74" s="50">
        <v>0</v>
      </c>
      <c r="CA74" s="50">
        <v>0</v>
      </c>
      <c r="CB74" s="50">
        <v>0</v>
      </c>
      <c r="CC74" s="50">
        <v>0</v>
      </c>
      <c r="CD74" s="50">
        <v>0</v>
      </c>
      <c r="CE74" s="50">
        <v>0</v>
      </c>
      <c r="CF74" s="50">
        <v>0</v>
      </c>
      <c r="CG74" s="50">
        <v>0</v>
      </c>
      <c r="CH74" s="50">
        <v>0</v>
      </c>
      <c r="CI74" s="50">
        <v>0</v>
      </c>
      <c r="CJ74" s="50">
        <v>0</v>
      </c>
      <c r="CL74" s="50">
        <v>0</v>
      </c>
      <c r="CM74" s="50">
        <v>0</v>
      </c>
      <c r="CN74" s="50">
        <v>0</v>
      </c>
      <c r="CO74" s="50">
        <v>0</v>
      </c>
      <c r="CP74" s="50">
        <v>0</v>
      </c>
      <c r="CQ74" s="50">
        <v>0</v>
      </c>
      <c r="CR74" s="50">
        <v>0</v>
      </c>
      <c r="CS74" s="50">
        <v>0</v>
      </c>
      <c r="CT74" s="50">
        <v>0</v>
      </c>
      <c r="CU74" s="50">
        <v>0</v>
      </c>
      <c r="CV74" s="50">
        <v>0</v>
      </c>
      <c r="CW74" s="50">
        <v>0</v>
      </c>
      <c r="CX74" s="50">
        <v>0</v>
      </c>
      <c r="CZ74" s="50">
        <v>0</v>
      </c>
      <c r="DA74" s="50">
        <v>0</v>
      </c>
      <c r="DB74" s="50">
        <v>0</v>
      </c>
      <c r="DC74" s="50">
        <v>0</v>
      </c>
      <c r="DD74" s="50">
        <v>0</v>
      </c>
      <c r="DE74" s="50">
        <v>0</v>
      </c>
      <c r="DF74" s="50">
        <v>0</v>
      </c>
      <c r="DG74" s="50">
        <v>0</v>
      </c>
      <c r="DH74" s="50">
        <v>0</v>
      </c>
      <c r="DI74" s="50">
        <v>0</v>
      </c>
      <c r="DJ74" s="50">
        <v>0</v>
      </c>
      <c r="DK74" s="50">
        <v>0</v>
      </c>
      <c r="DL74" s="50">
        <v>0</v>
      </c>
      <c r="DM74" s="50">
        <v>0</v>
      </c>
      <c r="DN74" s="50">
        <v>0</v>
      </c>
      <c r="DO74" s="50">
        <v>0</v>
      </c>
      <c r="DP74" s="50">
        <v>0</v>
      </c>
      <c r="DQ74" s="50">
        <v>0</v>
      </c>
      <c r="DR74" s="50">
        <v>0</v>
      </c>
      <c r="DS74" s="50">
        <v>0</v>
      </c>
      <c r="DT74" s="50">
        <v>0</v>
      </c>
      <c r="DU74" s="50">
        <v>0</v>
      </c>
      <c r="DV74" s="50">
        <v>0</v>
      </c>
      <c r="DW74" s="50">
        <v>0</v>
      </c>
      <c r="DX74" s="50">
        <v>0</v>
      </c>
      <c r="DY74" s="50">
        <v>0</v>
      </c>
    </row>
    <row r="75" spans="1:129" s="51" customFormat="1" hidden="1" outlineLevel="2">
      <c r="A75" s="55" t="s">
        <v>229</v>
      </c>
      <c r="B75" s="50">
        <v>0</v>
      </c>
      <c r="C75" s="50">
        <v>0</v>
      </c>
      <c r="D75" s="50">
        <v>0</v>
      </c>
      <c r="E75" s="50">
        <v>0</v>
      </c>
      <c r="F75" s="50">
        <v>0</v>
      </c>
      <c r="G75" s="50">
        <v>0</v>
      </c>
      <c r="H75" s="50">
        <v>0</v>
      </c>
      <c r="I75" s="50">
        <v>0</v>
      </c>
      <c r="J75" s="50">
        <v>0</v>
      </c>
      <c r="K75" s="50">
        <v>0</v>
      </c>
      <c r="L75" s="50">
        <v>0</v>
      </c>
      <c r="M75" s="50">
        <v>0</v>
      </c>
      <c r="N75" s="50">
        <v>0</v>
      </c>
      <c r="O75" s="50">
        <v>0</v>
      </c>
      <c r="Q75" s="50">
        <v>0</v>
      </c>
      <c r="R75" s="50">
        <v>0</v>
      </c>
      <c r="S75" s="50">
        <v>0</v>
      </c>
      <c r="T75" s="50">
        <v>0</v>
      </c>
      <c r="U75" s="50">
        <v>0</v>
      </c>
      <c r="V75" s="50">
        <v>0</v>
      </c>
      <c r="W75" s="50">
        <v>0</v>
      </c>
      <c r="X75" s="50">
        <v>0</v>
      </c>
      <c r="Y75" s="50">
        <v>0</v>
      </c>
      <c r="Z75" s="50">
        <v>0</v>
      </c>
      <c r="AA75" s="50">
        <v>0</v>
      </c>
      <c r="AB75" s="50">
        <v>0</v>
      </c>
      <c r="AC75" s="50">
        <v>0</v>
      </c>
      <c r="AD75" s="50">
        <v>0</v>
      </c>
      <c r="AF75" s="50">
        <v>0</v>
      </c>
      <c r="AG75" s="50">
        <v>0</v>
      </c>
      <c r="AH75" s="50">
        <v>0</v>
      </c>
      <c r="AI75" s="50">
        <v>0</v>
      </c>
      <c r="AJ75" s="50">
        <v>0</v>
      </c>
      <c r="AK75" s="50">
        <v>0</v>
      </c>
      <c r="AL75" s="50">
        <v>0</v>
      </c>
      <c r="AM75" s="50">
        <v>0</v>
      </c>
      <c r="AN75" s="50">
        <v>0</v>
      </c>
      <c r="AO75" s="50">
        <v>0</v>
      </c>
      <c r="AP75" s="50">
        <v>0</v>
      </c>
      <c r="AQ75" s="50">
        <v>0</v>
      </c>
      <c r="AR75" s="50">
        <v>0</v>
      </c>
      <c r="AS75" s="50">
        <v>0</v>
      </c>
      <c r="AU75" s="50">
        <v>0</v>
      </c>
      <c r="AV75" s="50">
        <v>0</v>
      </c>
      <c r="AW75" s="50">
        <v>0</v>
      </c>
      <c r="AX75" s="50">
        <v>0</v>
      </c>
      <c r="AY75" s="50">
        <v>0</v>
      </c>
      <c r="AZ75" s="50">
        <v>0</v>
      </c>
      <c r="BA75" s="50">
        <v>0</v>
      </c>
      <c r="BB75" s="50">
        <v>0</v>
      </c>
      <c r="BC75" s="50">
        <v>0</v>
      </c>
      <c r="BD75" s="50">
        <v>0</v>
      </c>
      <c r="BE75" s="50">
        <v>0</v>
      </c>
      <c r="BF75" s="50">
        <v>0</v>
      </c>
      <c r="BG75" s="50">
        <v>0</v>
      </c>
      <c r="BH75" s="50">
        <v>0</v>
      </c>
      <c r="BJ75" s="50">
        <v>0</v>
      </c>
      <c r="BK75" s="50">
        <v>0</v>
      </c>
      <c r="BL75" s="50">
        <v>0</v>
      </c>
      <c r="BM75" s="50">
        <v>0</v>
      </c>
      <c r="BN75" s="50">
        <v>0</v>
      </c>
      <c r="BO75" s="50">
        <v>0</v>
      </c>
      <c r="BP75" s="50">
        <v>0</v>
      </c>
      <c r="BQ75" s="50">
        <v>0</v>
      </c>
      <c r="BR75" s="50">
        <v>0</v>
      </c>
      <c r="BS75" s="50">
        <v>0</v>
      </c>
      <c r="BT75" s="50">
        <v>0</v>
      </c>
      <c r="BU75" s="50">
        <v>0</v>
      </c>
      <c r="BV75" s="50">
        <v>0</v>
      </c>
      <c r="BX75" s="50">
        <v>0</v>
      </c>
      <c r="BY75" s="50">
        <v>0</v>
      </c>
      <c r="BZ75" s="50">
        <v>0</v>
      </c>
      <c r="CA75" s="50">
        <v>0</v>
      </c>
      <c r="CB75" s="50">
        <v>0</v>
      </c>
      <c r="CC75" s="50">
        <v>0</v>
      </c>
      <c r="CD75" s="50">
        <v>0</v>
      </c>
      <c r="CE75" s="50">
        <v>0</v>
      </c>
      <c r="CF75" s="50">
        <v>0</v>
      </c>
      <c r="CG75" s="50">
        <v>0</v>
      </c>
      <c r="CH75" s="50">
        <v>0</v>
      </c>
      <c r="CI75" s="50">
        <v>0</v>
      </c>
      <c r="CJ75" s="50">
        <v>0</v>
      </c>
      <c r="CL75" s="50">
        <v>0</v>
      </c>
      <c r="CM75" s="50">
        <v>0</v>
      </c>
      <c r="CN75" s="50">
        <v>0</v>
      </c>
      <c r="CO75" s="50">
        <v>0</v>
      </c>
      <c r="CP75" s="50">
        <v>0</v>
      </c>
      <c r="CQ75" s="50">
        <v>0</v>
      </c>
      <c r="CR75" s="50">
        <v>0</v>
      </c>
      <c r="CS75" s="50">
        <v>0</v>
      </c>
      <c r="CT75" s="50">
        <v>0</v>
      </c>
      <c r="CU75" s="50">
        <v>0</v>
      </c>
      <c r="CV75" s="50">
        <v>0</v>
      </c>
      <c r="CW75" s="50">
        <v>0</v>
      </c>
      <c r="CX75" s="50">
        <v>0</v>
      </c>
      <c r="CZ75" s="50">
        <v>0</v>
      </c>
      <c r="DA75" s="50">
        <v>0</v>
      </c>
      <c r="DB75" s="50">
        <v>0</v>
      </c>
      <c r="DC75" s="50">
        <v>0</v>
      </c>
      <c r="DD75" s="50">
        <v>0</v>
      </c>
      <c r="DE75" s="50">
        <v>0</v>
      </c>
      <c r="DF75" s="50">
        <v>0</v>
      </c>
      <c r="DG75" s="50">
        <v>0</v>
      </c>
      <c r="DH75" s="50">
        <v>0</v>
      </c>
      <c r="DI75" s="50">
        <v>0</v>
      </c>
      <c r="DJ75" s="50">
        <v>0</v>
      </c>
      <c r="DK75" s="50">
        <v>0</v>
      </c>
      <c r="DL75" s="50">
        <v>0</v>
      </c>
      <c r="DM75" s="50">
        <v>0</v>
      </c>
      <c r="DN75" s="50">
        <v>0</v>
      </c>
      <c r="DO75" s="50">
        <v>0</v>
      </c>
      <c r="DP75" s="50">
        <v>0</v>
      </c>
      <c r="DQ75" s="50">
        <v>0</v>
      </c>
      <c r="DR75" s="50">
        <v>0</v>
      </c>
      <c r="DS75" s="50">
        <v>0</v>
      </c>
      <c r="DT75" s="50">
        <v>0</v>
      </c>
      <c r="DU75" s="50">
        <v>0</v>
      </c>
      <c r="DV75" s="50">
        <v>0</v>
      </c>
      <c r="DW75" s="50">
        <v>0</v>
      </c>
      <c r="DX75" s="50">
        <v>0</v>
      </c>
      <c r="DY75" s="50">
        <v>0</v>
      </c>
    </row>
    <row r="76" spans="1:129" s="51" customFormat="1" hidden="1" outlineLevel="2">
      <c r="A76" s="55" t="s">
        <v>230</v>
      </c>
      <c r="B76" s="50">
        <v>0</v>
      </c>
      <c r="C76" s="50">
        <v>0</v>
      </c>
      <c r="D76" s="50">
        <v>0</v>
      </c>
      <c r="E76" s="50">
        <v>0</v>
      </c>
      <c r="F76" s="50">
        <v>0</v>
      </c>
      <c r="G76" s="50">
        <v>0</v>
      </c>
      <c r="H76" s="50">
        <v>0</v>
      </c>
      <c r="I76" s="50">
        <v>0</v>
      </c>
      <c r="J76" s="50">
        <v>0</v>
      </c>
      <c r="K76" s="50">
        <v>0</v>
      </c>
      <c r="L76" s="50">
        <v>0</v>
      </c>
      <c r="M76" s="50">
        <v>0</v>
      </c>
      <c r="N76" s="50">
        <v>0</v>
      </c>
      <c r="O76" s="50">
        <v>0</v>
      </c>
      <c r="Q76" s="50">
        <v>0</v>
      </c>
      <c r="R76" s="50">
        <v>0</v>
      </c>
      <c r="S76" s="50">
        <v>0</v>
      </c>
      <c r="T76" s="50">
        <v>0</v>
      </c>
      <c r="U76" s="50">
        <v>0</v>
      </c>
      <c r="V76" s="50">
        <v>0</v>
      </c>
      <c r="W76" s="50">
        <v>0</v>
      </c>
      <c r="X76" s="50">
        <v>0</v>
      </c>
      <c r="Y76" s="50">
        <v>0</v>
      </c>
      <c r="Z76" s="50">
        <v>0</v>
      </c>
      <c r="AA76" s="50">
        <v>0</v>
      </c>
      <c r="AB76" s="50">
        <v>0</v>
      </c>
      <c r="AC76" s="50">
        <v>0</v>
      </c>
      <c r="AD76" s="50">
        <v>0</v>
      </c>
      <c r="AF76" s="50">
        <v>0</v>
      </c>
      <c r="AG76" s="50">
        <v>0</v>
      </c>
      <c r="AH76" s="50">
        <v>0</v>
      </c>
      <c r="AI76" s="50">
        <v>0</v>
      </c>
      <c r="AJ76" s="50">
        <v>0</v>
      </c>
      <c r="AK76" s="50">
        <v>0</v>
      </c>
      <c r="AL76" s="50">
        <v>0</v>
      </c>
      <c r="AM76" s="50">
        <v>0</v>
      </c>
      <c r="AN76" s="50">
        <v>0</v>
      </c>
      <c r="AO76" s="50">
        <v>0</v>
      </c>
      <c r="AP76" s="50">
        <v>0</v>
      </c>
      <c r="AQ76" s="50">
        <v>0</v>
      </c>
      <c r="AR76" s="50">
        <v>0</v>
      </c>
      <c r="AS76" s="50">
        <v>0</v>
      </c>
      <c r="AU76" s="50">
        <v>0</v>
      </c>
      <c r="AV76" s="50">
        <v>0</v>
      </c>
      <c r="AW76" s="50">
        <v>0</v>
      </c>
      <c r="AX76" s="50">
        <v>0</v>
      </c>
      <c r="AY76" s="50">
        <v>0</v>
      </c>
      <c r="AZ76" s="50">
        <v>0</v>
      </c>
      <c r="BA76" s="50">
        <v>0</v>
      </c>
      <c r="BB76" s="50">
        <v>0</v>
      </c>
      <c r="BC76" s="50">
        <v>0</v>
      </c>
      <c r="BD76" s="50">
        <v>0</v>
      </c>
      <c r="BE76" s="50">
        <v>0</v>
      </c>
      <c r="BF76" s="50">
        <v>0</v>
      </c>
      <c r="BG76" s="50">
        <v>0</v>
      </c>
      <c r="BH76" s="50">
        <v>0</v>
      </c>
      <c r="BJ76" s="50">
        <v>0</v>
      </c>
      <c r="BK76" s="50">
        <v>0</v>
      </c>
      <c r="BL76" s="50">
        <v>0</v>
      </c>
      <c r="BM76" s="50">
        <v>0</v>
      </c>
      <c r="BN76" s="50">
        <v>0</v>
      </c>
      <c r="BO76" s="50">
        <v>0</v>
      </c>
      <c r="BP76" s="50">
        <v>0</v>
      </c>
      <c r="BQ76" s="50">
        <v>0</v>
      </c>
      <c r="BR76" s="50">
        <v>0</v>
      </c>
      <c r="BS76" s="50">
        <v>0</v>
      </c>
      <c r="BT76" s="50">
        <v>0</v>
      </c>
      <c r="BU76" s="50">
        <v>0</v>
      </c>
      <c r="BV76" s="50">
        <v>0</v>
      </c>
      <c r="BX76" s="50">
        <v>0</v>
      </c>
      <c r="BY76" s="50">
        <v>0</v>
      </c>
      <c r="BZ76" s="50">
        <v>0</v>
      </c>
      <c r="CA76" s="50">
        <v>0</v>
      </c>
      <c r="CB76" s="50">
        <v>0</v>
      </c>
      <c r="CC76" s="50">
        <v>0</v>
      </c>
      <c r="CD76" s="50">
        <v>0</v>
      </c>
      <c r="CE76" s="50">
        <v>0</v>
      </c>
      <c r="CF76" s="50">
        <v>0</v>
      </c>
      <c r="CG76" s="50">
        <v>0</v>
      </c>
      <c r="CH76" s="50">
        <v>0</v>
      </c>
      <c r="CI76" s="50">
        <v>0</v>
      </c>
      <c r="CJ76" s="50">
        <v>0</v>
      </c>
      <c r="CL76" s="50">
        <v>0</v>
      </c>
      <c r="CM76" s="50">
        <v>0</v>
      </c>
      <c r="CN76" s="50">
        <v>0</v>
      </c>
      <c r="CO76" s="50">
        <v>0</v>
      </c>
      <c r="CP76" s="50">
        <v>0</v>
      </c>
      <c r="CQ76" s="50">
        <v>0</v>
      </c>
      <c r="CR76" s="50">
        <v>0</v>
      </c>
      <c r="CS76" s="50">
        <v>0</v>
      </c>
      <c r="CT76" s="50">
        <v>0</v>
      </c>
      <c r="CU76" s="50">
        <v>0</v>
      </c>
      <c r="CV76" s="50">
        <v>0</v>
      </c>
      <c r="CW76" s="50">
        <v>0</v>
      </c>
      <c r="CX76" s="50">
        <v>0</v>
      </c>
      <c r="CZ76" s="50">
        <v>0</v>
      </c>
      <c r="DA76" s="50">
        <v>0</v>
      </c>
      <c r="DB76" s="50">
        <v>0</v>
      </c>
      <c r="DC76" s="50">
        <v>0</v>
      </c>
      <c r="DD76" s="50">
        <v>0</v>
      </c>
      <c r="DE76" s="50">
        <v>0</v>
      </c>
      <c r="DF76" s="50">
        <v>0</v>
      </c>
      <c r="DG76" s="50">
        <v>0</v>
      </c>
      <c r="DH76" s="50">
        <v>0</v>
      </c>
      <c r="DI76" s="50">
        <v>0</v>
      </c>
      <c r="DJ76" s="50">
        <v>0</v>
      </c>
      <c r="DK76" s="50">
        <v>0</v>
      </c>
      <c r="DL76" s="50">
        <v>0</v>
      </c>
      <c r="DM76" s="50">
        <v>0</v>
      </c>
      <c r="DN76" s="50">
        <v>0</v>
      </c>
      <c r="DO76" s="50">
        <v>0</v>
      </c>
      <c r="DP76" s="50">
        <v>0</v>
      </c>
      <c r="DQ76" s="50">
        <v>0</v>
      </c>
      <c r="DR76" s="50">
        <v>0</v>
      </c>
      <c r="DS76" s="50">
        <v>0</v>
      </c>
      <c r="DT76" s="50">
        <v>0</v>
      </c>
      <c r="DU76" s="50">
        <v>0</v>
      </c>
      <c r="DV76" s="50">
        <v>0</v>
      </c>
      <c r="DW76" s="50">
        <v>0</v>
      </c>
      <c r="DX76" s="50">
        <v>0</v>
      </c>
      <c r="DY76" s="50">
        <v>0</v>
      </c>
    </row>
    <row r="77" spans="1:129" s="51" customFormat="1" hidden="1" outlineLevel="2">
      <c r="A77" s="55" t="s">
        <v>231</v>
      </c>
      <c r="B77" s="50">
        <v>0</v>
      </c>
      <c r="C77" s="50">
        <v>0</v>
      </c>
      <c r="D77" s="50">
        <v>0</v>
      </c>
      <c r="E77" s="50">
        <v>0</v>
      </c>
      <c r="F77" s="50">
        <v>0</v>
      </c>
      <c r="G77" s="50">
        <v>0</v>
      </c>
      <c r="H77" s="50">
        <v>0</v>
      </c>
      <c r="I77" s="50">
        <v>0</v>
      </c>
      <c r="J77" s="50">
        <v>0</v>
      </c>
      <c r="K77" s="50">
        <v>0</v>
      </c>
      <c r="L77" s="50">
        <v>0</v>
      </c>
      <c r="M77" s="50">
        <v>0</v>
      </c>
      <c r="N77" s="50">
        <v>0</v>
      </c>
      <c r="O77" s="50">
        <v>0</v>
      </c>
      <c r="Q77" s="50">
        <v>0</v>
      </c>
      <c r="R77" s="50">
        <v>0</v>
      </c>
      <c r="S77" s="50">
        <v>0</v>
      </c>
      <c r="T77" s="50">
        <v>0</v>
      </c>
      <c r="U77" s="50">
        <v>0</v>
      </c>
      <c r="V77" s="50">
        <v>0</v>
      </c>
      <c r="W77" s="50">
        <v>0</v>
      </c>
      <c r="X77" s="50">
        <v>0</v>
      </c>
      <c r="Y77" s="50">
        <v>0</v>
      </c>
      <c r="Z77" s="50">
        <v>0</v>
      </c>
      <c r="AA77" s="50">
        <v>0</v>
      </c>
      <c r="AB77" s="50">
        <v>0</v>
      </c>
      <c r="AC77" s="50">
        <v>0</v>
      </c>
      <c r="AD77" s="50">
        <v>0</v>
      </c>
      <c r="AF77" s="50">
        <v>0</v>
      </c>
      <c r="AG77" s="50">
        <v>0</v>
      </c>
      <c r="AH77" s="50">
        <v>0</v>
      </c>
      <c r="AI77" s="50">
        <v>0</v>
      </c>
      <c r="AJ77" s="50">
        <v>0</v>
      </c>
      <c r="AK77" s="50">
        <v>0</v>
      </c>
      <c r="AL77" s="50">
        <v>0</v>
      </c>
      <c r="AM77" s="50">
        <v>0</v>
      </c>
      <c r="AN77" s="50">
        <v>0</v>
      </c>
      <c r="AO77" s="50">
        <v>0</v>
      </c>
      <c r="AP77" s="50">
        <v>0</v>
      </c>
      <c r="AQ77" s="50">
        <v>0</v>
      </c>
      <c r="AR77" s="50">
        <v>0</v>
      </c>
      <c r="AS77" s="50">
        <v>0</v>
      </c>
      <c r="AU77" s="50">
        <v>0</v>
      </c>
      <c r="AV77" s="50">
        <v>0</v>
      </c>
      <c r="AW77" s="50">
        <v>0</v>
      </c>
      <c r="AX77" s="50">
        <v>0</v>
      </c>
      <c r="AY77" s="50">
        <v>0</v>
      </c>
      <c r="AZ77" s="50">
        <v>0</v>
      </c>
      <c r="BA77" s="50">
        <v>0</v>
      </c>
      <c r="BB77" s="50">
        <v>0</v>
      </c>
      <c r="BC77" s="50">
        <v>0</v>
      </c>
      <c r="BD77" s="50">
        <v>0</v>
      </c>
      <c r="BE77" s="50">
        <v>0</v>
      </c>
      <c r="BF77" s="50">
        <v>0</v>
      </c>
      <c r="BG77" s="50">
        <v>0</v>
      </c>
      <c r="BH77" s="50">
        <v>0</v>
      </c>
      <c r="BJ77" s="50">
        <v>0</v>
      </c>
      <c r="BK77" s="50">
        <v>0</v>
      </c>
      <c r="BL77" s="50">
        <v>0</v>
      </c>
      <c r="BM77" s="50">
        <v>0</v>
      </c>
      <c r="BN77" s="50">
        <v>0</v>
      </c>
      <c r="BO77" s="50">
        <v>0</v>
      </c>
      <c r="BP77" s="50">
        <v>0</v>
      </c>
      <c r="BQ77" s="50">
        <v>0</v>
      </c>
      <c r="BR77" s="50">
        <v>0</v>
      </c>
      <c r="BS77" s="50">
        <v>0</v>
      </c>
      <c r="BT77" s="50">
        <v>0</v>
      </c>
      <c r="BU77" s="50">
        <v>0</v>
      </c>
      <c r="BV77" s="50">
        <v>0</v>
      </c>
      <c r="BX77" s="50">
        <v>0</v>
      </c>
      <c r="BY77" s="50">
        <v>0</v>
      </c>
      <c r="BZ77" s="50">
        <v>0</v>
      </c>
      <c r="CA77" s="50">
        <v>0</v>
      </c>
      <c r="CB77" s="50">
        <v>0</v>
      </c>
      <c r="CC77" s="50">
        <v>0</v>
      </c>
      <c r="CD77" s="50">
        <v>0</v>
      </c>
      <c r="CE77" s="50">
        <v>0</v>
      </c>
      <c r="CF77" s="50">
        <v>0</v>
      </c>
      <c r="CG77" s="50">
        <v>0</v>
      </c>
      <c r="CH77" s="50">
        <v>0</v>
      </c>
      <c r="CI77" s="50">
        <v>0</v>
      </c>
      <c r="CJ77" s="50">
        <v>0</v>
      </c>
      <c r="CL77" s="50">
        <v>0</v>
      </c>
      <c r="CM77" s="50">
        <v>0</v>
      </c>
      <c r="CN77" s="50">
        <v>0</v>
      </c>
      <c r="CO77" s="50">
        <v>0</v>
      </c>
      <c r="CP77" s="50">
        <v>0</v>
      </c>
      <c r="CQ77" s="50">
        <v>0</v>
      </c>
      <c r="CR77" s="50">
        <v>0</v>
      </c>
      <c r="CS77" s="50">
        <v>0</v>
      </c>
      <c r="CT77" s="50">
        <v>0</v>
      </c>
      <c r="CU77" s="50">
        <v>0</v>
      </c>
      <c r="CV77" s="50">
        <v>0</v>
      </c>
      <c r="CW77" s="50">
        <v>0</v>
      </c>
      <c r="CX77" s="50">
        <v>0</v>
      </c>
      <c r="CZ77" s="50">
        <v>0</v>
      </c>
      <c r="DA77" s="50">
        <v>0</v>
      </c>
      <c r="DB77" s="50">
        <v>0</v>
      </c>
      <c r="DC77" s="50">
        <v>0</v>
      </c>
      <c r="DD77" s="50">
        <v>0</v>
      </c>
      <c r="DE77" s="50">
        <v>0</v>
      </c>
      <c r="DF77" s="50">
        <v>0</v>
      </c>
      <c r="DG77" s="50">
        <v>0</v>
      </c>
      <c r="DH77" s="50">
        <v>0</v>
      </c>
      <c r="DI77" s="50">
        <v>0</v>
      </c>
      <c r="DJ77" s="50">
        <v>0</v>
      </c>
      <c r="DK77" s="50">
        <v>0</v>
      </c>
      <c r="DL77" s="50">
        <v>0</v>
      </c>
      <c r="DM77" s="50">
        <v>0</v>
      </c>
      <c r="DN77" s="50">
        <v>0</v>
      </c>
      <c r="DO77" s="50">
        <v>0</v>
      </c>
      <c r="DP77" s="50">
        <v>0</v>
      </c>
      <c r="DQ77" s="50">
        <v>0</v>
      </c>
      <c r="DR77" s="50">
        <v>0</v>
      </c>
      <c r="DS77" s="50">
        <v>0</v>
      </c>
      <c r="DT77" s="50">
        <v>0</v>
      </c>
      <c r="DU77" s="50">
        <v>0</v>
      </c>
      <c r="DV77" s="50">
        <v>0</v>
      </c>
      <c r="DW77" s="50">
        <v>0</v>
      </c>
      <c r="DX77" s="50">
        <v>0</v>
      </c>
      <c r="DY77" s="50">
        <v>0</v>
      </c>
    </row>
    <row r="78" spans="1:129" s="51" customFormat="1" hidden="1" outlineLevel="1" collapsed="1">
      <c r="A78" s="49" t="s">
        <v>232</v>
      </c>
      <c r="B78" s="50">
        <v>0</v>
      </c>
      <c r="C78" s="50">
        <v>337.33</v>
      </c>
      <c r="D78" s="50">
        <v>337.34</v>
      </c>
      <c r="E78" s="50">
        <v>0</v>
      </c>
      <c r="F78" s="50">
        <v>2320.66</v>
      </c>
      <c r="G78" s="50">
        <v>337.34</v>
      </c>
      <c r="H78" s="50">
        <v>337.33</v>
      </c>
      <c r="I78" s="50">
        <v>337.32</v>
      </c>
      <c r="J78" s="50">
        <v>337.35</v>
      </c>
      <c r="K78" s="50">
        <v>337.33</v>
      </c>
      <c r="L78" s="50">
        <v>-1308.67</v>
      </c>
      <c r="M78" s="50">
        <v>337.34</v>
      </c>
      <c r="N78" s="50">
        <v>337.34</v>
      </c>
      <c r="O78" s="50">
        <v>3710.67</v>
      </c>
      <c r="Q78" s="50">
        <v>337.33</v>
      </c>
      <c r="R78" s="50">
        <v>0</v>
      </c>
      <c r="S78" s="50">
        <v>0</v>
      </c>
      <c r="T78" s="50">
        <v>1176.8800000000001</v>
      </c>
      <c r="U78" s="50">
        <v>1347.87</v>
      </c>
      <c r="V78" s="50">
        <v>336.66</v>
      </c>
      <c r="W78" s="50">
        <v>2018.3400000000001</v>
      </c>
      <c r="X78" s="50">
        <v>0</v>
      </c>
      <c r="Y78" s="50">
        <v>337.38</v>
      </c>
      <c r="Z78" s="50">
        <v>336.9</v>
      </c>
      <c r="AA78" s="50">
        <v>336.91</v>
      </c>
      <c r="AB78" s="50">
        <v>336.9</v>
      </c>
      <c r="AC78" s="50">
        <v>336.9</v>
      </c>
      <c r="AD78" s="50">
        <v>6565.1699999999992</v>
      </c>
      <c r="AF78" s="50">
        <v>336.91</v>
      </c>
      <c r="AG78" s="50">
        <v>0</v>
      </c>
      <c r="AH78" s="50">
        <v>0</v>
      </c>
      <c r="AI78" s="50">
        <v>0</v>
      </c>
      <c r="AJ78" s="50">
        <v>0</v>
      </c>
      <c r="AK78" s="50">
        <v>4048</v>
      </c>
      <c r="AL78" s="50">
        <v>0</v>
      </c>
      <c r="AM78" s="50">
        <v>1084.3800000000001</v>
      </c>
      <c r="AN78" s="50">
        <v>0</v>
      </c>
      <c r="AO78" s="50">
        <v>0</v>
      </c>
      <c r="AP78" s="50">
        <v>0</v>
      </c>
      <c r="AQ78" s="50">
        <v>-674.67</v>
      </c>
      <c r="AR78" s="50">
        <v>-674.67</v>
      </c>
      <c r="AS78" s="50">
        <v>4794.62</v>
      </c>
      <c r="AU78" s="50">
        <v>337.34</v>
      </c>
      <c r="AV78" s="50">
        <v>337.33</v>
      </c>
      <c r="AW78" s="50">
        <v>0</v>
      </c>
      <c r="AX78" s="50">
        <v>759.75</v>
      </c>
      <c r="AY78" s="50">
        <v>506.5</v>
      </c>
      <c r="AZ78" s="50">
        <v>253.25</v>
      </c>
      <c r="BA78" s="50">
        <v>253.25</v>
      </c>
      <c r="BB78" s="50">
        <v>253.25</v>
      </c>
      <c r="BC78" s="50">
        <v>253.25</v>
      </c>
      <c r="BD78" s="50">
        <v>253.25</v>
      </c>
      <c r="BE78" s="50">
        <v>253.25</v>
      </c>
      <c r="BF78" s="50">
        <v>253.25</v>
      </c>
      <c r="BG78" s="50">
        <v>253.25</v>
      </c>
      <c r="BH78" s="50">
        <v>3713.67</v>
      </c>
      <c r="BJ78" s="50">
        <v>0</v>
      </c>
      <c r="BK78" s="50">
        <v>0</v>
      </c>
      <c r="BL78" s="50">
        <v>3959.08</v>
      </c>
      <c r="BM78" s="50">
        <v>279.08999999999997</v>
      </c>
      <c r="BN78" s="50">
        <v>279.08</v>
      </c>
      <c r="BO78" s="50">
        <v>279.08</v>
      </c>
      <c r="BP78" s="50">
        <v>279.08999999999997</v>
      </c>
      <c r="BQ78" s="50">
        <v>279.08</v>
      </c>
      <c r="BR78" s="50">
        <v>279.08</v>
      </c>
      <c r="BS78" s="50">
        <v>279.08999999999997</v>
      </c>
      <c r="BT78" s="50">
        <v>279.08</v>
      </c>
      <c r="BU78" s="50">
        <v>279.08</v>
      </c>
      <c r="BV78" s="50">
        <v>6470.83</v>
      </c>
      <c r="BX78" s="50">
        <v>279.08999999999997</v>
      </c>
      <c r="BY78" s="50">
        <v>279.08</v>
      </c>
      <c r="BZ78" s="50">
        <v>292.5</v>
      </c>
      <c r="CA78" s="50">
        <v>292.5</v>
      </c>
      <c r="CB78" s="50">
        <v>292.5</v>
      </c>
      <c r="CC78" s="50">
        <v>292.5</v>
      </c>
      <c r="CD78" s="50">
        <v>292.5</v>
      </c>
      <c r="CE78" s="50">
        <v>292.5</v>
      </c>
      <c r="CF78" s="50">
        <v>292.5</v>
      </c>
      <c r="CG78" s="50">
        <v>292.5</v>
      </c>
      <c r="CH78" s="50">
        <v>292.5</v>
      </c>
      <c r="CI78" s="50">
        <v>292.5</v>
      </c>
      <c r="CJ78" s="50">
        <v>3483.17</v>
      </c>
      <c r="CL78" s="50">
        <v>292.5</v>
      </c>
      <c r="CM78" s="50">
        <v>585</v>
      </c>
      <c r="CN78" s="50">
        <v>-5</v>
      </c>
      <c r="CO78" s="50">
        <v>287.5</v>
      </c>
      <c r="CP78" s="50">
        <v>287.5</v>
      </c>
      <c r="CQ78" s="50">
        <v>287.5</v>
      </c>
      <c r="CR78" s="50">
        <v>287.5</v>
      </c>
      <c r="CS78" s="50">
        <v>287.5</v>
      </c>
      <c r="CT78" s="50">
        <v>287.5</v>
      </c>
      <c r="CU78" s="50">
        <v>287.5</v>
      </c>
      <c r="CV78" s="50">
        <v>287.5</v>
      </c>
      <c r="CW78" s="50">
        <v>702.5</v>
      </c>
      <c r="CX78" s="50">
        <v>3875</v>
      </c>
      <c r="CZ78" s="50">
        <v>287.5</v>
      </c>
      <c r="DA78" s="50">
        <v>287.5</v>
      </c>
      <c r="DB78" s="50">
        <v>1845.33</v>
      </c>
      <c r="DC78" s="50">
        <v>-574.66</v>
      </c>
      <c r="DD78" s="50">
        <v>635.33000000000004</v>
      </c>
      <c r="DE78" s="50">
        <v>635.33000000000004</v>
      </c>
      <c r="DF78" s="50">
        <v>635.34</v>
      </c>
      <c r="DG78" s="50">
        <v>635.33000000000004</v>
      </c>
      <c r="DH78" s="50">
        <v>1493.3400000000001</v>
      </c>
      <c r="DI78" s="50">
        <v>635.32000000000005</v>
      </c>
      <c r="DJ78" s="50">
        <v>-1728.66</v>
      </c>
      <c r="DK78" s="50">
        <v>1368.08</v>
      </c>
      <c r="DL78" s="50">
        <v>6155.08</v>
      </c>
      <c r="DM78" s="50">
        <v>626.54</v>
      </c>
      <c r="DN78" s="50">
        <v>1709.38</v>
      </c>
      <c r="DO78" s="50">
        <v>77.17</v>
      </c>
      <c r="DP78" s="50">
        <v>77.16</v>
      </c>
      <c r="DQ78" s="50">
        <v>0</v>
      </c>
      <c r="DR78" s="50">
        <v>0</v>
      </c>
      <c r="DS78" s="50">
        <v>0</v>
      </c>
      <c r="DT78" s="50">
        <v>0</v>
      </c>
      <c r="DU78" s="50">
        <v>0</v>
      </c>
      <c r="DV78" s="50">
        <v>0</v>
      </c>
      <c r="DW78" s="50">
        <v>0</v>
      </c>
      <c r="DX78" s="50">
        <v>0</v>
      </c>
      <c r="DY78" s="50">
        <v>2490.25</v>
      </c>
    </row>
    <row r="79" spans="1:129" s="51" customFormat="1" hidden="1" outlineLevel="2">
      <c r="A79" s="55" t="s">
        <v>233</v>
      </c>
      <c r="B79" s="50">
        <v>0</v>
      </c>
      <c r="C79" s="50">
        <v>0</v>
      </c>
      <c r="D79" s="50">
        <v>0</v>
      </c>
      <c r="E79" s="50">
        <v>0</v>
      </c>
      <c r="F79" s="50">
        <v>0</v>
      </c>
      <c r="G79" s="50">
        <v>0</v>
      </c>
      <c r="H79" s="50">
        <v>0</v>
      </c>
      <c r="I79" s="50">
        <v>0</v>
      </c>
      <c r="J79" s="50">
        <v>0</v>
      </c>
      <c r="K79" s="50">
        <v>0</v>
      </c>
      <c r="L79" s="50">
        <v>0</v>
      </c>
      <c r="M79" s="50">
        <v>0</v>
      </c>
      <c r="N79" s="50">
        <v>0</v>
      </c>
      <c r="O79" s="50">
        <v>0</v>
      </c>
      <c r="Q79" s="50">
        <v>0</v>
      </c>
      <c r="R79" s="50">
        <v>0</v>
      </c>
      <c r="S79" s="50">
        <v>0</v>
      </c>
      <c r="T79" s="50">
        <v>0</v>
      </c>
      <c r="U79" s="50">
        <v>0</v>
      </c>
      <c r="V79" s="50">
        <v>0</v>
      </c>
      <c r="W79" s="50">
        <v>0</v>
      </c>
      <c r="X79" s="50">
        <v>0</v>
      </c>
      <c r="Y79" s="50">
        <v>0</v>
      </c>
      <c r="Z79" s="50">
        <v>0</v>
      </c>
      <c r="AA79" s="50">
        <v>0</v>
      </c>
      <c r="AB79" s="50">
        <v>0</v>
      </c>
      <c r="AC79" s="50">
        <v>0</v>
      </c>
      <c r="AD79" s="50">
        <v>0</v>
      </c>
      <c r="AF79" s="50">
        <v>0</v>
      </c>
      <c r="AG79" s="50">
        <v>0</v>
      </c>
      <c r="AH79" s="50">
        <v>0</v>
      </c>
      <c r="AI79" s="50">
        <v>0</v>
      </c>
      <c r="AJ79" s="50">
        <v>0</v>
      </c>
      <c r="AK79" s="50">
        <v>0</v>
      </c>
      <c r="AL79" s="50">
        <v>0</v>
      </c>
      <c r="AM79" s="50">
        <v>0</v>
      </c>
      <c r="AN79" s="50">
        <v>0</v>
      </c>
      <c r="AO79" s="50">
        <v>0</v>
      </c>
      <c r="AP79" s="50">
        <v>0</v>
      </c>
      <c r="AQ79" s="50">
        <v>0</v>
      </c>
      <c r="AR79" s="50">
        <v>0</v>
      </c>
      <c r="AS79" s="50">
        <v>0</v>
      </c>
      <c r="AU79" s="50">
        <v>0</v>
      </c>
      <c r="AV79" s="50">
        <v>0</v>
      </c>
      <c r="AW79" s="50">
        <v>0</v>
      </c>
      <c r="AX79" s="50">
        <v>0</v>
      </c>
      <c r="AY79" s="50">
        <v>0</v>
      </c>
      <c r="AZ79" s="50">
        <v>0</v>
      </c>
      <c r="BA79" s="50">
        <v>0</v>
      </c>
      <c r="BB79" s="50">
        <v>0</v>
      </c>
      <c r="BC79" s="50">
        <v>0</v>
      </c>
      <c r="BD79" s="50">
        <v>0</v>
      </c>
      <c r="BE79" s="50">
        <v>0</v>
      </c>
      <c r="BF79" s="50">
        <v>0</v>
      </c>
      <c r="BG79" s="50">
        <v>0</v>
      </c>
      <c r="BH79" s="50">
        <v>0</v>
      </c>
      <c r="BJ79" s="50">
        <v>0</v>
      </c>
      <c r="BK79" s="50">
        <v>0</v>
      </c>
      <c r="BL79" s="50">
        <v>0</v>
      </c>
      <c r="BM79" s="50">
        <v>0</v>
      </c>
      <c r="BN79" s="50">
        <v>0</v>
      </c>
      <c r="BO79" s="50">
        <v>0</v>
      </c>
      <c r="BP79" s="50">
        <v>0</v>
      </c>
      <c r="BQ79" s="50">
        <v>0</v>
      </c>
      <c r="BR79" s="50">
        <v>0</v>
      </c>
      <c r="BS79" s="50">
        <v>0</v>
      </c>
      <c r="BT79" s="50">
        <v>0</v>
      </c>
      <c r="BU79" s="50">
        <v>0</v>
      </c>
      <c r="BV79" s="50">
        <v>0</v>
      </c>
      <c r="BX79" s="50">
        <v>0</v>
      </c>
      <c r="BY79" s="50">
        <v>0</v>
      </c>
      <c r="BZ79" s="50">
        <v>0</v>
      </c>
      <c r="CA79" s="50">
        <v>0</v>
      </c>
      <c r="CB79" s="50">
        <v>0</v>
      </c>
      <c r="CC79" s="50">
        <v>0</v>
      </c>
      <c r="CD79" s="50">
        <v>0</v>
      </c>
      <c r="CE79" s="50">
        <v>0</v>
      </c>
      <c r="CF79" s="50">
        <v>0</v>
      </c>
      <c r="CG79" s="50">
        <v>0</v>
      </c>
      <c r="CH79" s="50">
        <v>0</v>
      </c>
      <c r="CI79" s="50">
        <v>0</v>
      </c>
      <c r="CJ79" s="50">
        <v>0</v>
      </c>
      <c r="CL79" s="50">
        <v>0</v>
      </c>
      <c r="CM79" s="50">
        <v>0</v>
      </c>
      <c r="CN79" s="50">
        <v>0</v>
      </c>
      <c r="CO79" s="50">
        <v>0</v>
      </c>
      <c r="CP79" s="50">
        <v>0</v>
      </c>
      <c r="CQ79" s="50">
        <v>0</v>
      </c>
      <c r="CR79" s="50">
        <v>0</v>
      </c>
      <c r="CS79" s="50">
        <v>0</v>
      </c>
      <c r="CT79" s="50">
        <v>0</v>
      </c>
      <c r="CU79" s="50">
        <v>0</v>
      </c>
      <c r="CV79" s="50">
        <v>0</v>
      </c>
      <c r="CW79" s="50">
        <v>0</v>
      </c>
      <c r="CX79" s="50">
        <v>0</v>
      </c>
      <c r="CZ79" s="50">
        <v>0</v>
      </c>
      <c r="DA79" s="50">
        <v>0</v>
      </c>
      <c r="DB79" s="50">
        <v>0</v>
      </c>
      <c r="DC79" s="50">
        <v>0</v>
      </c>
      <c r="DD79" s="50">
        <v>0</v>
      </c>
      <c r="DE79" s="50">
        <v>0</v>
      </c>
      <c r="DF79" s="50">
        <v>0</v>
      </c>
      <c r="DG79" s="50">
        <v>0</v>
      </c>
      <c r="DH79" s="50">
        <v>0</v>
      </c>
      <c r="DI79" s="50">
        <v>0</v>
      </c>
      <c r="DJ79" s="50">
        <v>0</v>
      </c>
      <c r="DK79" s="50">
        <v>0</v>
      </c>
      <c r="DL79" s="50">
        <v>0</v>
      </c>
      <c r="DM79" s="50">
        <v>0</v>
      </c>
      <c r="DN79" s="50">
        <v>0</v>
      </c>
      <c r="DO79" s="50">
        <v>0</v>
      </c>
      <c r="DP79" s="50">
        <v>0</v>
      </c>
      <c r="DQ79" s="50">
        <v>0</v>
      </c>
      <c r="DR79" s="50">
        <v>0</v>
      </c>
      <c r="DS79" s="50">
        <v>0</v>
      </c>
      <c r="DT79" s="50">
        <v>0</v>
      </c>
      <c r="DU79" s="50">
        <v>0</v>
      </c>
      <c r="DV79" s="50">
        <v>0</v>
      </c>
      <c r="DW79" s="50">
        <v>0</v>
      </c>
      <c r="DX79" s="50">
        <v>0</v>
      </c>
      <c r="DY79" s="50">
        <v>0</v>
      </c>
    </row>
    <row r="80" spans="1:129" s="51" customFormat="1" hidden="1" outlineLevel="2">
      <c r="A80" s="55" t="s">
        <v>234</v>
      </c>
      <c r="B80" s="50">
        <v>0</v>
      </c>
      <c r="C80" s="50">
        <v>0</v>
      </c>
      <c r="D80" s="50">
        <v>0</v>
      </c>
      <c r="E80" s="50">
        <v>0</v>
      </c>
      <c r="F80" s="50">
        <v>0</v>
      </c>
      <c r="G80" s="50">
        <v>0</v>
      </c>
      <c r="H80" s="50">
        <v>0</v>
      </c>
      <c r="I80" s="50">
        <v>0</v>
      </c>
      <c r="J80" s="50">
        <v>0</v>
      </c>
      <c r="K80" s="50">
        <v>0</v>
      </c>
      <c r="L80" s="50">
        <v>0</v>
      </c>
      <c r="M80" s="50">
        <v>0</v>
      </c>
      <c r="N80" s="50">
        <v>0</v>
      </c>
      <c r="O80" s="50">
        <v>0</v>
      </c>
      <c r="Q80" s="50">
        <v>0</v>
      </c>
      <c r="R80" s="50">
        <v>0</v>
      </c>
      <c r="S80" s="50">
        <v>0</v>
      </c>
      <c r="T80" s="50">
        <v>0</v>
      </c>
      <c r="U80" s="50">
        <v>0</v>
      </c>
      <c r="V80" s="50">
        <v>0</v>
      </c>
      <c r="W80" s="50">
        <v>0</v>
      </c>
      <c r="X80" s="50">
        <v>0</v>
      </c>
      <c r="Y80" s="50">
        <v>0</v>
      </c>
      <c r="Z80" s="50">
        <v>0</v>
      </c>
      <c r="AA80" s="50">
        <v>0</v>
      </c>
      <c r="AB80" s="50">
        <v>0</v>
      </c>
      <c r="AC80" s="50">
        <v>0</v>
      </c>
      <c r="AD80" s="50">
        <v>0</v>
      </c>
      <c r="AF80" s="50">
        <v>0</v>
      </c>
      <c r="AG80" s="50">
        <v>0</v>
      </c>
      <c r="AH80" s="50">
        <v>0</v>
      </c>
      <c r="AI80" s="50">
        <v>0</v>
      </c>
      <c r="AJ80" s="50">
        <v>0</v>
      </c>
      <c r="AK80" s="50">
        <v>0</v>
      </c>
      <c r="AL80" s="50">
        <v>0</v>
      </c>
      <c r="AM80" s="50">
        <v>0</v>
      </c>
      <c r="AN80" s="50">
        <v>0</v>
      </c>
      <c r="AO80" s="50">
        <v>0</v>
      </c>
      <c r="AP80" s="50">
        <v>0</v>
      </c>
      <c r="AQ80" s="50">
        <v>0</v>
      </c>
      <c r="AR80" s="50">
        <v>0</v>
      </c>
      <c r="AS80" s="50">
        <v>0</v>
      </c>
      <c r="AU80" s="50">
        <v>0</v>
      </c>
      <c r="AV80" s="50">
        <v>0</v>
      </c>
      <c r="AW80" s="50">
        <v>0</v>
      </c>
      <c r="AX80" s="50">
        <v>0</v>
      </c>
      <c r="AY80" s="50">
        <v>0</v>
      </c>
      <c r="AZ80" s="50">
        <v>0</v>
      </c>
      <c r="BA80" s="50">
        <v>0</v>
      </c>
      <c r="BB80" s="50">
        <v>0</v>
      </c>
      <c r="BC80" s="50">
        <v>0</v>
      </c>
      <c r="BD80" s="50">
        <v>0</v>
      </c>
      <c r="BE80" s="50">
        <v>0</v>
      </c>
      <c r="BF80" s="50">
        <v>0</v>
      </c>
      <c r="BG80" s="50">
        <v>0</v>
      </c>
      <c r="BH80" s="50">
        <v>0</v>
      </c>
      <c r="BJ80" s="50">
        <v>0</v>
      </c>
      <c r="BK80" s="50">
        <v>0</v>
      </c>
      <c r="BL80" s="50">
        <v>0</v>
      </c>
      <c r="BM80" s="50">
        <v>0</v>
      </c>
      <c r="BN80" s="50">
        <v>0</v>
      </c>
      <c r="BO80" s="50">
        <v>0</v>
      </c>
      <c r="BP80" s="50">
        <v>0</v>
      </c>
      <c r="BQ80" s="50">
        <v>0</v>
      </c>
      <c r="BR80" s="50">
        <v>0</v>
      </c>
      <c r="BS80" s="50">
        <v>0</v>
      </c>
      <c r="BT80" s="50">
        <v>0</v>
      </c>
      <c r="BU80" s="50">
        <v>0</v>
      </c>
      <c r="BV80" s="50">
        <v>0</v>
      </c>
      <c r="BX80" s="50">
        <v>0</v>
      </c>
      <c r="BY80" s="50">
        <v>0</v>
      </c>
      <c r="BZ80" s="50">
        <v>0</v>
      </c>
      <c r="CA80" s="50">
        <v>0</v>
      </c>
      <c r="CB80" s="50">
        <v>0</v>
      </c>
      <c r="CC80" s="50">
        <v>0</v>
      </c>
      <c r="CD80" s="50">
        <v>0</v>
      </c>
      <c r="CE80" s="50">
        <v>0</v>
      </c>
      <c r="CF80" s="50">
        <v>0</v>
      </c>
      <c r="CG80" s="50">
        <v>0</v>
      </c>
      <c r="CH80" s="50">
        <v>0</v>
      </c>
      <c r="CI80" s="50">
        <v>0</v>
      </c>
      <c r="CJ80" s="50">
        <v>0</v>
      </c>
      <c r="CL80" s="50">
        <v>0</v>
      </c>
      <c r="CM80" s="50">
        <v>0</v>
      </c>
      <c r="CN80" s="50">
        <v>0</v>
      </c>
      <c r="CO80" s="50">
        <v>0</v>
      </c>
      <c r="CP80" s="50">
        <v>0</v>
      </c>
      <c r="CQ80" s="50">
        <v>0</v>
      </c>
      <c r="CR80" s="50">
        <v>0</v>
      </c>
      <c r="CS80" s="50">
        <v>0</v>
      </c>
      <c r="CT80" s="50">
        <v>0</v>
      </c>
      <c r="CU80" s="50">
        <v>0</v>
      </c>
      <c r="CV80" s="50">
        <v>0</v>
      </c>
      <c r="CW80" s="50">
        <v>0</v>
      </c>
      <c r="CX80" s="50">
        <v>0</v>
      </c>
      <c r="CZ80" s="50">
        <v>0</v>
      </c>
      <c r="DA80" s="50">
        <v>0</v>
      </c>
      <c r="DB80" s="50">
        <v>0</v>
      </c>
      <c r="DC80" s="50">
        <v>0</v>
      </c>
      <c r="DD80" s="50">
        <v>0</v>
      </c>
      <c r="DE80" s="50">
        <v>0</v>
      </c>
      <c r="DF80" s="50">
        <v>0</v>
      </c>
      <c r="DG80" s="50">
        <v>0</v>
      </c>
      <c r="DH80" s="50">
        <v>0</v>
      </c>
      <c r="DI80" s="50">
        <v>0</v>
      </c>
      <c r="DJ80" s="50">
        <v>0</v>
      </c>
      <c r="DK80" s="50">
        <v>0</v>
      </c>
      <c r="DL80" s="50">
        <v>0</v>
      </c>
      <c r="DM80" s="50">
        <v>0</v>
      </c>
      <c r="DN80" s="50">
        <v>0</v>
      </c>
      <c r="DO80" s="50">
        <v>0</v>
      </c>
      <c r="DP80" s="50">
        <v>0</v>
      </c>
      <c r="DQ80" s="50">
        <v>0</v>
      </c>
      <c r="DR80" s="50">
        <v>0</v>
      </c>
      <c r="DS80" s="50">
        <v>0</v>
      </c>
      <c r="DT80" s="50">
        <v>0</v>
      </c>
      <c r="DU80" s="50">
        <v>0</v>
      </c>
      <c r="DV80" s="50">
        <v>0</v>
      </c>
      <c r="DW80" s="50">
        <v>0</v>
      </c>
      <c r="DX80" s="50">
        <v>0</v>
      </c>
      <c r="DY80" s="50">
        <v>0</v>
      </c>
    </row>
    <row r="81" spans="1:129" s="51" customFormat="1" hidden="1" outlineLevel="2">
      <c r="A81" s="55" t="s">
        <v>235</v>
      </c>
      <c r="B81" s="50">
        <v>0</v>
      </c>
      <c r="C81" s="50">
        <v>0</v>
      </c>
      <c r="D81" s="50">
        <v>0</v>
      </c>
      <c r="E81" s="50">
        <v>0</v>
      </c>
      <c r="F81" s="50">
        <v>0</v>
      </c>
      <c r="G81" s="50">
        <v>0</v>
      </c>
      <c r="H81" s="50">
        <v>0</v>
      </c>
      <c r="I81" s="50">
        <v>0</v>
      </c>
      <c r="J81" s="50">
        <v>0</v>
      </c>
      <c r="K81" s="50">
        <v>0</v>
      </c>
      <c r="L81" s="50">
        <v>0</v>
      </c>
      <c r="M81" s="50">
        <v>0</v>
      </c>
      <c r="N81" s="50">
        <v>0</v>
      </c>
      <c r="O81" s="50">
        <v>0</v>
      </c>
      <c r="Q81" s="50">
        <v>0</v>
      </c>
      <c r="R81" s="50">
        <v>0</v>
      </c>
      <c r="S81" s="50">
        <v>0</v>
      </c>
      <c r="T81" s="50">
        <v>0</v>
      </c>
      <c r="U81" s="50">
        <v>0</v>
      </c>
      <c r="V81" s="50">
        <v>0</v>
      </c>
      <c r="W81" s="50">
        <v>0</v>
      </c>
      <c r="X81" s="50">
        <v>0</v>
      </c>
      <c r="Y81" s="50">
        <v>0</v>
      </c>
      <c r="Z81" s="50">
        <v>0</v>
      </c>
      <c r="AA81" s="50">
        <v>0</v>
      </c>
      <c r="AB81" s="50">
        <v>0</v>
      </c>
      <c r="AC81" s="50">
        <v>0</v>
      </c>
      <c r="AD81" s="50">
        <v>0</v>
      </c>
      <c r="AF81" s="50">
        <v>0</v>
      </c>
      <c r="AG81" s="50">
        <v>0</v>
      </c>
      <c r="AH81" s="50">
        <v>0</v>
      </c>
      <c r="AI81" s="50">
        <v>0</v>
      </c>
      <c r="AJ81" s="50">
        <v>0</v>
      </c>
      <c r="AK81" s="50">
        <v>0</v>
      </c>
      <c r="AL81" s="50">
        <v>0</v>
      </c>
      <c r="AM81" s="50">
        <v>0</v>
      </c>
      <c r="AN81" s="50">
        <v>0</v>
      </c>
      <c r="AO81" s="50">
        <v>0</v>
      </c>
      <c r="AP81" s="50">
        <v>0</v>
      </c>
      <c r="AQ81" s="50">
        <v>0</v>
      </c>
      <c r="AR81" s="50">
        <v>0</v>
      </c>
      <c r="AS81" s="50">
        <v>0</v>
      </c>
      <c r="AU81" s="50">
        <v>0</v>
      </c>
      <c r="AV81" s="50">
        <v>0</v>
      </c>
      <c r="AW81" s="50">
        <v>0</v>
      </c>
      <c r="AX81" s="50">
        <v>0</v>
      </c>
      <c r="AY81" s="50">
        <v>0</v>
      </c>
      <c r="AZ81" s="50">
        <v>0</v>
      </c>
      <c r="BA81" s="50">
        <v>0</v>
      </c>
      <c r="BB81" s="50">
        <v>0</v>
      </c>
      <c r="BC81" s="50">
        <v>0</v>
      </c>
      <c r="BD81" s="50">
        <v>0</v>
      </c>
      <c r="BE81" s="50">
        <v>0</v>
      </c>
      <c r="BF81" s="50">
        <v>0</v>
      </c>
      <c r="BG81" s="50">
        <v>0</v>
      </c>
      <c r="BH81" s="50">
        <v>0</v>
      </c>
      <c r="BJ81" s="50">
        <v>0</v>
      </c>
      <c r="BK81" s="50">
        <v>0</v>
      </c>
      <c r="BL81" s="50">
        <v>0</v>
      </c>
      <c r="BM81" s="50">
        <v>0</v>
      </c>
      <c r="BN81" s="50">
        <v>0</v>
      </c>
      <c r="BO81" s="50">
        <v>0</v>
      </c>
      <c r="BP81" s="50">
        <v>0</v>
      </c>
      <c r="BQ81" s="50">
        <v>0</v>
      </c>
      <c r="BR81" s="50">
        <v>0</v>
      </c>
      <c r="BS81" s="50">
        <v>0</v>
      </c>
      <c r="BT81" s="50">
        <v>0</v>
      </c>
      <c r="BU81" s="50">
        <v>0</v>
      </c>
      <c r="BV81" s="50">
        <v>0</v>
      </c>
      <c r="BX81" s="50">
        <v>0</v>
      </c>
      <c r="BY81" s="50">
        <v>0</v>
      </c>
      <c r="BZ81" s="50">
        <v>0</v>
      </c>
      <c r="CA81" s="50">
        <v>0</v>
      </c>
      <c r="CB81" s="50">
        <v>0</v>
      </c>
      <c r="CC81" s="50">
        <v>0</v>
      </c>
      <c r="CD81" s="50">
        <v>0</v>
      </c>
      <c r="CE81" s="50">
        <v>0</v>
      </c>
      <c r="CF81" s="50">
        <v>0</v>
      </c>
      <c r="CG81" s="50">
        <v>0</v>
      </c>
      <c r="CH81" s="50">
        <v>0</v>
      </c>
      <c r="CI81" s="50">
        <v>0</v>
      </c>
      <c r="CJ81" s="50">
        <v>0</v>
      </c>
      <c r="CL81" s="50">
        <v>0</v>
      </c>
      <c r="CM81" s="50">
        <v>0</v>
      </c>
      <c r="CN81" s="50">
        <v>0</v>
      </c>
      <c r="CO81" s="50">
        <v>0</v>
      </c>
      <c r="CP81" s="50">
        <v>0</v>
      </c>
      <c r="CQ81" s="50">
        <v>0</v>
      </c>
      <c r="CR81" s="50">
        <v>0</v>
      </c>
      <c r="CS81" s="50">
        <v>0</v>
      </c>
      <c r="CT81" s="50">
        <v>0</v>
      </c>
      <c r="CU81" s="50">
        <v>0</v>
      </c>
      <c r="CV81" s="50">
        <v>0</v>
      </c>
      <c r="CW81" s="50">
        <v>0</v>
      </c>
      <c r="CX81" s="50">
        <v>0</v>
      </c>
      <c r="CZ81" s="50">
        <v>0</v>
      </c>
      <c r="DA81" s="50">
        <v>0</v>
      </c>
      <c r="DB81" s="50">
        <v>0</v>
      </c>
      <c r="DC81" s="50">
        <v>0</v>
      </c>
      <c r="DD81" s="50">
        <v>0</v>
      </c>
      <c r="DE81" s="50">
        <v>0</v>
      </c>
      <c r="DF81" s="50">
        <v>0</v>
      </c>
      <c r="DG81" s="50">
        <v>0</v>
      </c>
      <c r="DH81" s="50">
        <v>0</v>
      </c>
      <c r="DI81" s="50">
        <v>0</v>
      </c>
      <c r="DJ81" s="50">
        <v>0</v>
      </c>
      <c r="DK81" s="50">
        <v>0</v>
      </c>
      <c r="DL81" s="50">
        <v>0</v>
      </c>
      <c r="DM81" s="50">
        <v>0</v>
      </c>
      <c r="DN81" s="50">
        <v>0</v>
      </c>
      <c r="DO81" s="50">
        <v>0</v>
      </c>
      <c r="DP81" s="50">
        <v>0</v>
      </c>
      <c r="DQ81" s="50">
        <v>0</v>
      </c>
      <c r="DR81" s="50">
        <v>0</v>
      </c>
      <c r="DS81" s="50">
        <v>0</v>
      </c>
      <c r="DT81" s="50">
        <v>0</v>
      </c>
      <c r="DU81" s="50">
        <v>0</v>
      </c>
      <c r="DV81" s="50">
        <v>0</v>
      </c>
      <c r="DW81" s="50">
        <v>0</v>
      </c>
      <c r="DX81" s="50">
        <v>0</v>
      </c>
      <c r="DY81" s="50">
        <v>0</v>
      </c>
    </row>
    <row r="82" spans="1:129" s="51" customFormat="1" hidden="1" outlineLevel="2">
      <c r="A82" s="55" t="s">
        <v>236</v>
      </c>
      <c r="B82" s="50">
        <v>0</v>
      </c>
      <c r="C82" s="50">
        <v>0</v>
      </c>
      <c r="D82" s="50">
        <v>0</v>
      </c>
      <c r="E82" s="50">
        <v>0</v>
      </c>
      <c r="F82" s="50">
        <v>0</v>
      </c>
      <c r="G82" s="50">
        <v>0</v>
      </c>
      <c r="H82" s="50">
        <v>0</v>
      </c>
      <c r="I82" s="50">
        <v>0</v>
      </c>
      <c r="J82" s="50">
        <v>0</v>
      </c>
      <c r="K82" s="50">
        <v>0</v>
      </c>
      <c r="L82" s="50">
        <v>0</v>
      </c>
      <c r="M82" s="50">
        <v>0</v>
      </c>
      <c r="N82" s="50">
        <v>0</v>
      </c>
      <c r="O82" s="50">
        <v>0</v>
      </c>
      <c r="Q82" s="50">
        <v>0</v>
      </c>
      <c r="R82" s="50">
        <v>0</v>
      </c>
      <c r="S82" s="50">
        <v>0</v>
      </c>
      <c r="T82" s="50">
        <v>0</v>
      </c>
      <c r="U82" s="50">
        <v>0</v>
      </c>
      <c r="V82" s="50">
        <v>0</v>
      </c>
      <c r="W82" s="50">
        <v>0</v>
      </c>
      <c r="X82" s="50">
        <v>0</v>
      </c>
      <c r="Y82" s="50">
        <v>0</v>
      </c>
      <c r="Z82" s="50">
        <v>0</v>
      </c>
      <c r="AA82" s="50">
        <v>0</v>
      </c>
      <c r="AB82" s="50">
        <v>0</v>
      </c>
      <c r="AC82" s="50">
        <v>0</v>
      </c>
      <c r="AD82" s="50">
        <v>0</v>
      </c>
      <c r="AF82" s="50">
        <v>0</v>
      </c>
      <c r="AG82" s="50">
        <v>0</v>
      </c>
      <c r="AH82" s="50">
        <v>0</v>
      </c>
      <c r="AI82" s="50">
        <v>0</v>
      </c>
      <c r="AJ82" s="50">
        <v>0</v>
      </c>
      <c r="AK82" s="50">
        <v>0</v>
      </c>
      <c r="AL82" s="50">
        <v>0</v>
      </c>
      <c r="AM82" s="50">
        <v>0</v>
      </c>
      <c r="AN82" s="50">
        <v>0</v>
      </c>
      <c r="AO82" s="50">
        <v>0</v>
      </c>
      <c r="AP82" s="50">
        <v>0</v>
      </c>
      <c r="AQ82" s="50">
        <v>0</v>
      </c>
      <c r="AR82" s="50">
        <v>0</v>
      </c>
      <c r="AS82" s="50">
        <v>0</v>
      </c>
      <c r="AU82" s="50">
        <v>0</v>
      </c>
      <c r="AV82" s="50">
        <v>0</v>
      </c>
      <c r="AW82" s="50">
        <v>0</v>
      </c>
      <c r="AX82" s="50">
        <v>0</v>
      </c>
      <c r="AY82" s="50">
        <v>0</v>
      </c>
      <c r="AZ82" s="50">
        <v>0</v>
      </c>
      <c r="BA82" s="50">
        <v>0</v>
      </c>
      <c r="BB82" s="50">
        <v>0</v>
      </c>
      <c r="BC82" s="50">
        <v>0</v>
      </c>
      <c r="BD82" s="50">
        <v>0</v>
      </c>
      <c r="BE82" s="50">
        <v>0</v>
      </c>
      <c r="BF82" s="50">
        <v>0</v>
      </c>
      <c r="BG82" s="50">
        <v>0</v>
      </c>
      <c r="BH82" s="50">
        <v>0</v>
      </c>
      <c r="BJ82" s="50">
        <v>0</v>
      </c>
      <c r="BK82" s="50">
        <v>0</v>
      </c>
      <c r="BL82" s="50">
        <v>0</v>
      </c>
      <c r="BM82" s="50">
        <v>0</v>
      </c>
      <c r="BN82" s="50">
        <v>0</v>
      </c>
      <c r="BO82" s="50">
        <v>0</v>
      </c>
      <c r="BP82" s="50">
        <v>0</v>
      </c>
      <c r="BQ82" s="50">
        <v>0</v>
      </c>
      <c r="BR82" s="50">
        <v>0</v>
      </c>
      <c r="BS82" s="50">
        <v>0</v>
      </c>
      <c r="BT82" s="50">
        <v>0</v>
      </c>
      <c r="BU82" s="50">
        <v>0</v>
      </c>
      <c r="BV82" s="50">
        <v>0</v>
      </c>
      <c r="BX82" s="50">
        <v>0</v>
      </c>
      <c r="BY82" s="50">
        <v>0</v>
      </c>
      <c r="BZ82" s="50">
        <v>0</v>
      </c>
      <c r="CA82" s="50">
        <v>0</v>
      </c>
      <c r="CB82" s="50">
        <v>0</v>
      </c>
      <c r="CC82" s="50">
        <v>0</v>
      </c>
      <c r="CD82" s="50">
        <v>0</v>
      </c>
      <c r="CE82" s="50">
        <v>0</v>
      </c>
      <c r="CF82" s="50">
        <v>0</v>
      </c>
      <c r="CG82" s="50">
        <v>0</v>
      </c>
      <c r="CH82" s="50">
        <v>0</v>
      </c>
      <c r="CI82" s="50">
        <v>0</v>
      </c>
      <c r="CJ82" s="50">
        <v>0</v>
      </c>
      <c r="CL82" s="50">
        <v>0</v>
      </c>
      <c r="CM82" s="50">
        <v>0</v>
      </c>
      <c r="CN82" s="50">
        <v>0</v>
      </c>
      <c r="CO82" s="50">
        <v>0</v>
      </c>
      <c r="CP82" s="50">
        <v>0</v>
      </c>
      <c r="CQ82" s="50">
        <v>0</v>
      </c>
      <c r="CR82" s="50">
        <v>0</v>
      </c>
      <c r="CS82" s="50">
        <v>0</v>
      </c>
      <c r="CT82" s="50">
        <v>0</v>
      </c>
      <c r="CU82" s="50">
        <v>0</v>
      </c>
      <c r="CV82" s="50">
        <v>0</v>
      </c>
      <c r="CW82" s="50">
        <v>0</v>
      </c>
      <c r="CX82" s="50">
        <v>0</v>
      </c>
      <c r="CZ82" s="50">
        <v>0</v>
      </c>
      <c r="DA82" s="50">
        <v>0</v>
      </c>
      <c r="DB82" s="50">
        <v>0</v>
      </c>
      <c r="DC82" s="50">
        <v>0</v>
      </c>
      <c r="DD82" s="50">
        <v>0</v>
      </c>
      <c r="DE82" s="50">
        <v>0</v>
      </c>
      <c r="DF82" s="50">
        <v>0</v>
      </c>
      <c r="DG82" s="50">
        <v>0</v>
      </c>
      <c r="DH82" s="50">
        <v>0</v>
      </c>
      <c r="DI82" s="50">
        <v>0</v>
      </c>
      <c r="DJ82" s="50">
        <v>0</v>
      </c>
      <c r="DK82" s="50">
        <v>0</v>
      </c>
      <c r="DL82" s="50">
        <v>0</v>
      </c>
      <c r="DM82" s="50">
        <v>0</v>
      </c>
      <c r="DN82" s="50">
        <v>0</v>
      </c>
      <c r="DO82" s="50">
        <v>0</v>
      </c>
      <c r="DP82" s="50">
        <v>0</v>
      </c>
      <c r="DQ82" s="50">
        <v>0</v>
      </c>
      <c r="DR82" s="50">
        <v>0</v>
      </c>
      <c r="DS82" s="50">
        <v>0</v>
      </c>
      <c r="DT82" s="50">
        <v>0</v>
      </c>
      <c r="DU82" s="50">
        <v>0</v>
      </c>
      <c r="DV82" s="50">
        <v>0</v>
      </c>
      <c r="DW82" s="50">
        <v>0</v>
      </c>
      <c r="DX82" s="50">
        <v>0</v>
      </c>
      <c r="DY82" s="50">
        <v>0</v>
      </c>
    </row>
    <row r="83" spans="1:129" s="51" customFormat="1" hidden="1" outlineLevel="2">
      <c r="A83" s="55" t="s">
        <v>237</v>
      </c>
      <c r="B83" s="50">
        <v>0</v>
      </c>
      <c r="C83" s="50">
        <v>0</v>
      </c>
      <c r="D83" s="50">
        <v>0</v>
      </c>
      <c r="E83" s="50">
        <v>0</v>
      </c>
      <c r="F83" s="50">
        <v>0</v>
      </c>
      <c r="G83" s="50">
        <v>0</v>
      </c>
      <c r="H83" s="50">
        <v>0</v>
      </c>
      <c r="I83" s="50">
        <v>0</v>
      </c>
      <c r="J83" s="50">
        <v>0</v>
      </c>
      <c r="K83" s="50">
        <v>0</v>
      </c>
      <c r="L83" s="50">
        <v>0</v>
      </c>
      <c r="M83" s="50">
        <v>0</v>
      </c>
      <c r="N83" s="50">
        <v>0</v>
      </c>
      <c r="O83" s="50">
        <v>0</v>
      </c>
      <c r="Q83" s="50">
        <v>0</v>
      </c>
      <c r="R83" s="50">
        <v>0</v>
      </c>
      <c r="S83" s="50">
        <v>0</v>
      </c>
      <c r="T83" s="50">
        <v>0</v>
      </c>
      <c r="U83" s="50">
        <v>0</v>
      </c>
      <c r="V83" s="50">
        <v>0</v>
      </c>
      <c r="W83" s="50">
        <v>0</v>
      </c>
      <c r="X83" s="50">
        <v>0</v>
      </c>
      <c r="Y83" s="50">
        <v>0</v>
      </c>
      <c r="Z83" s="50">
        <v>0</v>
      </c>
      <c r="AA83" s="50">
        <v>0</v>
      </c>
      <c r="AB83" s="50">
        <v>0</v>
      </c>
      <c r="AC83" s="50">
        <v>0</v>
      </c>
      <c r="AD83" s="50">
        <v>0</v>
      </c>
      <c r="AF83" s="50">
        <v>0</v>
      </c>
      <c r="AG83" s="50">
        <v>0</v>
      </c>
      <c r="AH83" s="50">
        <v>0</v>
      </c>
      <c r="AI83" s="50">
        <v>0</v>
      </c>
      <c r="AJ83" s="50">
        <v>0</v>
      </c>
      <c r="AK83" s="50">
        <v>0</v>
      </c>
      <c r="AL83" s="50">
        <v>0</v>
      </c>
      <c r="AM83" s="50">
        <v>0</v>
      </c>
      <c r="AN83" s="50">
        <v>0</v>
      </c>
      <c r="AO83" s="50">
        <v>0</v>
      </c>
      <c r="AP83" s="50">
        <v>0</v>
      </c>
      <c r="AQ83" s="50">
        <v>0</v>
      </c>
      <c r="AR83" s="50">
        <v>0</v>
      </c>
      <c r="AS83" s="50">
        <v>0</v>
      </c>
      <c r="AU83" s="50">
        <v>0</v>
      </c>
      <c r="AV83" s="50">
        <v>0</v>
      </c>
      <c r="AW83" s="50">
        <v>0</v>
      </c>
      <c r="AX83" s="50">
        <v>0</v>
      </c>
      <c r="AY83" s="50">
        <v>0</v>
      </c>
      <c r="AZ83" s="50">
        <v>0</v>
      </c>
      <c r="BA83" s="50">
        <v>0</v>
      </c>
      <c r="BB83" s="50">
        <v>0</v>
      </c>
      <c r="BC83" s="50">
        <v>0</v>
      </c>
      <c r="BD83" s="50">
        <v>0</v>
      </c>
      <c r="BE83" s="50">
        <v>0</v>
      </c>
      <c r="BF83" s="50">
        <v>0</v>
      </c>
      <c r="BG83" s="50">
        <v>0</v>
      </c>
      <c r="BH83" s="50">
        <v>0</v>
      </c>
      <c r="BJ83" s="50">
        <v>0</v>
      </c>
      <c r="BK83" s="50">
        <v>0</v>
      </c>
      <c r="BL83" s="50">
        <v>0</v>
      </c>
      <c r="BM83" s="50">
        <v>0</v>
      </c>
      <c r="BN83" s="50">
        <v>0</v>
      </c>
      <c r="BO83" s="50">
        <v>0</v>
      </c>
      <c r="BP83" s="50">
        <v>0</v>
      </c>
      <c r="BQ83" s="50">
        <v>0</v>
      </c>
      <c r="BR83" s="50">
        <v>0</v>
      </c>
      <c r="BS83" s="50">
        <v>0</v>
      </c>
      <c r="BT83" s="50">
        <v>0</v>
      </c>
      <c r="BU83" s="50">
        <v>0</v>
      </c>
      <c r="BV83" s="50">
        <v>0</v>
      </c>
      <c r="BX83" s="50">
        <v>0</v>
      </c>
      <c r="BY83" s="50">
        <v>0</v>
      </c>
      <c r="BZ83" s="50">
        <v>0</v>
      </c>
      <c r="CA83" s="50">
        <v>0</v>
      </c>
      <c r="CB83" s="50">
        <v>0</v>
      </c>
      <c r="CC83" s="50">
        <v>0</v>
      </c>
      <c r="CD83" s="50">
        <v>0</v>
      </c>
      <c r="CE83" s="50">
        <v>0</v>
      </c>
      <c r="CF83" s="50">
        <v>0</v>
      </c>
      <c r="CG83" s="50">
        <v>0</v>
      </c>
      <c r="CH83" s="50">
        <v>0</v>
      </c>
      <c r="CI83" s="50">
        <v>0</v>
      </c>
      <c r="CJ83" s="50">
        <v>0</v>
      </c>
      <c r="CL83" s="50">
        <v>0</v>
      </c>
      <c r="CM83" s="50">
        <v>0</v>
      </c>
      <c r="CN83" s="50">
        <v>0</v>
      </c>
      <c r="CO83" s="50">
        <v>0</v>
      </c>
      <c r="CP83" s="50">
        <v>0</v>
      </c>
      <c r="CQ83" s="50">
        <v>0</v>
      </c>
      <c r="CR83" s="50">
        <v>0</v>
      </c>
      <c r="CS83" s="50">
        <v>0</v>
      </c>
      <c r="CT83" s="50">
        <v>0</v>
      </c>
      <c r="CU83" s="50">
        <v>0</v>
      </c>
      <c r="CV83" s="50">
        <v>0</v>
      </c>
      <c r="CW83" s="50">
        <v>0</v>
      </c>
      <c r="CX83" s="50">
        <v>0</v>
      </c>
      <c r="CZ83" s="50">
        <v>0</v>
      </c>
      <c r="DA83" s="50">
        <v>0</v>
      </c>
      <c r="DB83" s="50">
        <v>0</v>
      </c>
      <c r="DC83" s="50">
        <v>0</v>
      </c>
      <c r="DD83" s="50">
        <v>0</v>
      </c>
      <c r="DE83" s="50">
        <v>0</v>
      </c>
      <c r="DF83" s="50">
        <v>0</v>
      </c>
      <c r="DG83" s="50">
        <v>0</v>
      </c>
      <c r="DH83" s="50">
        <v>0</v>
      </c>
      <c r="DI83" s="50">
        <v>0</v>
      </c>
      <c r="DJ83" s="50">
        <v>0</v>
      </c>
      <c r="DK83" s="50">
        <v>0</v>
      </c>
      <c r="DL83" s="50">
        <v>0</v>
      </c>
      <c r="DM83" s="50">
        <v>0</v>
      </c>
      <c r="DN83" s="50">
        <v>0</v>
      </c>
      <c r="DO83" s="50">
        <v>0</v>
      </c>
      <c r="DP83" s="50">
        <v>0</v>
      </c>
      <c r="DQ83" s="50">
        <v>0</v>
      </c>
      <c r="DR83" s="50">
        <v>0</v>
      </c>
      <c r="DS83" s="50">
        <v>0</v>
      </c>
      <c r="DT83" s="50">
        <v>0</v>
      </c>
      <c r="DU83" s="50">
        <v>0</v>
      </c>
      <c r="DV83" s="50">
        <v>0</v>
      </c>
      <c r="DW83" s="50">
        <v>0</v>
      </c>
      <c r="DX83" s="50">
        <v>0</v>
      </c>
      <c r="DY83" s="50">
        <v>0</v>
      </c>
    </row>
    <row r="84" spans="1:129" s="51" customFormat="1" hidden="1" outlineLevel="2">
      <c r="A84" s="55" t="s">
        <v>238</v>
      </c>
      <c r="B84" s="50">
        <v>0</v>
      </c>
      <c r="C84" s="50">
        <v>0</v>
      </c>
      <c r="D84" s="50">
        <v>0</v>
      </c>
      <c r="E84" s="50">
        <v>0</v>
      </c>
      <c r="F84" s="50">
        <v>0</v>
      </c>
      <c r="G84" s="50">
        <v>0</v>
      </c>
      <c r="H84" s="50">
        <v>0</v>
      </c>
      <c r="I84" s="50">
        <v>0</v>
      </c>
      <c r="J84" s="50">
        <v>0</v>
      </c>
      <c r="K84" s="50">
        <v>0</v>
      </c>
      <c r="L84" s="50">
        <v>0</v>
      </c>
      <c r="M84" s="50">
        <v>0</v>
      </c>
      <c r="N84" s="50">
        <v>0</v>
      </c>
      <c r="O84" s="50">
        <v>0</v>
      </c>
      <c r="Q84" s="50">
        <v>0</v>
      </c>
      <c r="R84" s="50">
        <v>0</v>
      </c>
      <c r="S84" s="50">
        <v>0</v>
      </c>
      <c r="T84" s="50">
        <v>0</v>
      </c>
      <c r="U84" s="50">
        <v>0</v>
      </c>
      <c r="V84" s="50">
        <v>0</v>
      </c>
      <c r="W84" s="50">
        <v>0</v>
      </c>
      <c r="X84" s="50">
        <v>0</v>
      </c>
      <c r="Y84" s="50">
        <v>0</v>
      </c>
      <c r="Z84" s="50">
        <v>0</v>
      </c>
      <c r="AA84" s="50">
        <v>0</v>
      </c>
      <c r="AB84" s="50">
        <v>0</v>
      </c>
      <c r="AC84" s="50">
        <v>0</v>
      </c>
      <c r="AD84" s="50">
        <v>0</v>
      </c>
      <c r="AF84" s="50">
        <v>0</v>
      </c>
      <c r="AG84" s="50">
        <v>0</v>
      </c>
      <c r="AH84" s="50">
        <v>0</v>
      </c>
      <c r="AI84" s="50">
        <v>0</v>
      </c>
      <c r="AJ84" s="50">
        <v>0</v>
      </c>
      <c r="AK84" s="50">
        <v>0</v>
      </c>
      <c r="AL84" s="50">
        <v>0</v>
      </c>
      <c r="AM84" s="50">
        <v>0</v>
      </c>
      <c r="AN84" s="50">
        <v>0</v>
      </c>
      <c r="AO84" s="50">
        <v>0</v>
      </c>
      <c r="AP84" s="50">
        <v>0</v>
      </c>
      <c r="AQ84" s="50">
        <v>0</v>
      </c>
      <c r="AR84" s="50">
        <v>0</v>
      </c>
      <c r="AS84" s="50">
        <v>0</v>
      </c>
      <c r="AU84" s="50">
        <v>0</v>
      </c>
      <c r="AV84" s="50">
        <v>0</v>
      </c>
      <c r="AW84" s="50">
        <v>0</v>
      </c>
      <c r="AX84" s="50">
        <v>0</v>
      </c>
      <c r="AY84" s="50">
        <v>0</v>
      </c>
      <c r="AZ84" s="50">
        <v>0</v>
      </c>
      <c r="BA84" s="50">
        <v>0</v>
      </c>
      <c r="BB84" s="50">
        <v>0</v>
      </c>
      <c r="BC84" s="50">
        <v>0</v>
      </c>
      <c r="BD84" s="50">
        <v>0</v>
      </c>
      <c r="BE84" s="50">
        <v>0</v>
      </c>
      <c r="BF84" s="50">
        <v>0</v>
      </c>
      <c r="BG84" s="50">
        <v>0</v>
      </c>
      <c r="BH84" s="50">
        <v>0</v>
      </c>
      <c r="BJ84" s="50">
        <v>0</v>
      </c>
      <c r="BK84" s="50">
        <v>0</v>
      </c>
      <c r="BL84" s="50">
        <v>0</v>
      </c>
      <c r="BM84" s="50">
        <v>0</v>
      </c>
      <c r="BN84" s="50">
        <v>0</v>
      </c>
      <c r="BO84" s="50">
        <v>0</v>
      </c>
      <c r="BP84" s="50">
        <v>0</v>
      </c>
      <c r="BQ84" s="50">
        <v>0</v>
      </c>
      <c r="BR84" s="50">
        <v>0</v>
      </c>
      <c r="BS84" s="50">
        <v>0</v>
      </c>
      <c r="BT84" s="50">
        <v>0</v>
      </c>
      <c r="BU84" s="50">
        <v>0</v>
      </c>
      <c r="BV84" s="50">
        <v>0</v>
      </c>
      <c r="BX84" s="50">
        <v>0</v>
      </c>
      <c r="BY84" s="50">
        <v>0</v>
      </c>
      <c r="BZ84" s="50">
        <v>0</v>
      </c>
      <c r="CA84" s="50">
        <v>0</v>
      </c>
      <c r="CB84" s="50">
        <v>0</v>
      </c>
      <c r="CC84" s="50">
        <v>0</v>
      </c>
      <c r="CD84" s="50">
        <v>0</v>
      </c>
      <c r="CE84" s="50">
        <v>0</v>
      </c>
      <c r="CF84" s="50">
        <v>0</v>
      </c>
      <c r="CG84" s="50">
        <v>0</v>
      </c>
      <c r="CH84" s="50">
        <v>0</v>
      </c>
      <c r="CI84" s="50">
        <v>0</v>
      </c>
      <c r="CJ84" s="50">
        <v>0</v>
      </c>
      <c r="CL84" s="50">
        <v>0</v>
      </c>
      <c r="CM84" s="50">
        <v>0</v>
      </c>
      <c r="CN84" s="50">
        <v>0</v>
      </c>
      <c r="CO84" s="50">
        <v>0</v>
      </c>
      <c r="CP84" s="50">
        <v>0</v>
      </c>
      <c r="CQ84" s="50">
        <v>0</v>
      </c>
      <c r="CR84" s="50">
        <v>0</v>
      </c>
      <c r="CS84" s="50">
        <v>0</v>
      </c>
      <c r="CT84" s="50">
        <v>0</v>
      </c>
      <c r="CU84" s="50">
        <v>0</v>
      </c>
      <c r="CV84" s="50">
        <v>0</v>
      </c>
      <c r="CW84" s="50">
        <v>0</v>
      </c>
      <c r="CX84" s="50">
        <v>0</v>
      </c>
      <c r="CZ84" s="50">
        <v>0</v>
      </c>
      <c r="DA84" s="50">
        <v>0</v>
      </c>
      <c r="DB84" s="50">
        <v>0</v>
      </c>
      <c r="DC84" s="50">
        <v>0</v>
      </c>
      <c r="DD84" s="50">
        <v>0</v>
      </c>
      <c r="DE84" s="50">
        <v>0</v>
      </c>
      <c r="DF84" s="50">
        <v>0</v>
      </c>
      <c r="DG84" s="50">
        <v>0</v>
      </c>
      <c r="DH84" s="50">
        <v>0</v>
      </c>
      <c r="DI84" s="50">
        <v>0</v>
      </c>
      <c r="DJ84" s="50">
        <v>0</v>
      </c>
      <c r="DK84" s="50">
        <v>0</v>
      </c>
      <c r="DL84" s="50">
        <v>0</v>
      </c>
      <c r="DM84" s="50">
        <v>0</v>
      </c>
      <c r="DN84" s="50">
        <v>0</v>
      </c>
      <c r="DO84" s="50">
        <v>0</v>
      </c>
      <c r="DP84" s="50">
        <v>0</v>
      </c>
      <c r="DQ84" s="50">
        <v>0</v>
      </c>
      <c r="DR84" s="50">
        <v>0</v>
      </c>
      <c r="DS84" s="50">
        <v>0</v>
      </c>
      <c r="DT84" s="50">
        <v>0</v>
      </c>
      <c r="DU84" s="50">
        <v>0</v>
      </c>
      <c r="DV84" s="50">
        <v>0</v>
      </c>
      <c r="DW84" s="50">
        <v>0</v>
      </c>
      <c r="DX84" s="50">
        <v>0</v>
      </c>
      <c r="DY84" s="50">
        <v>0</v>
      </c>
    </row>
    <row r="85" spans="1:129" s="51" customFormat="1" hidden="1" outlineLevel="2">
      <c r="A85" s="55" t="s">
        <v>239</v>
      </c>
      <c r="B85" s="50">
        <v>0</v>
      </c>
      <c r="C85" s="50">
        <v>0</v>
      </c>
      <c r="D85" s="50">
        <v>0</v>
      </c>
      <c r="E85" s="50">
        <v>0</v>
      </c>
      <c r="F85" s="50">
        <v>0</v>
      </c>
      <c r="G85" s="50">
        <v>0</v>
      </c>
      <c r="H85" s="50">
        <v>0</v>
      </c>
      <c r="I85" s="50">
        <v>0</v>
      </c>
      <c r="J85" s="50">
        <v>0</v>
      </c>
      <c r="K85" s="50">
        <v>0</v>
      </c>
      <c r="L85" s="50">
        <v>0</v>
      </c>
      <c r="M85" s="50">
        <v>0</v>
      </c>
      <c r="N85" s="50">
        <v>0</v>
      </c>
      <c r="O85" s="50">
        <v>0</v>
      </c>
      <c r="Q85" s="50">
        <v>0</v>
      </c>
      <c r="R85" s="50">
        <v>0</v>
      </c>
      <c r="S85" s="50">
        <v>0</v>
      </c>
      <c r="T85" s="50">
        <v>0</v>
      </c>
      <c r="U85" s="50">
        <v>0</v>
      </c>
      <c r="V85" s="50">
        <v>0</v>
      </c>
      <c r="W85" s="50">
        <v>0</v>
      </c>
      <c r="X85" s="50">
        <v>0</v>
      </c>
      <c r="Y85" s="50">
        <v>0</v>
      </c>
      <c r="Z85" s="50">
        <v>0</v>
      </c>
      <c r="AA85" s="50">
        <v>0</v>
      </c>
      <c r="AB85" s="50">
        <v>0</v>
      </c>
      <c r="AC85" s="50">
        <v>0</v>
      </c>
      <c r="AD85" s="50">
        <v>0</v>
      </c>
      <c r="AF85" s="50">
        <v>0</v>
      </c>
      <c r="AG85" s="50">
        <v>0</v>
      </c>
      <c r="AH85" s="50">
        <v>0</v>
      </c>
      <c r="AI85" s="50">
        <v>0</v>
      </c>
      <c r="AJ85" s="50">
        <v>0</v>
      </c>
      <c r="AK85" s="50">
        <v>0</v>
      </c>
      <c r="AL85" s="50">
        <v>0</v>
      </c>
      <c r="AM85" s="50">
        <v>0</v>
      </c>
      <c r="AN85" s="50">
        <v>0</v>
      </c>
      <c r="AO85" s="50">
        <v>0</v>
      </c>
      <c r="AP85" s="50">
        <v>0</v>
      </c>
      <c r="AQ85" s="50">
        <v>0</v>
      </c>
      <c r="AR85" s="50">
        <v>0</v>
      </c>
      <c r="AS85" s="50">
        <v>0</v>
      </c>
      <c r="AU85" s="50">
        <v>0</v>
      </c>
      <c r="AV85" s="50">
        <v>0</v>
      </c>
      <c r="AW85" s="50">
        <v>0</v>
      </c>
      <c r="AX85" s="50">
        <v>0</v>
      </c>
      <c r="AY85" s="50">
        <v>0</v>
      </c>
      <c r="AZ85" s="50">
        <v>0</v>
      </c>
      <c r="BA85" s="50">
        <v>0</v>
      </c>
      <c r="BB85" s="50">
        <v>0</v>
      </c>
      <c r="BC85" s="50">
        <v>0</v>
      </c>
      <c r="BD85" s="50">
        <v>0</v>
      </c>
      <c r="BE85" s="50">
        <v>0</v>
      </c>
      <c r="BF85" s="50">
        <v>0</v>
      </c>
      <c r="BG85" s="50">
        <v>0</v>
      </c>
      <c r="BH85" s="50">
        <v>0</v>
      </c>
      <c r="BJ85" s="50">
        <v>0</v>
      </c>
      <c r="BK85" s="50">
        <v>0</v>
      </c>
      <c r="BL85" s="50">
        <v>0</v>
      </c>
      <c r="BM85" s="50">
        <v>0</v>
      </c>
      <c r="BN85" s="50">
        <v>0</v>
      </c>
      <c r="BO85" s="50">
        <v>0</v>
      </c>
      <c r="BP85" s="50">
        <v>0</v>
      </c>
      <c r="BQ85" s="50">
        <v>0</v>
      </c>
      <c r="BR85" s="50">
        <v>0</v>
      </c>
      <c r="BS85" s="50">
        <v>0</v>
      </c>
      <c r="BT85" s="50">
        <v>0</v>
      </c>
      <c r="BU85" s="50">
        <v>0</v>
      </c>
      <c r="BV85" s="50">
        <v>0</v>
      </c>
      <c r="BX85" s="50">
        <v>0</v>
      </c>
      <c r="BY85" s="50">
        <v>0</v>
      </c>
      <c r="BZ85" s="50">
        <v>0</v>
      </c>
      <c r="CA85" s="50">
        <v>0</v>
      </c>
      <c r="CB85" s="50">
        <v>0</v>
      </c>
      <c r="CC85" s="50">
        <v>0</v>
      </c>
      <c r="CD85" s="50">
        <v>0</v>
      </c>
      <c r="CE85" s="50">
        <v>0</v>
      </c>
      <c r="CF85" s="50">
        <v>0</v>
      </c>
      <c r="CG85" s="50">
        <v>0</v>
      </c>
      <c r="CH85" s="50">
        <v>0</v>
      </c>
      <c r="CI85" s="50">
        <v>0</v>
      </c>
      <c r="CJ85" s="50">
        <v>0</v>
      </c>
      <c r="CL85" s="50">
        <v>0</v>
      </c>
      <c r="CM85" s="50">
        <v>0</v>
      </c>
      <c r="CN85" s="50">
        <v>0</v>
      </c>
      <c r="CO85" s="50">
        <v>0</v>
      </c>
      <c r="CP85" s="50">
        <v>0</v>
      </c>
      <c r="CQ85" s="50">
        <v>0</v>
      </c>
      <c r="CR85" s="50">
        <v>0</v>
      </c>
      <c r="CS85" s="50">
        <v>0</v>
      </c>
      <c r="CT85" s="50">
        <v>0</v>
      </c>
      <c r="CU85" s="50">
        <v>0</v>
      </c>
      <c r="CV85" s="50">
        <v>0</v>
      </c>
      <c r="CW85" s="50">
        <v>0</v>
      </c>
      <c r="CX85" s="50">
        <v>0</v>
      </c>
      <c r="CZ85" s="50">
        <v>0</v>
      </c>
      <c r="DA85" s="50">
        <v>0</v>
      </c>
      <c r="DB85" s="50">
        <v>0</v>
      </c>
      <c r="DC85" s="50">
        <v>0</v>
      </c>
      <c r="DD85" s="50">
        <v>0</v>
      </c>
      <c r="DE85" s="50">
        <v>0</v>
      </c>
      <c r="DF85" s="50">
        <v>0</v>
      </c>
      <c r="DG85" s="50">
        <v>0</v>
      </c>
      <c r="DH85" s="50">
        <v>0</v>
      </c>
      <c r="DI85" s="50">
        <v>0</v>
      </c>
      <c r="DJ85" s="50">
        <v>0</v>
      </c>
      <c r="DK85" s="50">
        <v>0</v>
      </c>
      <c r="DL85" s="50">
        <v>0</v>
      </c>
      <c r="DM85" s="50">
        <v>0</v>
      </c>
      <c r="DN85" s="50">
        <v>0</v>
      </c>
      <c r="DO85" s="50">
        <v>0</v>
      </c>
      <c r="DP85" s="50">
        <v>0</v>
      </c>
      <c r="DQ85" s="50">
        <v>0</v>
      </c>
      <c r="DR85" s="50">
        <v>0</v>
      </c>
      <c r="DS85" s="50">
        <v>0</v>
      </c>
      <c r="DT85" s="50">
        <v>0</v>
      </c>
      <c r="DU85" s="50">
        <v>0</v>
      </c>
      <c r="DV85" s="50">
        <v>0</v>
      </c>
      <c r="DW85" s="50">
        <v>0</v>
      </c>
      <c r="DX85" s="50">
        <v>0</v>
      </c>
      <c r="DY85" s="50">
        <v>0</v>
      </c>
    </row>
    <row r="86" spans="1:129" s="51" customFormat="1" hidden="1" outlineLevel="2">
      <c r="A86" s="55" t="s">
        <v>240</v>
      </c>
      <c r="B86" s="50">
        <v>0</v>
      </c>
      <c r="C86" s="50">
        <v>0</v>
      </c>
      <c r="D86" s="50">
        <v>0</v>
      </c>
      <c r="E86" s="50">
        <v>0</v>
      </c>
      <c r="F86" s="50">
        <v>0</v>
      </c>
      <c r="G86" s="50">
        <v>0</v>
      </c>
      <c r="H86" s="50">
        <v>0</v>
      </c>
      <c r="I86" s="50">
        <v>0</v>
      </c>
      <c r="J86" s="50">
        <v>0</v>
      </c>
      <c r="K86" s="50">
        <v>0</v>
      </c>
      <c r="L86" s="50">
        <v>0</v>
      </c>
      <c r="M86" s="50">
        <v>0</v>
      </c>
      <c r="N86" s="50">
        <v>0</v>
      </c>
      <c r="O86" s="50">
        <v>0</v>
      </c>
      <c r="Q86" s="50">
        <v>0</v>
      </c>
      <c r="R86" s="50">
        <v>0</v>
      </c>
      <c r="S86" s="50">
        <v>0</v>
      </c>
      <c r="T86" s="50">
        <v>0</v>
      </c>
      <c r="U86" s="50">
        <v>0</v>
      </c>
      <c r="V86" s="50">
        <v>0</v>
      </c>
      <c r="W86" s="50">
        <v>0</v>
      </c>
      <c r="X86" s="50">
        <v>0</v>
      </c>
      <c r="Y86" s="50">
        <v>0</v>
      </c>
      <c r="Z86" s="50">
        <v>0</v>
      </c>
      <c r="AA86" s="50">
        <v>0</v>
      </c>
      <c r="AB86" s="50">
        <v>0</v>
      </c>
      <c r="AC86" s="50">
        <v>0</v>
      </c>
      <c r="AD86" s="50">
        <v>0</v>
      </c>
      <c r="AF86" s="50">
        <v>0</v>
      </c>
      <c r="AG86" s="50">
        <v>0</v>
      </c>
      <c r="AH86" s="50">
        <v>0</v>
      </c>
      <c r="AI86" s="50">
        <v>0</v>
      </c>
      <c r="AJ86" s="50">
        <v>0</v>
      </c>
      <c r="AK86" s="50">
        <v>0</v>
      </c>
      <c r="AL86" s="50">
        <v>0</v>
      </c>
      <c r="AM86" s="50">
        <v>0</v>
      </c>
      <c r="AN86" s="50">
        <v>0</v>
      </c>
      <c r="AO86" s="50">
        <v>0</v>
      </c>
      <c r="AP86" s="50">
        <v>0</v>
      </c>
      <c r="AQ86" s="50">
        <v>0</v>
      </c>
      <c r="AR86" s="50">
        <v>0</v>
      </c>
      <c r="AS86" s="50">
        <v>0</v>
      </c>
      <c r="AU86" s="50">
        <v>0</v>
      </c>
      <c r="AV86" s="50">
        <v>0</v>
      </c>
      <c r="AW86" s="50">
        <v>0</v>
      </c>
      <c r="AX86" s="50">
        <v>0</v>
      </c>
      <c r="AY86" s="50">
        <v>0</v>
      </c>
      <c r="AZ86" s="50">
        <v>0</v>
      </c>
      <c r="BA86" s="50">
        <v>0</v>
      </c>
      <c r="BB86" s="50">
        <v>0</v>
      </c>
      <c r="BC86" s="50">
        <v>0</v>
      </c>
      <c r="BD86" s="50">
        <v>0</v>
      </c>
      <c r="BE86" s="50">
        <v>0</v>
      </c>
      <c r="BF86" s="50">
        <v>0</v>
      </c>
      <c r="BG86" s="50">
        <v>0</v>
      </c>
      <c r="BH86" s="50">
        <v>0</v>
      </c>
      <c r="BJ86" s="50">
        <v>0</v>
      </c>
      <c r="BK86" s="50">
        <v>0</v>
      </c>
      <c r="BL86" s="50">
        <v>0</v>
      </c>
      <c r="BM86" s="50">
        <v>0</v>
      </c>
      <c r="BN86" s="50">
        <v>0</v>
      </c>
      <c r="BO86" s="50">
        <v>0</v>
      </c>
      <c r="BP86" s="50">
        <v>0</v>
      </c>
      <c r="BQ86" s="50">
        <v>0</v>
      </c>
      <c r="BR86" s="50">
        <v>0</v>
      </c>
      <c r="BS86" s="50">
        <v>0</v>
      </c>
      <c r="BT86" s="50">
        <v>0</v>
      </c>
      <c r="BU86" s="50">
        <v>0</v>
      </c>
      <c r="BV86" s="50">
        <v>0</v>
      </c>
      <c r="BX86" s="50">
        <v>0</v>
      </c>
      <c r="BY86" s="50">
        <v>0</v>
      </c>
      <c r="BZ86" s="50">
        <v>0</v>
      </c>
      <c r="CA86" s="50">
        <v>0</v>
      </c>
      <c r="CB86" s="50">
        <v>0</v>
      </c>
      <c r="CC86" s="50">
        <v>0</v>
      </c>
      <c r="CD86" s="50">
        <v>0</v>
      </c>
      <c r="CE86" s="50">
        <v>0</v>
      </c>
      <c r="CF86" s="50">
        <v>0</v>
      </c>
      <c r="CG86" s="50">
        <v>0</v>
      </c>
      <c r="CH86" s="50">
        <v>0</v>
      </c>
      <c r="CI86" s="50">
        <v>0</v>
      </c>
      <c r="CJ86" s="50">
        <v>0</v>
      </c>
      <c r="CL86" s="50">
        <v>0</v>
      </c>
      <c r="CM86" s="50">
        <v>0</v>
      </c>
      <c r="CN86" s="50">
        <v>0</v>
      </c>
      <c r="CO86" s="50">
        <v>0</v>
      </c>
      <c r="CP86" s="50">
        <v>0</v>
      </c>
      <c r="CQ86" s="50">
        <v>0</v>
      </c>
      <c r="CR86" s="50">
        <v>0</v>
      </c>
      <c r="CS86" s="50">
        <v>0</v>
      </c>
      <c r="CT86" s="50">
        <v>0</v>
      </c>
      <c r="CU86" s="50">
        <v>0</v>
      </c>
      <c r="CV86" s="50">
        <v>0</v>
      </c>
      <c r="CW86" s="50">
        <v>0</v>
      </c>
      <c r="CX86" s="50">
        <v>0</v>
      </c>
      <c r="CZ86" s="50">
        <v>0</v>
      </c>
      <c r="DA86" s="50">
        <v>0</v>
      </c>
      <c r="DB86" s="50">
        <v>0</v>
      </c>
      <c r="DC86" s="50">
        <v>0</v>
      </c>
      <c r="DD86" s="50">
        <v>0</v>
      </c>
      <c r="DE86" s="50">
        <v>0</v>
      </c>
      <c r="DF86" s="50">
        <v>0</v>
      </c>
      <c r="DG86" s="50">
        <v>0</v>
      </c>
      <c r="DH86" s="50">
        <v>0</v>
      </c>
      <c r="DI86" s="50">
        <v>0</v>
      </c>
      <c r="DJ86" s="50">
        <v>0</v>
      </c>
      <c r="DK86" s="50">
        <v>0</v>
      </c>
      <c r="DL86" s="50">
        <v>0</v>
      </c>
      <c r="DM86" s="50">
        <v>0</v>
      </c>
      <c r="DN86" s="50">
        <v>0</v>
      </c>
      <c r="DO86" s="50">
        <v>0</v>
      </c>
      <c r="DP86" s="50">
        <v>0</v>
      </c>
      <c r="DQ86" s="50">
        <v>0</v>
      </c>
      <c r="DR86" s="50">
        <v>0</v>
      </c>
      <c r="DS86" s="50">
        <v>0</v>
      </c>
      <c r="DT86" s="50">
        <v>0</v>
      </c>
      <c r="DU86" s="50">
        <v>0</v>
      </c>
      <c r="DV86" s="50">
        <v>0</v>
      </c>
      <c r="DW86" s="50">
        <v>0</v>
      </c>
      <c r="DX86" s="50">
        <v>0</v>
      </c>
      <c r="DY86" s="50">
        <v>0</v>
      </c>
    </row>
    <row r="87" spans="1:129" s="51" customFormat="1" hidden="1" outlineLevel="2">
      <c r="A87" s="55" t="s">
        <v>241</v>
      </c>
      <c r="B87" s="50">
        <v>0</v>
      </c>
      <c r="C87" s="50">
        <v>0</v>
      </c>
      <c r="D87" s="50">
        <v>0</v>
      </c>
      <c r="E87" s="50">
        <v>0</v>
      </c>
      <c r="F87" s="50">
        <v>0</v>
      </c>
      <c r="G87" s="50">
        <v>0</v>
      </c>
      <c r="H87" s="50">
        <v>0</v>
      </c>
      <c r="I87" s="50">
        <v>0</v>
      </c>
      <c r="J87" s="50">
        <v>0</v>
      </c>
      <c r="K87" s="50">
        <v>0</v>
      </c>
      <c r="L87" s="50">
        <v>0</v>
      </c>
      <c r="M87" s="50">
        <v>0</v>
      </c>
      <c r="N87" s="50">
        <v>0</v>
      </c>
      <c r="O87" s="50">
        <v>0</v>
      </c>
      <c r="Q87" s="50">
        <v>0</v>
      </c>
      <c r="R87" s="50">
        <v>0</v>
      </c>
      <c r="S87" s="50">
        <v>0</v>
      </c>
      <c r="T87" s="50">
        <v>0</v>
      </c>
      <c r="U87" s="50">
        <v>0</v>
      </c>
      <c r="V87" s="50">
        <v>0</v>
      </c>
      <c r="W87" s="50">
        <v>0</v>
      </c>
      <c r="X87" s="50">
        <v>0</v>
      </c>
      <c r="Y87" s="50">
        <v>0</v>
      </c>
      <c r="Z87" s="50">
        <v>0</v>
      </c>
      <c r="AA87" s="50">
        <v>0</v>
      </c>
      <c r="AB87" s="50">
        <v>0</v>
      </c>
      <c r="AC87" s="50">
        <v>0</v>
      </c>
      <c r="AD87" s="50">
        <v>0</v>
      </c>
      <c r="AF87" s="50">
        <v>0</v>
      </c>
      <c r="AG87" s="50">
        <v>0</v>
      </c>
      <c r="AH87" s="50">
        <v>0</v>
      </c>
      <c r="AI87" s="50">
        <v>0</v>
      </c>
      <c r="AJ87" s="50">
        <v>0</v>
      </c>
      <c r="AK87" s="50">
        <v>0</v>
      </c>
      <c r="AL87" s="50">
        <v>0</v>
      </c>
      <c r="AM87" s="50">
        <v>0</v>
      </c>
      <c r="AN87" s="50">
        <v>0</v>
      </c>
      <c r="AO87" s="50">
        <v>0</v>
      </c>
      <c r="AP87" s="50">
        <v>0</v>
      </c>
      <c r="AQ87" s="50">
        <v>0</v>
      </c>
      <c r="AR87" s="50">
        <v>0</v>
      </c>
      <c r="AS87" s="50">
        <v>0</v>
      </c>
      <c r="AU87" s="50">
        <v>0</v>
      </c>
      <c r="AV87" s="50">
        <v>0</v>
      </c>
      <c r="AW87" s="50">
        <v>0</v>
      </c>
      <c r="AX87" s="50">
        <v>0</v>
      </c>
      <c r="AY87" s="50">
        <v>0</v>
      </c>
      <c r="AZ87" s="50">
        <v>0</v>
      </c>
      <c r="BA87" s="50">
        <v>0</v>
      </c>
      <c r="BB87" s="50">
        <v>0</v>
      </c>
      <c r="BC87" s="50">
        <v>0</v>
      </c>
      <c r="BD87" s="50">
        <v>0</v>
      </c>
      <c r="BE87" s="50">
        <v>0</v>
      </c>
      <c r="BF87" s="50">
        <v>0</v>
      </c>
      <c r="BG87" s="50">
        <v>0</v>
      </c>
      <c r="BH87" s="50">
        <v>0</v>
      </c>
      <c r="BJ87" s="50">
        <v>0</v>
      </c>
      <c r="BK87" s="50">
        <v>0</v>
      </c>
      <c r="BL87" s="50">
        <v>0</v>
      </c>
      <c r="BM87" s="50">
        <v>0</v>
      </c>
      <c r="BN87" s="50">
        <v>0</v>
      </c>
      <c r="BO87" s="50">
        <v>0</v>
      </c>
      <c r="BP87" s="50">
        <v>0</v>
      </c>
      <c r="BQ87" s="50">
        <v>0</v>
      </c>
      <c r="BR87" s="50">
        <v>0</v>
      </c>
      <c r="BS87" s="50">
        <v>0</v>
      </c>
      <c r="BT87" s="50">
        <v>0</v>
      </c>
      <c r="BU87" s="50">
        <v>0</v>
      </c>
      <c r="BV87" s="50">
        <v>0</v>
      </c>
      <c r="BX87" s="50">
        <v>0</v>
      </c>
      <c r="BY87" s="50">
        <v>0</v>
      </c>
      <c r="BZ87" s="50">
        <v>0</v>
      </c>
      <c r="CA87" s="50">
        <v>0</v>
      </c>
      <c r="CB87" s="50">
        <v>0</v>
      </c>
      <c r="CC87" s="50">
        <v>0</v>
      </c>
      <c r="CD87" s="50">
        <v>0</v>
      </c>
      <c r="CE87" s="50">
        <v>0</v>
      </c>
      <c r="CF87" s="50">
        <v>0</v>
      </c>
      <c r="CG87" s="50">
        <v>0</v>
      </c>
      <c r="CH87" s="50">
        <v>0</v>
      </c>
      <c r="CI87" s="50">
        <v>0</v>
      </c>
      <c r="CJ87" s="50">
        <v>0</v>
      </c>
      <c r="CL87" s="50">
        <v>0</v>
      </c>
      <c r="CM87" s="50">
        <v>0</v>
      </c>
      <c r="CN87" s="50">
        <v>0</v>
      </c>
      <c r="CO87" s="50">
        <v>0</v>
      </c>
      <c r="CP87" s="50">
        <v>0</v>
      </c>
      <c r="CQ87" s="50">
        <v>0</v>
      </c>
      <c r="CR87" s="50">
        <v>0</v>
      </c>
      <c r="CS87" s="50">
        <v>0</v>
      </c>
      <c r="CT87" s="50">
        <v>0</v>
      </c>
      <c r="CU87" s="50">
        <v>0</v>
      </c>
      <c r="CV87" s="50">
        <v>0</v>
      </c>
      <c r="CW87" s="50">
        <v>0</v>
      </c>
      <c r="CX87" s="50">
        <v>0</v>
      </c>
      <c r="CZ87" s="50">
        <v>0</v>
      </c>
      <c r="DA87" s="50">
        <v>0</v>
      </c>
      <c r="DB87" s="50">
        <v>0</v>
      </c>
      <c r="DC87" s="50">
        <v>0</v>
      </c>
      <c r="DD87" s="50">
        <v>0</v>
      </c>
      <c r="DE87" s="50">
        <v>0</v>
      </c>
      <c r="DF87" s="50">
        <v>0</v>
      </c>
      <c r="DG87" s="50">
        <v>0</v>
      </c>
      <c r="DH87" s="50">
        <v>0</v>
      </c>
      <c r="DI87" s="50">
        <v>0</v>
      </c>
      <c r="DJ87" s="50">
        <v>0</v>
      </c>
      <c r="DK87" s="50">
        <v>0</v>
      </c>
      <c r="DL87" s="50">
        <v>0</v>
      </c>
      <c r="DM87" s="50">
        <v>0</v>
      </c>
      <c r="DN87" s="50">
        <v>0</v>
      </c>
      <c r="DO87" s="50">
        <v>0</v>
      </c>
      <c r="DP87" s="50">
        <v>0</v>
      </c>
      <c r="DQ87" s="50">
        <v>0</v>
      </c>
      <c r="DR87" s="50">
        <v>0</v>
      </c>
      <c r="DS87" s="50">
        <v>0</v>
      </c>
      <c r="DT87" s="50">
        <v>0</v>
      </c>
      <c r="DU87" s="50">
        <v>0</v>
      </c>
      <c r="DV87" s="50">
        <v>0</v>
      </c>
      <c r="DW87" s="50">
        <v>0</v>
      </c>
      <c r="DX87" s="50">
        <v>0</v>
      </c>
      <c r="DY87" s="50">
        <v>0</v>
      </c>
    </row>
    <row r="88" spans="1:129" s="51" customFormat="1" hidden="1" outlineLevel="2">
      <c r="A88" s="55" t="s">
        <v>242</v>
      </c>
      <c r="B88" s="50">
        <v>0</v>
      </c>
      <c r="C88" s="50">
        <v>0</v>
      </c>
      <c r="D88" s="50">
        <v>0</v>
      </c>
      <c r="E88" s="50">
        <v>0</v>
      </c>
      <c r="F88" s="50">
        <v>0</v>
      </c>
      <c r="G88" s="50">
        <v>0</v>
      </c>
      <c r="H88" s="50">
        <v>0</v>
      </c>
      <c r="I88" s="50">
        <v>0</v>
      </c>
      <c r="J88" s="50">
        <v>0</v>
      </c>
      <c r="K88" s="50">
        <v>0</v>
      </c>
      <c r="L88" s="50">
        <v>0</v>
      </c>
      <c r="M88" s="50">
        <v>0</v>
      </c>
      <c r="N88" s="50">
        <v>0</v>
      </c>
      <c r="O88" s="50">
        <v>0</v>
      </c>
      <c r="Q88" s="50">
        <v>0</v>
      </c>
      <c r="R88" s="50">
        <v>0</v>
      </c>
      <c r="S88" s="50">
        <v>0</v>
      </c>
      <c r="T88" s="50">
        <v>0</v>
      </c>
      <c r="U88" s="50">
        <v>0</v>
      </c>
      <c r="V88" s="50">
        <v>0</v>
      </c>
      <c r="W88" s="50">
        <v>0</v>
      </c>
      <c r="X88" s="50">
        <v>0</v>
      </c>
      <c r="Y88" s="50">
        <v>0</v>
      </c>
      <c r="Z88" s="50">
        <v>0</v>
      </c>
      <c r="AA88" s="50">
        <v>0</v>
      </c>
      <c r="AB88" s="50">
        <v>0</v>
      </c>
      <c r="AC88" s="50">
        <v>0</v>
      </c>
      <c r="AD88" s="50">
        <v>0</v>
      </c>
      <c r="AF88" s="50">
        <v>0</v>
      </c>
      <c r="AG88" s="50">
        <v>0</v>
      </c>
      <c r="AH88" s="50">
        <v>0</v>
      </c>
      <c r="AI88" s="50">
        <v>0</v>
      </c>
      <c r="AJ88" s="50">
        <v>0</v>
      </c>
      <c r="AK88" s="50">
        <v>0</v>
      </c>
      <c r="AL88" s="50">
        <v>0</v>
      </c>
      <c r="AM88" s="50">
        <v>0</v>
      </c>
      <c r="AN88" s="50">
        <v>0</v>
      </c>
      <c r="AO88" s="50">
        <v>0</v>
      </c>
      <c r="AP88" s="50">
        <v>0</v>
      </c>
      <c r="AQ88" s="50">
        <v>0</v>
      </c>
      <c r="AR88" s="50">
        <v>0</v>
      </c>
      <c r="AS88" s="50">
        <v>0</v>
      </c>
      <c r="AU88" s="50">
        <v>0</v>
      </c>
      <c r="AV88" s="50">
        <v>0</v>
      </c>
      <c r="AW88" s="50">
        <v>0</v>
      </c>
      <c r="AX88" s="50">
        <v>0</v>
      </c>
      <c r="AY88" s="50">
        <v>0</v>
      </c>
      <c r="AZ88" s="50">
        <v>0</v>
      </c>
      <c r="BA88" s="50">
        <v>0</v>
      </c>
      <c r="BB88" s="50">
        <v>0</v>
      </c>
      <c r="BC88" s="50">
        <v>0</v>
      </c>
      <c r="BD88" s="50">
        <v>0</v>
      </c>
      <c r="BE88" s="50">
        <v>0</v>
      </c>
      <c r="BF88" s="50">
        <v>0</v>
      </c>
      <c r="BG88" s="50">
        <v>0</v>
      </c>
      <c r="BH88" s="50">
        <v>0</v>
      </c>
      <c r="BJ88" s="50">
        <v>0</v>
      </c>
      <c r="BK88" s="50">
        <v>0</v>
      </c>
      <c r="BL88" s="50">
        <v>0</v>
      </c>
      <c r="BM88" s="50">
        <v>0</v>
      </c>
      <c r="BN88" s="50">
        <v>0</v>
      </c>
      <c r="BO88" s="50">
        <v>0</v>
      </c>
      <c r="BP88" s="50">
        <v>0</v>
      </c>
      <c r="BQ88" s="50">
        <v>0</v>
      </c>
      <c r="BR88" s="50">
        <v>0</v>
      </c>
      <c r="BS88" s="50">
        <v>0</v>
      </c>
      <c r="BT88" s="50">
        <v>0</v>
      </c>
      <c r="BU88" s="50">
        <v>0</v>
      </c>
      <c r="BV88" s="50">
        <v>0</v>
      </c>
      <c r="BX88" s="50">
        <v>0</v>
      </c>
      <c r="BY88" s="50">
        <v>0</v>
      </c>
      <c r="BZ88" s="50">
        <v>0</v>
      </c>
      <c r="CA88" s="50">
        <v>0</v>
      </c>
      <c r="CB88" s="50">
        <v>0</v>
      </c>
      <c r="CC88" s="50">
        <v>0</v>
      </c>
      <c r="CD88" s="50">
        <v>0</v>
      </c>
      <c r="CE88" s="50">
        <v>0</v>
      </c>
      <c r="CF88" s="50">
        <v>0</v>
      </c>
      <c r="CG88" s="50">
        <v>0</v>
      </c>
      <c r="CH88" s="50">
        <v>0</v>
      </c>
      <c r="CI88" s="50">
        <v>0</v>
      </c>
      <c r="CJ88" s="50">
        <v>0</v>
      </c>
      <c r="CL88" s="50">
        <v>0</v>
      </c>
      <c r="CM88" s="50">
        <v>0</v>
      </c>
      <c r="CN88" s="50">
        <v>0</v>
      </c>
      <c r="CO88" s="50">
        <v>0</v>
      </c>
      <c r="CP88" s="50">
        <v>0</v>
      </c>
      <c r="CQ88" s="50">
        <v>0</v>
      </c>
      <c r="CR88" s="50">
        <v>0</v>
      </c>
      <c r="CS88" s="50">
        <v>0</v>
      </c>
      <c r="CT88" s="50">
        <v>0</v>
      </c>
      <c r="CU88" s="50">
        <v>0</v>
      </c>
      <c r="CV88" s="50">
        <v>0</v>
      </c>
      <c r="CW88" s="50">
        <v>0</v>
      </c>
      <c r="CX88" s="50">
        <v>0</v>
      </c>
      <c r="CZ88" s="50">
        <v>0</v>
      </c>
      <c r="DA88" s="50">
        <v>0</v>
      </c>
      <c r="DB88" s="50">
        <v>0</v>
      </c>
      <c r="DC88" s="50">
        <v>0</v>
      </c>
      <c r="DD88" s="50">
        <v>0</v>
      </c>
      <c r="DE88" s="50">
        <v>0</v>
      </c>
      <c r="DF88" s="50">
        <v>0</v>
      </c>
      <c r="DG88" s="50">
        <v>0</v>
      </c>
      <c r="DH88" s="50">
        <v>0</v>
      </c>
      <c r="DI88" s="50">
        <v>0</v>
      </c>
      <c r="DJ88" s="50">
        <v>0</v>
      </c>
      <c r="DK88" s="50">
        <v>0</v>
      </c>
      <c r="DL88" s="50">
        <v>0</v>
      </c>
      <c r="DM88" s="50">
        <v>0</v>
      </c>
      <c r="DN88" s="50">
        <v>0</v>
      </c>
      <c r="DO88" s="50">
        <v>0</v>
      </c>
      <c r="DP88" s="50">
        <v>0</v>
      </c>
      <c r="DQ88" s="50">
        <v>0</v>
      </c>
      <c r="DR88" s="50">
        <v>0</v>
      </c>
      <c r="DS88" s="50">
        <v>0</v>
      </c>
      <c r="DT88" s="50">
        <v>0</v>
      </c>
      <c r="DU88" s="50">
        <v>0</v>
      </c>
      <c r="DV88" s="50">
        <v>0</v>
      </c>
      <c r="DW88" s="50">
        <v>0</v>
      </c>
      <c r="DX88" s="50">
        <v>0</v>
      </c>
      <c r="DY88" s="50">
        <v>0</v>
      </c>
    </row>
    <row r="89" spans="1:129" s="51" customFormat="1" hidden="1" outlineLevel="2">
      <c r="A89" s="55" t="s">
        <v>243</v>
      </c>
      <c r="B89" s="50">
        <v>0</v>
      </c>
      <c r="C89" s="50">
        <v>0</v>
      </c>
      <c r="D89" s="50">
        <v>0</v>
      </c>
      <c r="E89" s="50">
        <v>0</v>
      </c>
      <c r="F89" s="50">
        <v>0</v>
      </c>
      <c r="G89" s="50">
        <v>0</v>
      </c>
      <c r="H89" s="50">
        <v>0</v>
      </c>
      <c r="I89" s="50">
        <v>0</v>
      </c>
      <c r="J89" s="50">
        <v>0</v>
      </c>
      <c r="K89" s="50">
        <v>0</v>
      </c>
      <c r="L89" s="50">
        <v>0</v>
      </c>
      <c r="M89" s="50">
        <v>0</v>
      </c>
      <c r="N89" s="50">
        <v>0</v>
      </c>
      <c r="O89" s="50">
        <v>0</v>
      </c>
      <c r="Q89" s="50">
        <v>0</v>
      </c>
      <c r="R89" s="50">
        <v>0</v>
      </c>
      <c r="S89" s="50">
        <v>0</v>
      </c>
      <c r="T89" s="50">
        <v>0</v>
      </c>
      <c r="U89" s="50">
        <v>0</v>
      </c>
      <c r="V89" s="50">
        <v>0</v>
      </c>
      <c r="W89" s="50">
        <v>0</v>
      </c>
      <c r="X89" s="50">
        <v>0</v>
      </c>
      <c r="Y89" s="50">
        <v>0</v>
      </c>
      <c r="Z89" s="50">
        <v>0</v>
      </c>
      <c r="AA89" s="50">
        <v>0</v>
      </c>
      <c r="AB89" s="50">
        <v>0</v>
      </c>
      <c r="AC89" s="50">
        <v>0</v>
      </c>
      <c r="AD89" s="50">
        <v>0</v>
      </c>
      <c r="AF89" s="50">
        <v>0</v>
      </c>
      <c r="AG89" s="50">
        <v>0</v>
      </c>
      <c r="AH89" s="50">
        <v>0</v>
      </c>
      <c r="AI89" s="50">
        <v>0</v>
      </c>
      <c r="AJ89" s="50">
        <v>0</v>
      </c>
      <c r="AK89" s="50">
        <v>0</v>
      </c>
      <c r="AL89" s="50">
        <v>0</v>
      </c>
      <c r="AM89" s="50">
        <v>0</v>
      </c>
      <c r="AN89" s="50">
        <v>0</v>
      </c>
      <c r="AO89" s="50">
        <v>0</v>
      </c>
      <c r="AP89" s="50">
        <v>0</v>
      </c>
      <c r="AQ89" s="50">
        <v>0</v>
      </c>
      <c r="AR89" s="50">
        <v>0</v>
      </c>
      <c r="AS89" s="50">
        <v>0</v>
      </c>
      <c r="AU89" s="50">
        <v>0</v>
      </c>
      <c r="AV89" s="50">
        <v>0</v>
      </c>
      <c r="AW89" s="50">
        <v>0</v>
      </c>
      <c r="AX89" s="50">
        <v>0</v>
      </c>
      <c r="AY89" s="50">
        <v>0</v>
      </c>
      <c r="AZ89" s="50">
        <v>0</v>
      </c>
      <c r="BA89" s="50">
        <v>0</v>
      </c>
      <c r="BB89" s="50">
        <v>0</v>
      </c>
      <c r="BC89" s="50">
        <v>0</v>
      </c>
      <c r="BD89" s="50">
        <v>0</v>
      </c>
      <c r="BE89" s="50">
        <v>0</v>
      </c>
      <c r="BF89" s="50">
        <v>0</v>
      </c>
      <c r="BG89" s="50">
        <v>0</v>
      </c>
      <c r="BH89" s="50">
        <v>0</v>
      </c>
      <c r="BJ89" s="50">
        <v>0</v>
      </c>
      <c r="BK89" s="50">
        <v>0</v>
      </c>
      <c r="BL89" s="50">
        <v>0</v>
      </c>
      <c r="BM89" s="50">
        <v>0</v>
      </c>
      <c r="BN89" s="50">
        <v>0</v>
      </c>
      <c r="BO89" s="50">
        <v>0</v>
      </c>
      <c r="BP89" s="50">
        <v>0</v>
      </c>
      <c r="BQ89" s="50">
        <v>0</v>
      </c>
      <c r="BR89" s="50">
        <v>0</v>
      </c>
      <c r="BS89" s="50">
        <v>0</v>
      </c>
      <c r="BT89" s="50">
        <v>0</v>
      </c>
      <c r="BU89" s="50">
        <v>0</v>
      </c>
      <c r="BV89" s="50">
        <v>0</v>
      </c>
      <c r="BX89" s="50">
        <v>0</v>
      </c>
      <c r="BY89" s="50">
        <v>0</v>
      </c>
      <c r="BZ89" s="50">
        <v>0</v>
      </c>
      <c r="CA89" s="50">
        <v>0</v>
      </c>
      <c r="CB89" s="50">
        <v>0</v>
      </c>
      <c r="CC89" s="50">
        <v>0</v>
      </c>
      <c r="CD89" s="50">
        <v>0</v>
      </c>
      <c r="CE89" s="50">
        <v>0</v>
      </c>
      <c r="CF89" s="50">
        <v>0</v>
      </c>
      <c r="CG89" s="50">
        <v>0</v>
      </c>
      <c r="CH89" s="50">
        <v>0</v>
      </c>
      <c r="CI89" s="50">
        <v>0</v>
      </c>
      <c r="CJ89" s="50">
        <v>0</v>
      </c>
      <c r="CL89" s="50">
        <v>0</v>
      </c>
      <c r="CM89" s="50">
        <v>0</v>
      </c>
      <c r="CN89" s="50">
        <v>0</v>
      </c>
      <c r="CO89" s="50">
        <v>0</v>
      </c>
      <c r="CP89" s="50">
        <v>0</v>
      </c>
      <c r="CQ89" s="50">
        <v>0</v>
      </c>
      <c r="CR89" s="50">
        <v>0</v>
      </c>
      <c r="CS89" s="50">
        <v>0</v>
      </c>
      <c r="CT89" s="50">
        <v>0</v>
      </c>
      <c r="CU89" s="50">
        <v>0</v>
      </c>
      <c r="CV89" s="50">
        <v>0</v>
      </c>
      <c r="CW89" s="50">
        <v>0</v>
      </c>
      <c r="CX89" s="50">
        <v>0</v>
      </c>
      <c r="CZ89" s="50">
        <v>0</v>
      </c>
      <c r="DA89" s="50">
        <v>0</v>
      </c>
      <c r="DB89" s="50">
        <v>0</v>
      </c>
      <c r="DC89" s="50">
        <v>0</v>
      </c>
      <c r="DD89" s="50">
        <v>0</v>
      </c>
      <c r="DE89" s="50">
        <v>0</v>
      </c>
      <c r="DF89" s="50">
        <v>0</v>
      </c>
      <c r="DG89" s="50">
        <v>0</v>
      </c>
      <c r="DH89" s="50">
        <v>0</v>
      </c>
      <c r="DI89" s="50">
        <v>0</v>
      </c>
      <c r="DJ89" s="50">
        <v>0</v>
      </c>
      <c r="DK89" s="50">
        <v>0</v>
      </c>
      <c r="DL89" s="50">
        <v>0</v>
      </c>
      <c r="DM89" s="50">
        <v>0</v>
      </c>
      <c r="DN89" s="50">
        <v>0</v>
      </c>
      <c r="DO89" s="50">
        <v>0</v>
      </c>
      <c r="DP89" s="50">
        <v>0</v>
      </c>
      <c r="DQ89" s="50">
        <v>0</v>
      </c>
      <c r="DR89" s="50">
        <v>0</v>
      </c>
      <c r="DS89" s="50">
        <v>0</v>
      </c>
      <c r="DT89" s="50">
        <v>0</v>
      </c>
      <c r="DU89" s="50">
        <v>0</v>
      </c>
      <c r="DV89" s="50">
        <v>0</v>
      </c>
      <c r="DW89" s="50">
        <v>0</v>
      </c>
      <c r="DX89" s="50">
        <v>0</v>
      </c>
      <c r="DY89" s="50">
        <v>0</v>
      </c>
    </row>
    <row r="90" spans="1:129" s="51" customFormat="1" hidden="1" outlineLevel="2">
      <c r="A90" s="55" t="s">
        <v>244</v>
      </c>
      <c r="B90" s="50">
        <v>0</v>
      </c>
      <c r="C90" s="50">
        <v>0</v>
      </c>
      <c r="D90" s="50">
        <v>0</v>
      </c>
      <c r="E90" s="50">
        <v>0</v>
      </c>
      <c r="F90" s="50">
        <v>0</v>
      </c>
      <c r="G90" s="50">
        <v>0</v>
      </c>
      <c r="H90" s="50">
        <v>0</v>
      </c>
      <c r="I90" s="50">
        <v>0</v>
      </c>
      <c r="J90" s="50">
        <v>0</v>
      </c>
      <c r="K90" s="50">
        <v>0</v>
      </c>
      <c r="L90" s="50">
        <v>0</v>
      </c>
      <c r="M90" s="50">
        <v>0</v>
      </c>
      <c r="N90" s="50">
        <v>0</v>
      </c>
      <c r="O90" s="50">
        <v>0</v>
      </c>
      <c r="Q90" s="50">
        <v>0</v>
      </c>
      <c r="R90" s="50">
        <v>0</v>
      </c>
      <c r="S90" s="50">
        <v>0</v>
      </c>
      <c r="T90" s="50">
        <v>0</v>
      </c>
      <c r="U90" s="50">
        <v>0</v>
      </c>
      <c r="V90" s="50">
        <v>0</v>
      </c>
      <c r="W90" s="50">
        <v>0</v>
      </c>
      <c r="X90" s="50">
        <v>0</v>
      </c>
      <c r="Y90" s="50">
        <v>0</v>
      </c>
      <c r="Z90" s="50">
        <v>0</v>
      </c>
      <c r="AA90" s="50">
        <v>0</v>
      </c>
      <c r="AB90" s="50">
        <v>0</v>
      </c>
      <c r="AC90" s="50">
        <v>0</v>
      </c>
      <c r="AD90" s="50">
        <v>0</v>
      </c>
      <c r="AF90" s="50">
        <v>0</v>
      </c>
      <c r="AG90" s="50">
        <v>0</v>
      </c>
      <c r="AH90" s="50">
        <v>0</v>
      </c>
      <c r="AI90" s="50">
        <v>0</v>
      </c>
      <c r="AJ90" s="50">
        <v>0</v>
      </c>
      <c r="AK90" s="50">
        <v>0</v>
      </c>
      <c r="AL90" s="50">
        <v>0</v>
      </c>
      <c r="AM90" s="50">
        <v>0</v>
      </c>
      <c r="AN90" s="50">
        <v>0</v>
      </c>
      <c r="AO90" s="50">
        <v>0</v>
      </c>
      <c r="AP90" s="50">
        <v>0</v>
      </c>
      <c r="AQ90" s="50">
        <v>0</v>
      </c>
      <c r="AR90" s="50">
        <v>0</v>
      </c>
      <c r="AS90" s="50">
        <v>0</v>
      </c>
      <c r="AU90" s="50">
        <v>0</v>
      </c>
      <c r="AV90" s="50">
        <v>0</v>
      </c>
      <c r="AW90" s="50">
        <v>0</v>
      </c>
      <c r="AX90" s="50">
        <v>0</v>
      </c>
      <c r="AY90" s="50">
        <v>0</v>
      </c>
      <c r="AZ90" s="50">
        <v>0</v>
      </c>
      <c r="BA90" s="50">
        <v>0</v>
      </c>
      <c r="BB90" s="50">
        <v>0</v>
      </c>
      <c r="BC90" s="50">
        <v>0</v>
      </c>
      <c r="BD90" s="50">
        <v>0</v>
      </c>
      <c r="BE90" s="50">
        <v>0</v>
      </c>
      <c r="BF90" s="50">
        <v>0</v>
      </c>
      <c r="BG90" s="50">
        <v>0</v>
      </c>
      <c r="BH90" s="50">
        <v>0</v>
      </c>
      <c r="BJ90" s="50">
        <v>0</v>
      </c>
      <c r="BK90" s="50">
        <v>0</v>
      </c>
      <c r="BL90" s="50">
        <v>0</v>
      </c>
      <c r="BM90" s="50">
        <v>0</v>
      </c>
      <c r="BN90" s="50">
        <v>0</v>
      </c>
      <c r="BO90" s="50">
        <v>0</v>
      </c>
      <c r="BP90" s="50">
        <v>0</v>
      </c>
      <c r="BQ90" s="50">
        <v>0</v>
      </c>
      <c r="BR90" s="50">
        <v>0</v>
      </c>
      <c r="BS90" s="50">
        <v>0</v>
      </c>
      <c r="BT90" s="50">
        <v>0</v>
      </c>
      <c r="BU90" s="50">
        <v>0</v>
      </c>
      <c r="BV90" s="50">
        <v>0</v>
      </c>
      <c r="BX90" s="50">
        <v>0</v>
      </c>
      <c r="BY90" s="50">
        <v>0</v>
      </c>
      <c r="BZ90" s="50">
        <v>0</v>
      </c>
      <c r="CA90" s="50">
        <v>0</v>
      </c>
      <c r="CB90" s="50">
        <v>0</v>
      </c>
      <c r="CC90" s="50">
        <v>0</v>
      </c>
      <c r="CD90" s="50">
        <v>0</v>
      </c>
      <c r="CE90" s="50">
        <v>0</v>
      </c>
      <c r="CF90" s="50">
        <v>0</v>
      </c>
      <c r="CG90" s="50">
        <v>0</v>
      </c>
      <c r="CH90" s="50">
        <v>0</v>
      </c>
      <c r="CI90" s="50">
        <v>0</v>
      </c>
      <c r="CJ90" s="50">
        <v>0</v>
      </c>
      <c r="CL90" s="50">
        <v>0</v>
      </c>
      <c r="CM90" s="50">
        <v>0</v>
      </c>
      <c r="CN90" s="50">
        <v>0</v>
      </c>
      <c r="CO90" s="50">
        <v>0</v>
      </c>
      <c r="CP90" s="50">
        <v>0</v>
      </c>
      <c r="CQ90" s="50">
        <v>0</v>
      </c>
      <c r="CR90" s="50">
        <v>0</v>
      </c>
      <c r="CS90" s="50">
        <v>0</v>
      </c>
      <c r="CT90" s="50">
        <v>0</v>
      </c>
      <c r="CU90" s="50">
        <v>0</v>
      </c>
      <c r="CV90" s="50">
        <v>0</v>
      </c>
      <c r="CW90" s="50">
        <v>0</v>
      </c>
      <c r="CX90" s="50">
        <v>0</v>
      </c>
      <c r="CZ90" s="50">
        <v>0</v>
      </c>
      <c r="DA90" s="50">
        <v>0</v>
      </c>
      <c r="DB90" s="50">
        <v>0</v>
      </c>
      <c r="DC90" s="50">
        <v>0</v>
      </c>
      <c r="DD90" s="50">
        <v>0</v>
      </c>
      <c r="DE90" s="50">
        <v>0</v>
      </c>
      <c r="DF90" s="50">
        <v>0</v>
      </c>
      <c r="DG90" s="50">
        <v>0</v>
      </c>
      <c r="DH90" s="50">
        <v>0</v>
      </c>
      <c r="DI90" s="50">
        <v>0</v>
      </c>
      <c r="DJ90" s="50">
        <v>0</v>
      </c>
      <c r="DK90" s="50">
        <v>0</v>
      </c>
      <c r="DL90" s="50">
        <v>0</v>
      </c>
      <c r="DM90" s="50">
        <v>0</v>
      </c>
      <c r="DN90" s="50">
        <v>0</v>
      </c>
      <c r="DO90" s="50">
        <v>0</v>
      </c>
      <c r="DP90" s="50">
        <v>0</v>
      </c>
      <c r="DQ90" s="50">
        <v>0</v>
      </c>
      <c r="DR90" s="50">
        <v>0</v>
      </c>
      <c r="DS90" s="50">
        <v>0</v>
      </c>
      <c r="DT90" s="50">
        <v>0</v>
      </c>
      <c r="DU90" s="50">
        <v>0</v>
      </c>
      <c r="DV90" s="50">
        <v>0</v>
      </c>
      <c r="DW90" s="50">
        <v>0</v>
      </c>
      <c r="DX90" s="50">
        <v>0</v>
      </c>
      <c r="DY90" s="50">
        <v>0</v>
      </c>
    </row>
    <row r="91" spans="1:129" s="51" customFormat="1" hidden="1" outlineLevel="2">
      <c r="A91" s="55" t="s">
        <v>245</v>
      </c>
      <c r="B91" s="50">
        <v>0</v>
      </c>
      <c r="C91" s="50">
        <v>0</v>
      </c>
      <c r="D91" s="50">
        <v>0</v>
      </c>
      <c r="E91" s="50">
        <v>0</v>
      </c>
      <c r="F91" s="50">
        <v>0</v>
      </c>
      <c r="G91" s="50">
        <v>0</v>
      </c>
      <c r="H91" s="50">
        <v>0</v>
      </c>
      <c r="I91" s="50">
        <v>0</v>
      </c>
      <c r="J91" s="50">
        <v>0</v>
      </c>
      <c r="K91" s="50">
        <v>0</v>
      </c>
      <c r="L91" s="50">
        <v>0</v>
      </c>
      <c r="M91" s="50">
        <v>0</v>
      </c>
      <c r="N91" s="50">
        <v>0</v>
      </c>
      <c r="O91" s="50">
        <v>0</v>
      </c>
      <c r="Q91" s="50">
        <v>0</v>
      </c>
      <c r="R91" s="50">
        <v>0</v>
      </c>
      <c r="S91" s="50">
        <v>0</v>
      </c>
      <c r="T91" s="50">
        <v>0</v>
      </c>
      <c r="U91" s="50">
        <v>0</v>
      </c>
      <c r="V91" s="50">
        <v>0</v>
      </c>
      <c r="W91" s="50">
        <v>0</v>
      </c>
      <c r="X91" s="50">
        <v>0</v>
      </c>
      <c r="Y91" s="50">
        <v>0</v>
      </c>
      <c r="Z91" s="50">
        <v>0</v>
      </c>
      <c r="AA91" s="50">
        <v>0</v>
      </c>
      <c r="AB91" s="50">
        <v>0</v>
      </c>
      <c r="AC91" s="50">
        <v>0</v>
      </c>
      <c r="AD91" s="50">
        <v>0</v>
      </c>
      <c r="AF91" s="50">
        <v>0</v>
      </c>
      <c r="AG91" s="50">
        <v>0</v>
      </c>
      <c r="AH91" s="50">
        <v>0</v>
      </c>
      <c r="AI91" s="50">
        <v>0</v>
      </c>
      <c r="AJ91" s="50">
        <v>0</v>
      </c>
      <c r="AK91" s="50">
        <v>0</v>
      </c>
      <c r="AL91" s="50">
        <v>0</v>
      </c>
      <c r="AM91" s="50">
        <v>0</v>
      </c>
      <c r="AN91" s="50">
        <v>0</v>
      </c>
      <c r="AO91" s="50">
        <v>0</v>
      </c>
      <c r="AP91" s="50">
        <v>0</v>
      </c>
      <c r="AQ91" s="50">
        <v>0</v>
      </c>
      <c r="AR91" s="50">
        <v>0</v>
      </c>
      <c r="AS91" s="50">
        <v>0</v>
      </c>
      <c r="AU91" s="50">
        <v>0</v>
      </c>
      <c r="AV91" s="50">
        <v>0</v>
      </c>
      <c r="AW91" s="50">
        <v>0</v>
      </c>
      <c r="AX91" s="50">
        <v>0</v>
      </c>
      <c r="AY91" s="50">
        <v>0</v>
      </c>
      <c r="AZ91" s="50">
        <v>0</v>
      </c>
      <c r="BA91" s="50">
        <v>0</v>
      </c>
      <c r="BB91" s="50">
        <v>0</v>
      </c>
      <c r="BC91" s="50">
        <v>0</v>
      </c>
      <c r="BD91" s="50">
        <v>0</v>
      </c>
      <c r="BE91" s="50">
        <v>0</v>
      </c>
      <c r="BF91" s="50">
        <v>0</v>
      </c>
      <c r="BG91" s="50">
        <v>0</v>
      </c>
      <c r="BH91" s="50">
        <v>0</v>
      </c>
      <c r="BJ91" s="50">
        <v>0</v>
      </c>
      <c r="BK91" s="50">
        <v>0</v>
      </c>
      <c r="BL91" s="50">
        <v>0</v>
      </c>
      <c r="BM91" s="50">
        <v>0</v>
      </c>
      <c r="BN91" s="50">
        <v>0</v>
      </c>
      <c r="BO91" s="50">
        <v>0</v>
      </c>
      <c r="BP91" s="50">
        <v>0</v>
      </c>
      <c r="BQ91" s="50">
        <v>0</v>
      </c>
      <c r="BR91" s="50">
        <v>0</v>
      </c>
      <c r="BS91" s="50">
        <v>0</v>
      </c>
      <c r="BT91" s="50">
        <v>0</v>
      </c>
      <c r="BU91" s="50">
        <v>0</v>
      </c>
      <c r="BV91" s="50">
        <v>0</v>
      </c>
      <c r="BX91" s="50">
        <v>0</v>
      </c>
      <c r="BY91" s="50">
        <v>0</v>
      </c>
      <c r="BZ91" s="50">
        <v>0</v>
      </c>
      <c r="CA91" s="50">
        <v>0</v>
      </c>
      <c r="CB91" s="50">
        <v>0</v>
      </c>
      <c r="CC91" s="50">
        <v>0</v>
      </c>
      <c r="CD91" s="50">
        <v>0</v>
      </c>
      <c r="CE91" s="50">
        <v>0</v>
      </c>
      <c r="CF91" s="50">
        <v>0</v>
      </c>
      <c r="CG91" s="50">
        <v>0</v>
      </c>
      <c r="CH91" s="50">
        <v>0</v>
      </c>
      <c r="CI91" s="50">
        <v>0</v>
      </c>
      <c r="CJ91" s="50">
        <v>0</v>
      </c>
      <c r="CL91" s="50">
        <v>0</v>
      </c>
      <c r="CM91" s="50">
        <v>0</v>
      </c>
      <c r="CN91" s="50">
        <v>0</v>
      </c>
      <c r="CO91" s="50">
        <v>0</v>
      </c>
      <c r="CP91" s="50">
        <v>0</v>
      </c>
      <c r="CQ91" s="50">
        <v>0</v>
      </c>
      <c r="CR91" s="50">
        <v>0</v>
      </c>
      <c r="CS91" s="50">
        <v>0</v>
      </c>
      <c r="CT91" s="50">
        <v>0</v>
      </c>
      <c r="CU91" s="50">
        <v>0</v>
      </c>
      <c r="CV91" s="50">
        <v>0</v>
      </c>
      <c r="CW91" s="50">
        <v>0</v>
      </c>
      <c r="CX91" s="50">
        <v>0</v>
      </c>
      <c r="CZ91" s="50">
        <v>0</v>
      </c>
      <c r="DA91" s="50">
        <v>0</v>
      </c>
      <c r="DB91" s="50">
        <v>0</v>
      </c>
      <c r="DC91" s="50">
        <v>0</v>
      </c>
      <c r="DD91" s="50">
        <v>0</v>
      </c>
      <c r="DE91" s="50">
        <v>0</v>
      </c>
      <c r="DF91" s="50">
        <v>0</v>
      </c>
      <c r="DG91" s="50">
        <v>0</v>
      </c>
      <c r="DH91" s="50">
        <v>0</v>
      </c>
      <c r="DI91" s="50">
        <v>0</v>
      </c>
      <c r="DJ91" s="50">
        <v>0</v>
      </c>
      <c r="DK91" s="50">
        <v>0</v>
      </c>
      <c r="DL91" s="50">
        <v>0</v>
      </c>
      <c r="DM91" s="50">
        <v>0</v>
      </c>
      <c r="DN91" s="50">
        <v>0</v>
      </c>
      <c r="DO91" s="50">
        <v>0</v>
      </c>
      <c r="DP91" s="50">
        <v>0</v>
      </c>
      <c r="DQ91" s="50">
        <v>0</v>
      </c>
      <c r="DR91" s="50">
        <v>0</v>
      </c>
      <c r="DS91" s="50">
        <v>0</v>
      </c>
      <c r="DT91" s="50">
        <v>0</v>
      </c>
      <c r="DU91" s="50">
        <v>0</v>
      </c>
      <c r="DV91" s="50">
        <v>0</v>
      </c>
      <c r="DW91" s="50">
        <v>0</v>
      </c>
      <c r="DX91" s="50">
        <v>0</v>
      </c>
      <c r="DY91" s="50">
        <v>0</v>
      </c>
    </row>
    <row r="92" spans="1:129" s="51" customFormat="1" hidden="1" outlineLevel="2">
      <c r="A92" s="55" t="s">
        <v>246</v>
      </c>
      <c r="B92" s="50">
        <v>0</v>
      </c>
      <c r="C92" s="50">
        <v>0</v>
      </c>
      <c r="D92" s="50">
        <v>0</v>
      </c>
      <c r="E92" s="50">
        <v>0</v>
      </c>
      <c r="F92" s="50">
        <v>0</v>
      </c>
      <c r="G92" s="50">
        <v>0</v>
      </c>
      <c r="H92" s="50">
        <v>0</v>
      </c>
      <c r="I92" s="50">
        <v>0</v>
      </c>
      <c r="J92" s="50">
        <v>0</v>
      </c>
      <c r="K92" s="50">
        <v>0</v>
      </c>
      <c r="L92" s="50">
        <v>0</v>
      </c>
      <c r="M92" s="50">
        <v>0</v>
      </c>
      <c r="N92" s="50">
        <v>0</v>
      </c>
      <c r="O92" s="50">
        <v>0</v>
      </c>
      <c r="Q92" s="50">
        <v>0</v>
      </c>
      <c r="R92" s="50">
        <v>0</v>
      </c>
      <c r="S92" s="50">
        <v>0</v>
      </c>
      <c r="T92" s="50">
        <v>0</v>
      </c>
      <c r="U92" s="50">
        <v>0</v>
      </c>
      <c r="V92" s="50">
        <v>0</v>
      </c>
      <c r="W92" s="50">
        <v>0</v>
      </c>
      <c r="X92" s="50">
        <v>0</v>
      </c>
      <c r="Y92" s="50">
        <v>0</v>
      </c>
      <c r="Z92" s="50">
        <v>0</v>
      </c>
      <c r="AA92" s="50">
        <v>0</v>
      </c>
      <c r="AB92" s="50">
        <v>0</v>
      </c>
      <c r="AC92" s="50">
        <v>0</v>
      </c>
      <c r="AD92" s="50">
        <v>0</v>
      </c>
      <c r="AF92" s="50">
        <v>0</v>
      </c>
      <c r="AG92" s="50">
        <v>0</v>
      </c>
      <c r="AH92" s="50">
        <v>0</v>
      </c>
      <c r="AI92" s="50">
        <v>0</v>
      </c>
      <c r="AJ92" s="50">
        <v>0</v>
      </c>
      <c r="AK92" s="50">
        <v>0</v>
      </c>
      <c r="AL92" s="50">
        <v>0</v>
      </c>
      <c r="AM92" s="50">
        <v>0</v>
      </c>
      <c r="AN92" s="50">
        <v>0</v>
      </c>
      <c r="AO92" s="50">
        <v>0</v>
      </c>
      <c r="AP92" s="50">
        <v>0</v>
      </c>
      <c r="AQ92" s="50">
        <v>0</v>
      </c>
      <c r="AR92" s="50">
        <v>0</v>
      </c>
      <c r="AS92" s="50">
        <v>0</v>
      </c>
      <c r="AU92" s="50">
        <v>0</v>
      </c>
      <c r="AV92" s="50">
        <v>0</v>
      </c>
      <c r="AW92" s="50">
        <v>0</v>
      </c>
      <c r="AX92" s="50">
        <v>0</v>
      </c>
      <c r="AY92" s="50">
        <v>0</v>
      </c>
      <c r="AZ92" s="50">
        <v>0</v>
      </c>
      <c r="BA92" s="50">
        <v>0</v>
      </c>
      <c r="BB92" s="50">
        <v>0</v>
      </c>
      <c r="BC92" s="50">
        <v>0</v>
      </c>
      <c r="BD92" s="50">
        <v>0</v>
      </c>
      <c r="BE92" s="50">
        <v>0</v>
      </c>
      <c r="BF92" s="50">
        <v>0</v>
      </c>
      <c r="BG92" s="50">
        <v>0</v>
      </c>
      <c r="BH92" s="50">
        <v>0</v>
      </c>
      <c r="BJ92" s="50">
        <v>0</v>
      </c>
      <c r="BK92" s="50">
        <v>0</v>
      </c>
      <c r="BL92" s="50">
        <v>0</v>
      </c>
      <c r="BM92" s="50">
        <v>0</v>
      </c>
      <c r="BN92" s="50">
        <v>0</v>
      </c>
      <c r="BO92" s="50">
        <v>0</v>
      </c>
      <c r="BP92" s="50">
        <v>0</v>
      </c>
      <c r="BQ92" s="50">
        <v>0</v>
      </c>
      <c r="BR92" s="50">
        <v>0</v>
      </c>
      <c r="BS92" s="50">
        <v>0</v>
      </c>
      <c r="BT92" s="50">
        <v>0</v>
      </c>
      <c r="BU92" s="50">
        <v>0</v>
      </c>
      <c r="BV92" s="50">
        <v>0</v>
      </c>
      <c r="BX92" s="50">
        <v>0</v>
      </c>
      <c r="BY92" s="50">
        <v>0</v>
      </c>
      <c r="BZ92" s="50">
        <v>0</v>
      </c>
      <c r="CA92" s="50">
        <v>0</v>
      </c>
      <c r="CB92" s="50">
        <v>0</v>
      </c>
      <c r="CC92" s="50">
        <v>0</v>
      </c>
      <c r="CD92" s="50">
        <v>0</v>
      </c>
      <c r="CE92" s="50">
        <v>0</v>
      </c>
      <c r="CF92" s="50">
        <v>0</v>
      </c>
      <c r="CG92" s="50">
        <v>0</v>
      </c>
      <c r="CH92" s="50">
        <v>0</v>
      </c>
      <c r="CI92" s="50">
        <v>0</v>
      </c>
      <c r="CJ92" s="50">
        <v>0</v>
      </c>
      <c r="CL92" s="50">
        <v>0</v>
      </c>
      <c r="CM92" s="50">
        <v>0</v>
      </c>
      <c r="CN92" s="50">
        <v>0</v>
      </c>
      <c r="CO92" s="50">
        <v>0</v>
      </c>
      <c r="CP92" s="50">
        <v>0</v>
      </c>
      <c r="CQ92" s="50">
        <v>0</v>
      </c>
      <c r="CR92" s="50">
        <v>0</v>
      </c>
      <c r="CS92" s="50">
        <v>0</v>
      </c>
      <c r="CT92" s="50">
        <v>0</v>
      </c>
      <c r="CU92" s="50">
        <v>0</v>
      </c>
      <c r="CV92" s="50">
        <v>0</v>
      </c>
      <c r="CW92" s="50">
        <v>0</v>
      </c>
      <c r="CX92" s="50">
        <v>0</v>
      </c>
      <c r="CZ92" s="50">
        <v>0</v>
      </c>
      <c r="DA92" s="50">
        <v>0</v>
      </c>
      <c r="DB92" s="50">
        <v>0</v>
      </c>
      <c r="DC92" s="50">
        <v>0</v>
      </c>
      <c r="DD92" s="50">
        <v>0</v>
      </c>
      <c r="DE92" s="50">
        <v>0</v>
      </c>
      <c r="DF92" s="50">
        <v>0</v>
      </c>
      <c r="DG92" s="50">
        <v>0</v>
      </c>
      <c r="DH92" s="50">
        <v>0</v>
      </c>
      <c r="DI92" s="50">
        <v>0</v>
      </c>
      <c r="DJ92" s="50">
        <v>0</v>
      </c>
      <c r="DK92" s="50">
        <v>0</v>
      </c>
      <c r="DL92" s="50">
        <v>0</v>
      </c>
      <c r="DM92" s="50">
        <v>0</v>
      </c>
      <c r="DN92" s="50">
        <v>0</v>
      </c>
      <c r="DO92" s="50">
        <v>0</v>
      </c>
      <c r="DP92" s="50">
        <v>0</v>
      </c>
      <c r="DQ92" s="50">
        <v>0</v>
      </c>
      <c r="DR92" s="50">
        <v>0</v>
      </c>
      <c r="DS92" s="50">
        <v>0</v>
      </c>
      <c r="DT92" s="50">
        <v>0</v>
      </c>
      <c r="DU92" s="50">
        <v>0</v>
      </c>
      <c r="DV92" s="50">
        <v>0</v>
      </c>
      <c r="DW92" s="50">
        <v>0</v>
      </c>
      <c r="DX92" s="50">
        <v>0</v>
      </c>
      <c r="DY92" s="50">
        <v>0</v>
      </c>
    </row>
    <row r="93" spans="1:129" s="51" customFormat="1" hidden="1" outlineLevel="2">
      <c r="A93" s="55" t="s">
        <v>247</v>
      </c>
      <c r="B93" s="50">
        <v>0</v>
      </c>
      <c r="C93" s="50">
        <v>0</v>
      </c>
      <c r="D93" s="50">
        <v>0</v>
      </c>
      <c r="E93" s="50">
        <v>0</v>
      </c>
      <c r="F93" s="50">
        <v>0</v>
      </c>
      <c r="G93" s="50">
        <v>0</v>
      </c>
      <c r="H93" s="50">
        <v>0</v>
      </c>
      <c r="I93" s="50">
        <v>0</v>
      </c>
      <c r="J93" s="50">
        <v>0</v>
      </c>
      <c r="K93" s="50">
        <v>0</v>
      </c>
      <c r="L93" s="50">
        <v>0</v>
      </c>
      <c r="M93" s="50">
        <v>0</v>
      </c>
      <c r="N93" s="50">
        <v>0</v>
      </c>
      <c r="O93" s="50">
        <v>0</v>
      </c>
      <c r="Q93" s="50">
        <v>0</v>
      </c>
      <c r="R93" s="50">
        <v>0</v>
      </c>
      <c r="S93" s="50">
        <v>0</v>
      </c>
      <c r="T93" s="50">
        <v>0</v>
      </c>
      <c r="U93" s="50">
        <v>0</v>
      </c>
      <c r="V93" s="50">
        <v>0</v>
      </c>
      <c r="W93" s="50">
        <v>0</v>
      </c>
      <c r="X93" s="50">
        <v>0</v>
      </c>
      <c r="Y93" s="50">
        <v>0</v>
      </c>
      <c r="Z93" s="50">
        <v>0</v>
      </c>
      <c r="AA93" s="50">
        <v>0</v>
      </c>
      <c r="AB93" s="50">
        <v>0</v>
      </c>
      <c r="AC93" s="50">
        <v>0</v>
      </c>
      <c r="AD93" s="50">
        <v>0</v>
      </c>
      <c r="AF93" s="50">
        <v>0</v>
      </c>
      <c r="AG93" s="50">
        <v>0</v>
      </c>
      <c r="AH93" s="50">
        <v>0</v>
      </c>
      <c r="AI93" s="50">
        <v>0</v>
      </c>
      <c r="AJ93" s="50">
        <v>0</v>
      </c>
      <c r="AK93" s="50">
        <v>0</v>
      </c>
      <c r="AL93" s="50">
        <v>0</v>
      </c>
      <c r="AM93" s="50">
        <v>0</v>
      </c>
      <c r="AN93" s="50">
        <v>0</v>
      </c>
      <c r="AO93" s="50">
        <v>0</v>
      </c>
      <c r="AP93" s="50">
        <v>0</v>
      </c>
      <c r="AQ93" s="50">
        <v>0</v>
      </c>
      <c r="AR93" s="50">
        <v>0</v>
      </c>
      <c r="AS93" s="50">
        <v>0</v>
      </c>
      <c r="AU93" s="50">
        <v>0</v>
      </c>
      <c r="AV93" s="50">
        <v>0</v>
      </c>
      <c r="AW93" s="50">
        <v>0</v>
      </c>
      <c r="AX93" s="50">
        <v>0</v>
      </c>
      <c r="AY93" s="50">
        <v>0</v>
      </c>
      <c r="AZ93" s="50">
        <v>0</v>
      </c>
      <c r="BA93" s="50">
        <v>0</v>
      </c>
      <c r="BB93" s="50">
        <v>0</v>
      </c>
      <c r="BC93" s="50">
        <v>0</v>
      </c>
      <c r="BD93" s="50">
        <v>0</v>
      </c>
      <c r="BE93" s="50">
        <v>0</v>
      </c>
      <c r="BF93" s="50">
        <v>0</v>
      </c>
      <c r="BG93" s="50">
        <v>0</v>
      </c>
      <c r="BH93" s="50">
        <v>0</v>
      </c>
      <c r="BJ93" s="50">
        <v>0</v>
      </c>
      <c r="BK93" s="50">
        <v>0</v>
      </c>
      <c r="BL93" s="50">
        <v>0</v>
      </c>
      <c r="BM93" s="50">
        <v>0</v>
      </c>
      <c r="BN93" s="50">
        <v>0</v>
      </c>
      <c r="BO93" s="50">
        <v>0</v>
      </c>
      <c r="BP93" s="50">
        <v>0</v>
      </c>
      <c r="BQ93" s="50">
        <v>0</v>
      </c>
      <c r="BR93" s="50">
        <v>0</v>
      </c>
      <c r="BS93" s="50">
        <v>0</v>
      </c>
      <c r="BT93" s="50">
        <v>0</v>
      </c>
      <c r="BU93" s="50">
        <v>0</v>
      </c>
      <c r="BV93" s="50">
        <v>0</v>
      </c>
      <c r="BX93" s="50">
        <v>0</v>
      </c>
      <c r="BY93" s="50">
        <v>0</v>
      </c>
      <c r="BZ93" s="50">
        <v>0</v>
      </c>
      <c r="CA93" s="50">
        <v>0</v>
      </c>
      <c r="CB93" s="50">
        <v>0</v>
      </c>
      <c r="CC93" s="50">
        <v>0</v>
      </c>
      <c r="CD93" s="50">
        <v>0</v>
      </c>
      <c r="CE93" s="50">
        <v>0</v>
      </c>
      <c r="CF93" s="50">
        <v>0</v>
      </c>
      <c r="CG93" s="50">
        <v>0</v>
      </c>
      <c r="CH93" s="50">
        <v>0</v>
      </c>
      <c r="CI93" s="50">
        <v>0</v>
      </c>
      <c r="CJ93" s="50">
        <v>0</v>
      </c>
      <c r="CL93" s="50">
        <v>0</v>
      </c>
      <c r="CM93" s="50">
        <v>0</v>
      </c>
      <c r="CN93" s="50">
        <v>0</v>
      </c>
      <c r="CO93" s="50">
        <v>0</v>
      </c>
      <c r="CP93" s="50">
        <v>0</v>
      </c>
      <c r="CQ93" s="50">
        <v>0</v>
      </c>
      <c r="CR93" s="50">
        <v>0</v>
      </c>
      <c r="CS93" s="50">
        <v>0</v>
      </c>
      <c r="CT93" s="50">
        <v>0</v>
      </c>
      <c r="CU93" s="50">
        <v>0</v>
      </c>
      <c r="CV93" s="50">
        <v>0</v>
      </c>
      <c r="CW93" s="50">
        <v>0</v>
      </c>
      <c r="CX93" s="50">
        <v>0</v>
      </c>
      <c r="CZ93" s="50">
        <v>0</v>
      </c>
      <c r="DA93" s="50">
        <v>0</v>
      </c>
      <c r="DB93" s="50">
        <v>0</v>
      </c>
      <c r="DC93" s="50">
        <v>0</v>
      </c>
      <c r="DD93" s="50">
        <v>0</v>
      </c>
      <c r="DE93" s="50">
        <v>0</v>
      </c>
      <c r="DF93" s="50">
        <v>0</v>
      </c>
      <c r="DG93" s="50">
        <v>0</v>
      </c>
      <c r="DH93" s="50">
        <v>0</v>
      </c>
      <c r="DI93" s="50">
        <v>0</v>
      </c>
      <c r="DJ93" s="50">
        <v>0</v>
      </c>
      <c r="DK93" s="50">
        <v>0</v>
      </c>
      <c r="DL93" s="50">
        <v>0</v>
      </c>
      <c r="DM93" s="50">
        <v>0</v>
      </c>
      <c r="DN93" s="50">
        <v>0</v>
      </c>
      <c r="DO93" s="50">
        <v>0</v>
      </c>
      <c r="DP93" s="50">
        <v>0</v>
      </c>
      <c r="DQ93" s="50">
        <v>0</v>
      </c>
      <c r="DR93" s="50">
        <v>0</v>
      </c>
      <c r="DS93" s="50">
        <v>0</v>
      </c>
      <c r="DT93" s="50">
        <v>0</v>
      </c>
      <c r="DU93" s="50">
        <v>0</v>
      </c>
      <c r="DV93" s="50">
        <v>0</v>
      </c>
      <c r="DW93" s="50">
        <v>0</v>
      </c>
      <c r="DX93" s="50">
        <v>0</v>
      </c>
      <c r="DY93" s="50">
        <v>0</v>
      </c>
    </row>
    <row r="94" spans="1:129" s="51" customFormat="1" hidden="1" outlineLevel="2">
      <c r="A94" s="55" t="s">
        <v>248</v>
      </c>
      <c r="B94" s="50">
        <v>0</v>
      </c>
      <c r="C94" s="50">
        <v>0</v>
      </c>
      <c r="D94" s="50">
        <v>0</v>
      </c>
      <c r="E94" s="50">
        <v>0</v>
      </c>
      <c r="F94" s="50">
        <v>0</v>
      </c>
      <c r="G94" s="50">
        <v>0</v>
      </c>
      <c r="H94" s="50">
        <v>0</v>
      </c>
      <c r="I94" s="50">
        <v>0</v>
      </c>
      <c r="J94" s="50">
        <v>0</v>
      </c>
      <c r="K94" s="50">
        <v>0</v>
      </c>
      <c r="L94" s="50">
        <v>0</v>
      </c>
      <c r="M94" s="50">
        <v>0</v>
      </c>
      <c r="N94" s="50">
        <v>0</v>
      </c>
      <c r="O94" s="50">
        <v>0</v>
      </c>
      <c r="Q94" s="50">
        <v>0</v>
      </c>
      <c r="R94" s="50">
        <v>0</v>
      </c>
      <c r="S94" s="50">
        <v>0</v>
      </c>
      <c r="T94" s="50">
        <v>0</v>
      </c>
      <c r="U94" s="50">
        <v>0</v>
      </c>
      <c r="V94" s="50">
        <v>0</v>
      </c>
      <c r="W94" s="50">
        <v>0</v>
      </c>
      <c r="X94" s="50">
        <v>0</v>
      </c>
      <c r="Y94" s="50">
        <v>0</v>
      </c>
      <c r="Z94" s="50">
        <v>0</v>
      </c>
      <c r="AA94" s="50">
        <v>0</v>
      </c>
      <c r="AB94" s="50">
        <v>0</v>
      </c>
      <c r="AC94" s="50">
        <v>0</v>
      </c>
      <c r="AD94" s="50">
        <v>0</v>
      </c>
      <c r="AF94" s="50">
        <v>0</v>
      </c>
      <c r="AG94" s="50">
        <v>0</v>
      </c>
      <c r="AH94" s="50">
        <v>0</v>
      </c>
      <c r="AI94" s="50">
        <v>0</v>
      </c>
      <c r="AJ94" s="50">
        <v>0</v>
      </c>
      <c r="AK94" s="50">
        <v>0</v>
      </c>
      <c r="AL94" s="50">
        <v>0</v>
      </c>
      <c r="AM94" s="50">
        <v>0</v>
      </c>
      <c r="AN94" s="50">
        <v>0</v>
      </c>
      <c r="AO94" s="50">
        <v>0</v>
      </c>
      <c r="AP94" s="50">
        <v>0</v>
      </c>
      <c r="AQ94" s="50">
        <v>0</v>
      </c>
      <c r="AR94" s="50">
        <v>0</v>
      </c>
      <c r="AS94" s="50">
        <v>0</v>
      </c>
      <c r="AU94" s="50">
        <v>0</v>
      </c>
      <c r="AV94" s="50">
        <v>0</v>
      </c>
      <c r="AW94" s="50">
        <v>0</v>
      </c>
      <c r="AX94" s="50">
        <v>0</v>
      </c>
      <c r="AY94" s="50">
        <v>0</v>
      </c>
      <c r="AZ94" s="50">
        <v>0</v>
      </c>
      <c r="BA94" s="50">
        <v>0</v>
      </c>
      <c r="BB94" s="50">
        <v>0</v>
      </c>
      <c r="BC94" s="50">
        <v>0</v>
      </c>
      <c r="BD94" s="50">
        <v>0</v>
      </c>
      <c r="BE94" s="50">
        <v>0</v>
      </c>
      <c r="BF94" s="50">
        <v>0</v>
      </c>
      <c r="BG94" s="50">
        <v>0</v>
      </c>
      <c r="BH94" s="50">
        <v>0</v>
      </c>
      <c r="BJ94" s="50">
        <v>0</v>
      </c>
      <c r="BK94" s="50">
        <v>0</v>
      </c>
      <c r="BL94" s="50">
        <v>0</v>
      </c>
      <c r="BM94" s="50">
        <v>0</v>
      </c>
      <c r="BN94" s="50">
        <v>0</v>
      </c>
      <c r="BO94" s="50">
        <v>0</v>
      </c>
      <c r="BP94" s="50">
        <v>0</v>
      </c>
      <c r="BQ94" s="50">
        <v>0</v>
      </c>
      <c r="BR94" s="50">
        <v>0</v>
      </c>
      <c r="BS94" s="50">
        <v>0</v>
      </c>
      <c r="BT94" s="50">
        <v>0</v>
      </c>
      <c r="BU94" s="50">
        <v>0</v>
      </c>
      <c r="BV94" s="50">
        <v>0</v>
      </c>
      <c r="BX94" s="50">
        <v>0</v>
      </c>
      <c r="BY94" s="50">
        <v>0</v>
      </c>
      <c r="BZ94" s="50">
        <v>0</v>
      </c>
      <c r="CA94" s="50">
        <v>0</v>
      </c>
      <c r="CB94" s="50">
        <v>0</v>
      </c>
      <c r="CC94" s="50">
        <v>0</v>
      </c>
      <c r="CD94" s="50">
        <v>0</v>
      </c>
      <c r="CE94" s="50">
        <v>0</v>
      </c>
      <c r="CF94" s="50">
        <v>0</v>
      </c>
      <c r="CG94" s="50">
        <v>0</v>
      </c>
      <c r="CH94" s="50">
        <v>0</v>
      </c>
      <c r="CI94" s="50">
        <v>0</v>
      </c>
      <c r="CJ94" s="50">
        <v>0</v>
      </c>
      <c r="CL94" s="50">
        <v>0</v>
      </c>
      <c r="CM94" s="50">
        <v>0</v>
      </c>
      <c r="CN94" s="50">
        <v>0</v>
      </c>
      <c r="CO94" s="50">
        <v>0</v>
      </c>
      <c r="CP94" s="50">
        <v>0</v>
      </c>
      <c r="CQ94" s="50">
        <v>0</v>
      </c>
      <c r="CR94" s="50">
        <v>0</v>
      </c>
      <c r="CS94" s="50">
        <v>0</v>
      </c>
      <c r="CT94" s="50">
        <v>0</v>
      </c>
      <c r="CU94" s="50">
        <v>0</v>
      </c>
      <c r="CV94" s="50">
        <v>0</v>
      </c>
      <c r="CW94" s="50">
        <v>0</v>
      </c>
      <c r="CX94" s="50">
        <v>0</v>
      </c>
      <c r="CZ94" s="50">
        <v>0</v>
      </c>
      <c r="DA94" s="50">
        <v>0</v>
      </c>
      <c r="DB94" s="50">
        <v>0</v>
      </c>
      <c r="DC94" s="50">
        <v>0</v>
      </c>
      <c r="DD94" s="50">
        <v>0</v>
      </c>
      <c r="DE94" s="50">
        <v>0</v>
      </c>
      <c r="DF94" s="50">
        <v>0</v>
      </c>
      <c r="DG94" s="50">
        <v>0</v>
      </c>
      <c r="DH94" s="50">
        <v>0</v>
      </c>
      <c r="DI94" s="50">
        <v>0</v>
      </c>
      <c r="DJ94" s="50">
        <v>0</v>
      </c>
      <c r="DK94" s="50">
        <v>0</v>
      </c>
      <c r="DL94" s="50">
        <v>0</v>
      </c>
      <c r="DM94" s="50">
        <v>0</v>
      </c>
      <c r="DN94" s="50">
        <v>0</v>
      </c>
      <c r="DO94" s="50">
        <v>0</v>
      </c>
      <c r="DP94" s="50">
        <v>0</v>
      </c>
      <c r="DQ94" s="50">
        <v>0</v>
      </c>
      <c r="DR94" s="50">
        <v>0</v>
      </c>
      <c r="DS94" s="50">
        <v>0</v>
      </c>
      <c r="DT94" s="50">
        <v>0</v>
      </c>
      <c r="DU94" s="50">
        <v>0</v>
      </c>
      <c r="DV94" s="50">
        <v>0</v>
      </c>
      <c r="DW94" s="50">
        <v>0</v>
      </c>
      <c r="DX94" s="50">
        <v>0</v>
      </c>
      <c r="DY94" s="50">
        <v>0</v>
      </c>
    </row>
    <row r="95" spans="1:129" s="51" customFormat="1" hidden="1" outlineLevel="2">
      <c r="A95" s="55" t="s">
        <v>249</v>
      </c>
      <c r="B95" s="50">
        <v>0</v>
      </c>
      <c r="C95" s="50">
        <v>0</v>
      </c>
      <c r="D95" s="50">
        <v>0</v>
      </c>
      <c r="E95" s="50">
        <v>0</v>
      </c>
      <c r="F95" s="50">
        <v>0</v>
      </c>
      <c r="G95" s="50">
        <v>0</v>
      </c>
      <c r="H95" s="50">
        <v>0</v>
      </c>
      <c r="I95" s="50">
        <v>0</v>
      </c>
      <c r="J95" s="50">
        <v>0</v>
      </c>
      <c r="K95" s="50">
        <v>0</v>
      </c>
      <c r="L95" s="50">
        <v>0</v>
      </c>
      <c r="M95" s="50">
        <v>0</v>
      </c>
      <c r="N95" s="50">
        <v>0</v>
      </c>
      <c r="O95" s="50">
        <v>0</v>
      </c>
      <c r="Q95" s="50">
        <v>0</v>
      </c>
      <c r="R95" s="50">
        <v>0</v>
      </c>
      <c r="S95" s="50">
        <v>0</v>
      </c>
      <c r="T95" s="50">
        <v>0</v>
      </c>
      <c r="U95" s="50">
        <v>0</v>
      </c>
      <c r="V95" s="50">
        <v>0</v>
      </c>
      <c r="W95" s="50">
        <v>0</v>
      </c>
      <c r="X95" s="50">
        <v>0</v>
      </c>
      <c r="Y95" s="50">
        <v>0</v>
      </c>
      <c r="Z95" s="50">
        <v>0</v>
      </c>
      <c r="AA95" s="50">
        <v>0</v>
      </c>
      <c r="AB95" s="50">
        <v>0</v>
      </c>
      <c r="AC95" s="50">
        <v>0</v>
      </c>
      <c r="AD95" s="50">
        <v>0</v>
      </c>
      <c r="AF95" s="50">
        <v>0</v>
      </c>
      <c r="AG95" s="50">
        <v>0</v>
      </c>
      <c r="AH95" s="50">
        <v>0</v>
      </c>
      <c r="AI95" s="50">
        <v>0</v>
      </c>
      <c r="AJ95" s="50">
        <v>0</v>
      </c>
      <c r="AK95" s="50">
        <v>0</v>
      </c>
      <c r="AL95" s="50">
        <v>0</v>
      </c>
      <c r="AM95" s="50">
        <v>0</v>
      </c>
      <c r="AN95" s="50">
        <v>0</v>
      </c>
      <c r="AO95" s="50">
        <v>0</v>
      </c>
      <c r="AP95" s="50">
        <v>0</v>
      </c>
      <c r="AQ95" s="50">
        <v>0</v>
      </c>
      <c r="AR95" s="50">
        <v>0</v>
      </c>
      <c r="AS95" s="50">
        <v>0</v>
      </c>
      <c r="AU95" s="50">
        <v>0</v>
      </c>
      <c r="AV95" s="50">
        <v>0</v>
      </c>
      <c r="AW95" s="50">
        <v>0</v>
      </c>
      <c r="AX95" s="50">
        <v>0</v>
      </c>
      <c r="AY95" s="50">
        <v>0</v>
      </c>
      <c r="AZ95" s="50">
        <v>0</v>
      </c>
      <c r="BA95" s="50">
        <v>0</v>
      </c>
      <c r="BB95" s="50">
        <v>0</v>
      </c>
      <c r="BC95" s="50">
        <v>0</v>
      </c>
      <c r="BD95" s="50">
        <v>0</v>
      </c>
      <c r="BE95" s="50">
        <v>0</v>
      </c>
      <c r="BF95" s="50">
        <v>0</v>
      </c>
      <c r="BG95" s="50">
        <v>0</v>
      </c>
      <c r="BH95" s="50">
        <v>0</v>
      </c>
      <c r="BJ95" s="50">
        <v>0</v>
      </c>
      <c r="BK95" s="50">
        <v>0</v>
      </c>
      <c r="BL95" s="50">
        <v>0</v>
      </c>
      <c r="BM95" s="50">
        <v>0</v>
      </c>
      <c r="BN95" s="50">
        <v>0</v>
      </c>
      <c r="BO95" s="50">
        <v>0</v>
      </c>
      <c r="BP95" s="50">
        <v>0</v>
      </c>
      <c r="BQ95" s="50">
        <v>0</v>
      </c>
      <c r="BR95" s="50">
        <v>0</v>
      </c>
      <c r="BS95" s="50">
        <v>0</v>
      </c>
      <c r="BT95" s="50">
        <v>0</v>
      </c>
      <c r="BU95" s="50">
        <v>0</v>
      </c>
      <c r="BV95" s="50">
        <v>0</v>
      </c>
      <c r="BX95" s="50">
        <v>0</v>
      </c>
      <c r="BY95" s="50">
        <v>0</v>
      </c>
      <c r="BZ95" s="50">
        <v>0</v>
      </c>
      <c r="CA95" s="50">
        <v>0</v>
      </c>
      <c r="CB95" s="50">
        <v>0</v>
      </c>
      <c r="CC95" s="50">
        <v>0</v>
      </c>
      <c r="CD95" s="50">
        <v>0</v>
      </c>
      <c r="CE95" s="50">
        <v>0</v>
      </c>
      <c r="CF95" s="50">
        <v>0</v>
      </c>
      <c r="CG95" s="50">
        <v>0</v>
      </c>
      <c r="CH95" s="50">
        <v>0</v>
      </c>
      <c r="CI95" s="50">
        <v>0</v>
      </c>
      <c r="CJ95" s="50">
        <v>0</v>
      </c>
      <c r="CL95" s="50">
        <v>0</v>
      </c>
      <c r="CM95" s="50">
        <v>0</v>
      </c>
      <c r="CN95" s="50">
        <v>0</v>
      </c>
      <c r="CO95" s="50">
        <v>0</v>
      </c>
      <c r="CP95" s="50">
        <v>0</v>
      </c>
      <c r="CQ95" s="50">
        <v>0</v>
      </c>
      <c r="CR95" s="50">
        <v>0</v>
      </c>
      <c r="CS95" s="50">
        <v>0</v>
      </c>
      <c r="CT95" s="50">
        <v>0</v>
      </c>
      <c r="CU95" s="50">
        <v>0</v>
      </c>
      <c r="CV95" s="50">
        <v>0</v>
      </c>
      <c r="CW95" s="50">
        <v>0</v>
      </c>
      <c r="CX95" s="50">
        <v>0</v>
      </c>
      <c r="CZ95" s="50">
        <v>0</v>
      </c>
      <c r="DA95" s="50">
        <v>0</v>
      </c>
      <c r="DB95" s="50">
        <v>0</v>
      </c>
      <c r="DC95" s="50">
        <v>0</v>
      </c>
      <c r="DD95" s="50">
        <v>0</v>
      </c>
      <c r="DE95" s="50">
        <v>0</v>
      </c>
      <c r="DF95" s="50">
        <v>0</v>
      </c>
      <c r="DG95" s="50">
        <v>0</v>
      </c>
      <c r="DH95" s="50">
        <v>0</v>
      </c>
      <c r="DI95" s="50">
        <v>0</v>
      </c>
      <c r="DJ95" s="50">
        <v>0</v>
      </c>
      <c r="DK95" s="50">
        <v>0</v>
      </c>
      <c r="DL95" s="50">
        <v>0</v>
      </c>
      <c r="DM95" s="50">
        <v>0</v>
      </c>
      <c r="DN95" s="50">
        <v>0</v>
      </c>
      <c r="DO95" s="50">
        <v>0</v>
      </c>
      <c r="DP95" s="50">
        <v>0</v>
      </c>
      <c r="DQ95" s="50">
        <v>0</v>
      </c>
      <c r="DR95" s="50">
        <v>0</v>
      </c>
      <c r="DS95" s="50">
        <v>0</v>
      </c>
      <c r="DT95" s="50">
        <v>0</v>
      </c>
      <c r="DU95" s="50">
        <v>0</v>
      </c>
      <c r="DV95" s="50">
        <v>0</v>
      </c>
      <c r="DW95" s="50">
        <v>0</v>
      </c>
      <c r="DX95" s="50">
        <v>0</v>
      </c>
      <c r="DY95" s="50">
        <v>0</v>
      </c>
    </row>
    <row r="96" spans="1:129" s="51" customFormat="1" hidden="1" outlineLevel="2">
      <c r="A96" s="55" t="s">
        <v>250</v>
      </c>
      <c r="B96" s="50">
        <v>0</v>
      </c>
      <c r="C96" s="50">
        <v>0</v>
      </c>
      <c r="D96" s="50">
        <v>0</v>
      </c>
      <c r="E96" s="50">
        <v>0</v>
      </c>
      <c r="F96" s="50">
        <v>0</v>
      </c>
      <c r="G96" s="50">
        <v>0</v>
      </c>
      <c r="H96" s="50">
        <v>0</v>
      </c>
      <c r="I96" s="50">
        <v>0</v>
      </c>
      <c r="J96" s="50">
        <v>0</v>
      </c>
      <c r="K96" s="50">
        <v>0</v>
      </c>
      <c r="L96" s="50">
        <v>0</v>
      </c>
      <c r="M96" s="50">
        <v>0</v>
      </c>
      <c r="N96" s="50">
        <v>0</v>
      </c>
      <c r="O96" s="50">
        <v>0</v>
      </c>
      <c r="Q96" s="50">
        <v>0</v>
      </c>
      <c r="R96" s="50">
        <v>0</v>
      </c>
      <c r="S96" s="50">
        <v>0</v>
      </c>
      <c r="T96" s="50">
        <v>0</v>
      </c>
      <c r="U96" s="50">
        <v>0</v>
      </c>
      <c r="V96" s="50">
        <v>0</v>
      </c>
      <c r="W96" s="50">
        <v>0</v>
      </c>
      <c r="X96" s="50">
        <v>0</v>
      </c>
      <c r="Y96" s="50">
        <v>0</v>
      </c>
      <c r="Z96" s="50">
        <v>0</v>
      </c>
      <c r="AA96" s="50">
        <v>0</v>
      </c>
      <c r="AB96" s="50">
        <v>0</v>
      </c>
      <c r="AC96" s="50">
        <v>0</v>
      </c>
      <c r="AD96" s="50">
        <v>0</v>
      </c>
      <c r="AF96" s="50">
        <v>0</v>
      </c>
      <c r="AG96" s="50">
        <v>0</v>
      </c>
      <c r="AH96" s="50">
        <v>0</v>
      </c>
      <c r="AI96" s="50">
        <v>0</v>
      </c>
      <c r="AJ96" s="50">
        <v>0</v>
      </c>
      <c r="AK96" s="50">
        <v>0</v>
      </c>
      <c r="AL96" s="50">
        <v>0</v>
      </c>
      <c r="AM96" s="50">
        <v>0</v>
      </c>
      <c r="AN96" s="50">
        <v>0</v>
      </c>
      <c r="AO96" s="50">
        <v>0</v>
      </c>
      <c r="AP96" s="50">
        <v>0</v>
      </c>
      <c r="AQ96" s="50">
        <v>0</v>
      </c>
      <c r="AR96" s="50">
        <v>0</v>
      </c>
      <c r="AS96" s="50">
        <v>0</v>
      </c>
      <c r="AU96" s="50">
        <v>0</v>
      </c>
      <c r="AV96" s="50">
        <v>0</v>
      </c>
      <c r="AW96" s="50">
        <v>0</v>
      </c>
      <c r="AX96" s="50">
        <v>0</v>
      </c>
      <c r="AY96" s="50">
        <v>0</v>
      </c>
      <c r="AZ96" s="50">
        <v>0</v>
      </c>
      <c r="BA96" s="50">
        <v>0</v>
      </c>
      <c r="BB96" s="50">
        <v>0</v>
      </c>
      <c r="BC96" s="50">
        <v>0</v>
      </c>
      <c r="BD96" s="50">
        <v>0</v>
      </c>
      <c r="BE96" s="50">
        <v>0</v>
      </c>
      <c r="BF96" s="50">
        <v>0</v>
      </c>
      <c r="BG96" s="50">
        <v>0</v>
      </c>
      <c r="BH96" s="50">
        <v>0</v>
      </c>
      <c r="BJ96" s="50">
        <v>0</v>
      </c>
      <c r="BK96" s="50">
        <v>0</v>
      </c>
      <c r="BL96" s="50">
        <v>0</v>
      </c>
      <c r="BM96" s="50">
        <v>0</v>
      </c>
      <c r="BN96" s="50">
        <v>0</v>
      </c>
      <c r="BO96" s="50">
        <v>0</v>
      </c>
      <c r="BP96" s="50">
        <v>0</v>
      </c>
      <c r="BQ96" s="50">
        <v>0</v>
      </c>
      <c r="BR96" s="50">
        <v>0</v>
      </c>
      <c r="BS96" s="50">
        <v>0</v>
      </c>
      <c r="BT96" s="50">
        <v>0</v>
      </c>
      <c r="BU96" s="50">
        <v>0</v>
      </c>
      <c r="BV96" s="50">
        <v>0</v>
      </c>
      <c r="BX96" s="50">
        <v>0</v>
      </c>
      <c r="BY96" s="50">
        <v>0</v>
      </c>
      <c r="BZ96" s="50">
        <v>0</v>
      </c>
      <c r="CA96" s="50">
        <v>0</v>
      </c>
      <c r="CB96" s="50">
        <v>0</v>
      </c>
      <c r="CC96" s="50">
        <v>0</v>
      </c>
      <c r="CD96" s="50">
        <v>0</v>
      </c>
      <c r="CE96" s="50">
        <v>0</v>
      </c>
      <c r="CF96" s="50">
        <v>0</v>
      </c>
      <c r="CG96" s="50">
        <v>0</v>
      </c>
      <c r="CH96" s="50">
        <v>0</v>
      </c>
      <c r="CI96" s="50">
        <v>0</v>
      </c>
      <c r="CJ96" s="50">
        <v>0</v>
      </c>
      <c r="CL96" s="50">
        <v>0</v>
      </c>
      <c r="CM96" s="50">
        <v>0</v>
      </c>
      <c r="CN96" s="50">
        <v>0</v>
      </c>
      <c r="CO96" s="50">
        <v>0</v>
      </c>
      <c r="CP96" s="50">
        <v>0</v>
      </c>
      <c r="CQ96" s="50">
        <v>0</v>
      </c>
      <c r="CR96" s="50">
        <v>0</v>
      </c>
      <c r="CS96" s="50">
        <v>0</v>
      </c>
      <c r="CT96" s="50">
        <v>0</v>
      </c>
      <c r="CU96" s="50">
        <v>0</v>
      </c>
      <c r="CV96" s="50">
        <v>0</v>
      </c>
      <c r="CW96" s="50">
        <v>0</v>
      </c>
      <c r="CX96" s="50">
        <v>0</v>
      </c>
      <c r="CZ96" s="50">
        <v>0</v>
      </c>
      <c r="DA96" s="50">
        <v>0</v>
      </c>
      <c r="DB96" s="50">
        <v>0</v>
      </c>
      <c r="DC96" s="50">
        <v>0</v>
      </c>
      <c r="DD96" s="50">
        <v>0</v>
      </c>
      <c r="DE96" s="50">
        <v>0</v>
      </c>
      <c r="DF96" s="50">
        <v>0</v>
      </c>
      <c r="DG96" s="50">
        <v>0</v>
      </c>
      <c r="DH96" s="50">
        <v>0</v>
      </c>
      <c r="DI96" s="50">
        <v>0</v>
      </c>
      <c r="DJ96" s="50">
        <v>0</v>
      </c>
      <c r="DK96" s="50">
        <v>0</v>
      </c>
      <c r="DL96" s="50">
        <v>0</v>
      </c>
      <c r="DM96" s="50">
        <v>0</v>
      </c>
      <c r="DN96" s="50">
        <v>0</v>
      </c>
      <c r="DO96" s="50">
        <v>0</v>
      </c>
      <c r="DP96" s="50">
        <v>0</v>
      </c>
      <c r="DQ96" s="50">
        <v>0</v>
      </c>
      <c r="DR96" s="50">
        <v>0</v>
      </c>
      <c r="DS96" s="50">
        <v>0</v>
      </c>
      <c r="DT96" s="50">
        <v>0</v>
      </c>
      <c r="DU96" s="50">
        <v>0</v>
      </c>
      <c r="DV96" s="50">
        <v>0</v>
      </c>
      <c r="DW96" s="50">
        <v>0</v>
      </c>
      <c r="DX96" s="50">
        <v>0</v>
      </c>
      <c r="DY96" s="50">
        <v>0</v>
      </c>
    </row>
    <row r="97" spans="1:136" s="51" customFormat="1" hidden="1" outlineLevel="2">
      <c r="A97" s="55" t="s">
        <v>251</v>
      </c>
      <c r="B97" s="50">
        <v>0</v>
      </c>
      <c r="C97" s="50">
        <v>0</v>
      </c>
      <c r="D97" s="50">
        <v>0</v>
      </c>
      <c r="E97" s="50">
        <v>0</v>
      </c>
      <c r="F97" s="50">
        <v>0</v>
      </c>
      <c r="G97" s="50">
        <v>0</v>
      </c>
      <c r="H97" s="50">
        <v>0</v>
      </c>
      <c r="I97" s="50">
        <v>0</v>
      </c>
      <c r="J97" s="50">
        <v>0</v>
      </c>
      <c r="K97" s="50">
        <v>0</v>
      </c>
      <c r="L97" s="50">
        <v>0</v>
      </c>
      <c r="M97" s="50">
        <v>0</v>
      </c>
      <c r="N97" s="50">
        <v>0</v>
      </c>
      <c r="O97" s="50">
        <v>0</v>
      </c>
      <c r="Q97" s="50">
        <v>0</v>
      </c>
      <c r="R97" s="50">
        <v>0</v>
      </c>
      <c r="S97" s="50">
        <v>0</v>
      </c>
      <c r="T97" s="50">
        <v>0</v>
      </c>
      <c r="U97" s="50">
        <v>0</v>
      </c>
      <c r="V97" s="50">
        <v>0</v>
      </c>
      <c r="W97" s="50">
        <v>0</v>
      </c>
      <c r="X97" s="50">
        <v>0</v>
      </c>
      <c r="Y97" s="50">
        <v>0</v>
      </c>
      <c r="Z97" s="50">
        <v>0</v>
      </c>
      <c r="AA97" s="50">
        <v>0</v>
      </c>
      <c r="AB97" s="50">
        <v>0</v>
      </c>
      <c r="AC97" s="50">
        <v>0</v>
      </c>
      <c r="AD97" s="50">
        <v>0</v>
      </c>
      <c r="AF97" s="50">
        <v>0</v>
      </c>
      <c r="AG97" s="50">
        <v>0</v>
      </c>
      <c r="AH97" s="50">
        <v>0</v>
      </c>
      <c r="AI97" s="50">
        <v>0</v>
      </c>
      <c r="AJ97" s="50">
        <v>0</v>
      </c>
      <c r="AK97" s="50">
        <v>0</v>
      </c>
      <c r="AL97" s="50">
        <v>0</v>
      </c>
      <c r="AM97" s="50">
        <v>0</v>
      </c>
      <c r="AN97" s="50">
        <v>0</v>
      </c>
      <c r="AO97" s="50">
        <v>0</v>
      </c>
      <c r="AP97" s="50">
        <v>0</v>
      </c>
      <c r="AQ97" s="50">
        <v>0</v>
      </c>
      <c r="AR97" s="50">
        <v>0</v>
      </c>
      <c r="AS97" s="50">
        <v>0</v>
      </c>
      <c r="AU97" s="50">
        <v>0</v>
      </c>
      <c r="AV97" s="50">
        <v>0</v>
      </c>
      <c r="AW97" s="50">
        <v>0</v>
      </c>
      <c r="AX97" s="50">
        <v>0</v>
      </c>
      <c r="AY97" s="50">
        <v>0</v>
      </c>
      <c r="AZ97" s="50">
        <v>0</v>
      </c>
      <c r="BA97" s="50">
        <v>0</v>
      </c>
      <c r="BB97" s="50">
        <v>0</v>
      </c>
      <c r="BC97" s="50">
        <v>0</v>
      </c>
      <c r="BD97" s="50">
        <v>0</v>
      </c>
      <c r="BE97" s="50">
        <v>0</v>
      </c>
      <c r="BF97" s="50">
        <v>0</v>
      </c>
      <c r="BG97" s="50">
        <v>0</v>
      </c>
      <c r="BH97" s="50">
        <v>0</v>
      </c>
      <c r="BJ97" s="50">
        <v>0</v>
      </c>
      <c r="BK97" s="50">
        <v>0</v>
      </c>
      <c r="BL97" s="50">
        <v>0</v>
      </c>
      <c r="BM97" s="50">
        <v>0</v>
      </c>
      <c r="BN97" s="50">
        <v>0</v>
      </c>
      <c r="BO97" s="50">
        <v>0</v>
      </c>
      <c r="BP97" s="50">
        <v>0</v>
      </c>
      <c r="BQ97" s="50">
        <v>0</v>
      </c>
      <c r="BR97" s="50">
        <v>0</v>
      </c>
      <c r="BS97" s="50">
        <v>0</v>
      </c>
      <c r="BT97" s="50">
        <v>0</v>
      </c>
      <c r="BU97" s="50">
        <v>0</v>
      </c>
      <c r="BV97" s="50">
        <v>0</v>
      </c>
      <c r="BX97" s="50">
        <v>0</v>
      </c>
      <c r="BY97" s="50">
        <v>0</v>
      </c>
      <c r="BZ97" s="50">
        <v>0</v>
      </c>
      <c r="CA97" s="50">
        <v>0</v>
      </c>
      <c r="CB97" s="50">
        <v>0</v>
      </c>
      <c r="CC97" s="50">
        <v>0</v>
      </c>
      <c r="CD97" s="50">
        <v>0</v>
      </c>
      <c r="CE97" s="50">
        <v>0</v>
      </c>
      <c r="CF97" s="50">
        <v>0</v>
      </c>
      <c r="CG97" s="50">
        <v>0</v>
      </c>
      <c r="CH97" s="50">
        <v>0</v>
      </c>
      <c r="CI97" s="50">
        <v>0</v>
      </c>
      <c r="CJ97" s="50">
        <v>0</v>
      </c>
      <c r="CL97" s="50">
        <v>0</v>
      </c>
      <c r="CM97" s="50">
        <v>0</v>
      </c>
      <c r="CN97" s="50">
        <v>0</v>
      </c>
      <c r="CO97" s="50">
        <v>0</v>
      </c>
      <c r="CP97" s="50">
        <v>0</v>
      </c>
      <c r="CQ97" s="50">
        <v>0</v>
      </c>
      <c r="CR97" s="50">
        <v>0</v>
      </c>
      <c r="CS97" s="50">
        <v>0</v>
      </c>
      <c r="CT97" s="50">
        <v>0</v>
      </c>
      <c r="CU97" s="50">
        <v>0</v>
      </c>
      <c r="CV97" s="50">
        <v>0</v>
      </c>
      <c r="CW97" s="50">
        <v>0</v>
      </c>
      <c r="CX97" s="50">
        <v>0</v>
      </c>
      <c r="CZ97" s="50">
        <v>0</v>
      </c>
      <c r="DA97" s="50">
        <v>0</v>
      </c>
      <c r="DB97" s="50">
        <v>0</v>
      </c>
      <c r="DC97" s="50">
        <v>0</v>
      </c>
      <c r="DD97" s="50">
        <v>0</v>
      </c>
      <c r="DE97" s="50">
        <v>0</v>
      </c>
      <c r="DF97" s="50">
        <v>0</v>
      </c>
      <c r="DG97" s="50">
        <v>0</v>
      </c>
      <c r="DH97" s="50">
        <v>0</v>
      </c>
      <c r="DI97" s="50">
        <v>0</v>
      </c>
      <c r="DJ97" s="50">
        <v>0</v>
      </c>
      <c r="DK97" s="50">
        <v>0</v>
      </c>
      <c r="DL97" s="50">
        <v>0</v>
      </c>
      <c r="DM97" s="50">
        <v>0</v>
      </c>
      <c r="DN97" s="50">
        <v>0</v>
      </c>
      <c r="DO97" s="50">
        <v>0</v>
      </c>
      <c r="DP97" s="50">
        <v>0</v>
      </c>
      <c r="DQ97" s="50">
        <v>0</v>
      </c>
      <c r="DR97" s="50">
        <v>0</v>
      </c>
      <c r="DS97" s="50">
        <v>0</v>
      </c>
      <c r="DT97" s="50">
        <v>0</v>
      </c>
      <c r="DU97" s="50">
        <v>0</v>
      </c>
      <c r="DV97" s="50">
        <v>0</v>
      </c>
      <c r="DW97" s="50">
        <v>0</v>
      </c>
      <c r="DX97" s="50">
        <v>0</v>
      </c>
      <c r="DY97" s="50">
        <v>0</v>
      </c>
    </row>
    <row r="98" spans="1:136" s="51" customFormat="1" hidden="1" outlineLevel="1" collapsed="1">
      <c r="A98" s="49" t="s">
        <v>252</v>
      </c>
      <c r="B98" s="50">
        <v>0</v>
      </c>
      <c r="C98" s="50">
        <v>0</v>
      </c>
      <c r="D98" s="50">
        <v>0</v>
      </c>
      <c r="E98" s="50">
        <v>0</v>
      </c>
      <c r="F98" s="50">
        <v>0</v>
      </c>
      <c r="G98" s="50">
        <v>0</v>
      </c>
      <c r="H98" s="50">
        <v>0</v>
      </c>
      <c r="I98" s="50">
        <v>0</v>
      </c>
      <c r="J98" s="50">
        <v>0</v>
      </c>
      <c r="K98" s="50">
        <v>0</v>
      </c>
      <c r="L98" s="50">
        <v>0</v>
      </c>
      <c r="M98" s="50">
        <v>0</v>
      </c>
      <c r="N98" s="50">
        <v>0</v>
      </c>
      <c r="O98" s="50">
        <v>0</v>
      </c>
      <c r="Q98" s="50">
        <v>0</v>
      </c>
      <c r="R98" s="50">
        <v>0</v>
      </c>
      <c r="S98" s="50">
        <v>0</v>
      </c>
      <c r="T98" s="50">
        <v>0</v>
      </c>
      <c r="U98" s="50">
        <v>0</v>
      </c>
      <c r="V98" s="50">
        <v>0</v>
      </c>
      <c r="W98" s="50">
        <v>0</v>
      </c>
      <c r="X98" s="50">
        <v>0</v>
      </c>
      <c r="Y98" s="50">
        <v>0</v>
      </c>
      <c r="Z98" s="50">
        <v>0</v>
      </c>
      <c r="AA98" s="50">
        <v>0</v>
      </c>
      <c r="AB98" s="50">
        <v>0</v>
      </c>
      <c r="AC98" s="50">
        <v>0</v>
      </c>
      <c r="AD98" s="50">
        <v>0</v>
      </c>
      <c r="AF98" s="50">
        <v>0</v>
      </c>
      <c r="AG98" s="50">
        <v>0</v>
      </c>
      <c r="AH98" s="50">
        <v>0</v>
      </c>
      <c r="AI98" s="50">
        <v>0</v>
      </c>
      <c r="AJ98" s="50">
        <v>0</v>
      </c>
      <c r="AK98" s="50">
        <v>0</v>
      </c>
      <c r="AL98" s="50">
        <v>0</v>
      </c>
      <c r="AM98" s="50">
        <v>0</v>
      </c>
      <c r="AN98" s="50">
        <v>0</v>
      </c>
      <c r="AO98" s="50">
        <v>0</v>
      </c>
      <c r="AP98" s="50">
        <v>0</v>
      </c>
      <c r="AQ98" s="50">
        <v>0</v>
      </c>
      <c r="AR98" s="50">
        <v>0</v>
      </c>
      <c r="AS98" s="50">
        <v>0</v>
      </c>
      <c r="AU98" s="50">
        <v>0</v>
      </c>
      <c r="AV98" s="50">
        <v>0</v>
      </c>
      <c r="AW98" s="50">
        <v>0</v>
      </c>
      <c r="AX98" s="50">
        <v>0</v>
      </c>
      <c r="AY98" s="50">
        <v>0</v>
      </c>
      <c r="AZ98" s="50">
        <v>0</v>
      </c>
      <c r="BA98" s="50">
        <v>0</v>
      </c>
      <c r="BB98" s="50">
        <v>0</v>
      </c>
      <c r="BC98" s="50">
        <v>0</v>
      </c>
      <c r="BD98" s="50">
        <v>0</v>
      </c>
      <c r="BE98" s="50">
        <v>0</v>
      </c>
      <c r="BF98" s="50">
        <v>0</v>
      </c>
      <c r="BG98" s="50">
        <v>0</v>
      </c>
      <c r="BH98" s="50">
        <v>0</v>
      </c>
      <c r="BJ98" s="50">
        <v>0</v>
      </c>
      <c r="BK98" s="50">
        <v>0</v>
      </c>
      <c r="BL98" s="50">
        <v>0</v>
      </c>
      <c r="BM98" s="50">
        <v>0</v>
      </c>
      <c r="BN98" s="50">
        <v>0</v>
      </c>
      <c r="BO98" s="50">
        <v>0</v>
      </c>
      <c r="BP98" s="50">
        <v>0</v>
      </c>
      <c r="BQ98" s="50">
        <v>0</v>
      </c>
      <c r="BR98" s="50">
        <v>0</v>
      </c>
      <c r="BS98" s="50">
        <v>0</v>
      </c>
      <c r="BT98" s="50">
        <v>0</v>
      </c>
      <c r="BU98" s="50">
        <v>0</v>
      </c>
      <c r="BV98" s="50">
        <v>0</v>
      </c>
      <c r="BX98" s="50">
        <v>0</v>
      </c>
      <c r="BY98" s="50">
        <v>0</v>
      </c>
      <c r="BZ98" s="50">
        <v>0</v>
      </c>
      <c r="CA98" s="50">
        <v>0</v>
      </c>
      <c r="CB98" s="50">
        <v>0</v>
      </c>
      <c r="CC98" s="50">
        <v>0</v>
      </c>
      <c r="CD98" s="50">
        <v>0</v>
      </c>
      <c r="CE98" s="50">
        <v>0</v>
      </c>
      <c r="CF98" s="50">
        <v>0</v>
      </c>
      <c r="CG98" s="50">
        <v>0</v>
      </c>
      <c r="CH98" s="50">
        <v>0</v>
      </c>
      <c r="CI98" s="50">
        <v>0</v>
      </c>
      <c r="CJ98" s="50">
        <v>0</v>
      </c>
      <c r="CL98" s="50">
        <v>0</v>
      </c>
      <c r="CM98" s="50">
        <v>0</v>
      </c>
      <c r="CN98" s="50">
        <v>0</v>
      </c>
      <c r="CO98" s="50">
        <v>0</v>
      </c>
      <c r="CP98" s="50">
        <v>0</v>
      </c>
      <c r="CQ98" s="50">
        <v>0</v>
      </c>
      <c r="CR98" s="50">
        <v>0</v>
      </c>
      <c r="CS98" s="50">
        <v>0</v>
      </c>
      <c r="CT98" s="50">
        <v>0</v>
      </c>
      <c r="CU98" s="50">
        <v>0</v>
      </c>
      <c r="CV98" s="50">
        <v>0</v>
      </c>
      <c r="CW98" s="50">
        <v>0</v>
      </c>
      <c r="CX98" s="50">
        <v>0</v>
      </c>
      <c r="CZ98" s="50">
        <v>0</v>
      </c>
      <c r="DA98" s="50">
        <v>0</v>
      </c>
      <c r="DB98" s="50">
        <v>0</v>
      </c>
      <c r="DC98" s="50">
        <v>0</v>
      </c>
      <c r="DD98" s="50">
        <v>0</v>
      </c>
      <c r="DE98" s="50">
        <v>0</v>
      </c>
      <c r="DF98" s="50">
        <v>0</v>
      </c>
      <c r="DG98" s="50">
        <v>0</v>
      </c>
      <c r="DH98" s="50">
        <v>0</v>
      </c>
      <c r="DI98" s="50">
        <v>0</v>
      </c>
      <c r="DJ98" s="50">
        <v>0</v>
      </c>
      <c r="DK98" s="50">
        <v>0</v>
      </c>
      <c r="DL98" s="50">
        <v>0</v>
      </c>
      <c r="DM98" s="50">
        <v>0</v>
      </c>
      <c r="DN98" s="50">
        <v>0</v>
      </c>
      <c r="DO98" s="50">
        <v>0</v>
      </c>
      <c r="DP98" s="50">
        <v>0</v>
      </c>
      <c r="DQ98" s="50">
        <v>0</v>
      </c>
      <c r="DR98" s="50">
        <v>0</v>
      </c>
      <c r="DS98" s="50">
        <v>0</v>
      </c>
      <c r="DT98" s="50">
        <v>0</v>
      </c>
      <c r="DU98" s="50">
        <v>0</v>
      </c>
      <c r="DV98" s="50">
        <v>0</v>
      </c>
      <c r="DW98" s="50">
        <v>0</v>
      </c>
      <c r="DX98" s="50">
        <v>0</v>
      </c>
      <c r="DY98" s="50">
        <v>0</v>
      </c>
    </row>
    <row r="99" spans="1:136" s="51" customFormat="1" hidden="1" outlineLevel="2">
      <c r="A99" s="55" t="s">
        <v>253</v>
      </c>
      <c r="B99" s="50">
        <v>-52</v>
      </c>
      <c r="C99" s="50">
        <v>0</v>
      </c>
      <c r="D99" s="50">
        <v>0</v>
      </c>
      <c r="E99" s="50">
        <v>0</v>
      </c>
      <c r="F99" s="50">
        <v>400</v>
      </c>
      <c r="G99" s="50">
        <v>0</v>
      </c>
      <c r="H99" s="50">
        <v>0</v>
      </c>
      <c r="I99" s="50">
        <v>0</v>
      </c>
      <c r="J99" s="50">
        <v>909</v>
      </c>
      <c r="K99" s="50">
        <v>0</v>
      </c>
      <c r="L99" s="50">
        <v>0</v>
      </c>
      <c r="M99" s="50">
        <v>0</v>
      </c>
      <c r="N99" s="50">
        <v>0</v>
      </c>
      <c r="O99" s="50">
        <v>1257</v>
      </c>
      <c r="Q99" s="50">
        <v>0</v>
      </c>
      <c r="R99" s="50">
        <v>0</v>
      </c>
      <c r="S99" s="50">
        <v>0</v>
      </c>
      <c r="T99" s="50">
        <v>0</v>
      </c>
      <c r="U99" s="50">
        <v>1415.54</v>
      </c>
      <c r="V99" s="50">
        <v>0</v>
      </c>
      <c r="W99" s="50">
        <v>0</v>
      </c>
      <c r="X99" s="50">
        <v>0</v>
      </c>
      <c r="Y99" s="50">
        <v>0</v>
      </c>
      <c r="Z99" s="50">
        <v>0</v>
      </c>
      <c r="AA99" s="50">
        <v>0</v>
      </c>
      <c r="AB99" s="50">
        <v>0</v>
      </c>
      <c r="AC99" s="50">
        <v>0</v>
      </c>
      <c r="AD99" s="50">
        <v>1415.54</v>
      </c>
      <c r="AF99" s="50">
        <v>0</v>
      </c>
      <c r="AG99" s="50">
        <v>0</v>
      </c>
      <c r="AH99" s="50">
        <v>0</v>
      </c>
      <c r="AI99" s="50">
        <v>0</v>
      </c>
      <c r="AJ99" s="50">
        <v>0</v>
      </c>
      <c r="AK99" s="50">
        <v>0</v>
      </c>
      <c r="AL99" s="50">
        <v>0</v>
      </c>
      <c r="AM99" s="50">
        <v>0</v>
      </c>
      <c r="AN99" s="50">
        <v>0</v>
      </c>
      <c r="AO99" s="50">
        <v>0</v>
      </c>
      <c r="AP99" s="50">
        <v>0</v>
      </c>
      <c r="AQ99" s="50">
        <v>0</v>
      </c>
      <c r="AR99" s="50">
        <v>0</v>
      </c>
      <c r="AS99" s="50">
        <v>0</v>
      </c>
      <c r="AU99" s="50">
        <v>0</v>
      </c>
      <c r="AV99" s="50">
        <v>0</v>
      </c>
      <c r="AW99" s="50">
        <v>0</v>
      </c>
      <c r="AX99" s="50">
        <v>0</v>
      </c>
      <c r="AY99" s="50">
        <v>0</v>
      </c>
      <c r="AZ99" s="50">
        <v>0</v>
      </c>
      <c r="BA99" s="50">
        <v>0</v>
      </c>
      <c r="BB99" s="50">
        <v>906.78</v>
      </c>
      <c r="BC99" s="50">
        <v>0</v>
      </c>
      <c r="BD99" s="50">
        <v>0</v>
      </c>
      <c r="BE99" s="50">
        <v>0</v>
      </c>
      <c r="BF99" s="50">
        <v>0</v>
      </c>
      <c r="BG99" s="50">
        <v>0</v>
      </c>
      <c r="BH99" s="50">
        <v>906.78</v>
      </c>
      <c r="BJ99" s="50">
        <v>0</v>
      </c>
      <c r="BK99" s="50">
        <v>0</v>
      </c>
      <c r="BL99" s="50">
        <v>0</v>
      </c>
      <c r="BM99" s="50">
        <v>0</v>
      </c>
      <c r="BN99" s="50">
        <v>0</v>
      </c>
      <c r="BO99" s="50">
        <v>0</v>
      </c>
      <c r="BP99" s="50">
        <v>0</v>
      </c>
      <c r="BQ99" s="50">
        <v>0</v>
      </c>
      <c r="BR99" s="50">
        <v>0</v>
      </c>
      <c r="BS99" s="50">
        <v>0</v>
      </c>
      <c r="BT99" s="50">
        <v>0</v>
      </c>
      <c r="BU99" s="50">
        <v>0</v>
      </c>
      <c r="BV99" s="50">
        <v>0</v>
      </c>
      <c r="BX99" s="50">
        <v>0</v>
      </c>
      <c r="BY99" s="50">
        <v>0</v>
      </c>
      <c r="BZ99" s="50">
        <v>0</v>
      </c>
      <c r="CA99" s="50">
        <v>0</v>
      </c>
      <c r="CB99" s="50">
        <v>0</v>
      </c>
      <c r="CC99" s="50">
        <v>0</v>
      </c>
      <c r="CD99" s="50">
        <v>0</v>
      </c>
      <c r="CE99" s="50">
        <v>1160</v>
      </c>
      <c r="CF99" s="50">
        <v>0</v>
      </c>
      <c r="CG99" s="50">
        <v>0</v>
      </c>
      <c r="CH99" s="50">
        <v>0</v>
      </c>
      <c r="CI99" s="50">
        <v>0</v>
      </c>
      <c r="CJ99" s="50">
        <v>1160</v>
      </c>
      <c r="CL99" s="50">
        <v>0</v>
      </c>
      <c r="CM99" s="50">
        <v>0</v>
      </c>
      <c r="CN99" s="50">
        <v>0</v>
      </c>
      <c r="CO99" s="50">
        <v>0</v>
      </c>
      <c r="CP99" s="50">
        <v>0</v>
      </c>
      <c r="CQ99" s="50">
        <v>0</v>
      </c>
      <c r="CR99" s="50">
        <v>0</v>
      </c>
      <c r="CS99" s="50">
        <v>0</v>
      </c>
      <c r="CT99" s="50">
        <v>0</v>
      </c>
      <c r="CU99" s="50">
        <v>0</v>
      </c>
      <c r="CV99" s="50">
        <v>0</v>
      </c>
      <c r="CW99" s="50">
        <v>0</v>
      </c>
      <c r="CX99" s="50">
        <v>0</v>
      </c>
      <c r="CZ99" s="50">
        <v>0</v>
      </c>
      <c r="DA99" s="50">
        <v>0</v>
      </c>
      <c r="DB99" s="50">
        <v>0</v>
      </c>
      <c r="DC99" s="50">
        <v>792.5</v>
      </c>
      <c r="DD99" s="50">
        <v>3000</v>
      </c>
      <c r="DE99" s="50">
        <v>-3000</v>
      </c>
      <c r="DF99" s="50">
        <v>0</v>
      </c>
      <c r="DG99" s="50">
        <v>0</v>
      </c>
      <c r="DH99" s="50">
        <v>0</v>
      </c>
      <c r="DI99" s="50">
        <v>0</v>
      </c>
      <c r="DJ99" s="50">
        <v>0</v>
      </c>
      <c r="DK99" s="50">
        <v>0</v>
      </c>
      <c r="DL99" s="50">
        <v>792.5</v>
      </c>
      <c r="DM99" s="50">
        <v>0</v>
      </c>
      <c r="DN99" s="50">
        <v>0</v>
      </c>
      <c r="DO99" s="50">
        <v>0</v>
      </c>
      <c r="DP99" s="50">
        <v>0</v>
      </c>
      <c r="DQ99" s="50">
        <v>0</v>
      </c>
      <c r="DR99" s="50">
        <v>0</v>
      </c>
      <c r="DS99" s="50">
        <v>0</v>
      </c>
      <c r="DT99" s="50">
        <v>0</v>
      </c>
      <c r="DU99" s="50">
        <v>0</v>
      </c>
      <c r="DV99" s="50">
        <v>0</v>
      </c>
      <c r="DW99" s="50">
        <v>0</v>
      </c>
      <c r="DX99" s="50">
        <v>0</v>
      </c>
      <c r="DY99" s="50">
        <v>0</v>
      </c>
    </row>
    <row r="100" spans="1:136" s="51" customFormat="1" hidden="1" outlineLevel="2">
      <c r="A100" s="55" t="s">
        <v>254</v>
      </c>
      <c r="B100" s="50">
        <v>0</v>
      </c>
      <c r="C100" s="50">
        <v>0</v>
      </c>
      <c r="D100" s="50">
        <v>0</v>
      </c>
      <c r="E100" s="50">
        <v>0</v>
      </c>
      <c r="F100" s="50">
        <v>0</v>
      </c>
      <c r="G100" s="50">
        <v>0</v>
      </c>
      <c r="H100" s="50">
        <v>0</v>
      </c>
      <c r="I100" s="50">
        <v>0</v>
      </c>
      <c r="J100" s="50">
        <v>0</v>
      </c>
      <c r="K100" s="50">
        <v>0</v>
      </c>
      <c r="L100" s="50">
        <v>0</v>
      </c>
      <c r="M100" s="50">
        <v>0</v>
      </c>
      <c r="N100" s="50">
        <v>0</v>
      </c>
      <c r="O100" s="50">
        <v>0</v>
      </c>
      <c r="Q100" s="50">
        <v>0</v>
      </c>
      <c r="R100" s="50">
        <v>0</v>
      </c>
      <c r="S100" s="50">
        <v>0</v>
      </c>
      <c r="T100" s="50">
        <v>0</v>
      </c>
      <c r="U100" s="50">
        <v>0</v>
      </c>
      <c r="V100" s="50">
        <v>0</v>
      </c>
      <c r="W100" s="50">
        <v>0</v>
      </c>
      <c r="X100" s="50">
        <v>0</v>
      </c>
      <c r="Y100" s="50">
        <v>0</v>
      </c>
      <c r="Z100" s="50">
        <v>0</v>
      </c>
      <c r="AA100" s="50">
        <v>0</v>
      </c>
      <c r="AB100" s="50">
        <v>0</v>
      </c>
      <c r="AC100" s="50">
        <v>0</v>
      </c>
      <c r="AD100" s="50">
        <v>0</v>
      </c>
      <c r="AF100" s="50">
        <v>0</v>
      </c>
      <c r="AG100" s="50">
        <v>0</v>
      </c>
      <c r="AH100" s="50">
        <v>0</v>
      </c>
      <c r="AI100" s="50">
        <v>0</v>
      </c>
      <c r="AJ100" s="50">
        <v>0</v>
      </c>
      <c r="AK100" s="50">
        <v>0</v>
      </c>
      <c r="AL100" s="50">
        <v>0</v>
      </c>
      <c r="AM100" s="50">
        <v>0</v>
      </c>
      <c r="AN100" s="50">
        <v>0</v>
      </c>
      <c r="AO100" s="50">
        <v>0</v>
      </c>
      <c r="AP100" s="50">
        <v>0</v>
      </c>
      <c r="AQ100" s="50">
        <v>0</v>
      </c>
      <c r="AR100" s="50">
        <v>0</v>
      </c>
      <c r="AS100" s="50">
        <v>0</v>
      </c>
      <c r="AU100" s="50">
        <v>0</v>
      </c>
      <c r="AV100" s="50">
        <v>0</v>
      </c>
      <c r="AW100" s="50">
        <v>0</v>
      </c>
      <c r="AX100" s="50">
        <v>0</v>
      </c>
      <c r="AY100" s="50">
        <v>0</v>
      </c>
      <c r="AZ100" s="50">
        <v>0</v>
      </c>
      <c r="BA100" s="50">
        <v>0</v>
      </c>
      <c r="BB100" s="50">
        <v>0</v>
      </c>
      <c r="BC100" s="50">
        <v>0</v>
      </c>
      <c r="BD100" s="50">
        <v>0</v>
      </c>
      <c r="BE100" s="50">
        <v>0</v>
      </c>
      <c r="BF100" s="50">
        <v>0</v>
      </c>
      <c r="BG100" s="50">
        <v>0</v>
      </c>
      <c r="BH100" s="50">
        <v>0</v>
      </c>
      <c r="BJ100" s="50">
        <v>0</v>
      </c>
      <c r="BK100" s="50">
        <v>0</v>
      </c>
      <c r="BL100" s="50">
        <v>0</v>
      </c>
      <c r="BM100" s="50">
        <v>0</v>
      </c>
      <c r="BN100" s="50">
        <v>0</v>
      </c>
      <c r="BO100" s="50">
        <v>0</v>
      </c>
      <c r="BP100" s="50">
        <v>0</v>
      </c>
      <c r="BQ100" s="50">
        <v>0</v>
      </c>
      <c r="BR100" s="50">
        <v>0</v>
      </c>
      <c r="BS100" s="50">
        <v>0</v>
      </c>
      <c r="BT100" s="50">
        <v>0</v>
      </c>
      <c r="BU100" s="50">
        <v>0</v>
      </c>
      <c r="BV100" s="50">
        <v>0</v>
      </c>
      <c r="BX100" s="50">
        <v>0</v>
      </c>
      <c r="BY100" s="50">
        <v>0</v>
      </c>
      <c r="BZ100" s="50">
        <v>0</v>
      </c>
      <c r="CA100" s="50">
        <v>0</v>
      </c>
      <c r="CB100" s="50">
        <v>0</v>
      </c>
      <c r="CC100" s="50">
        <v>0</v>
      </c>
      <c r="CD100" s="50">
        <v>0</v>
      </c>
      <c r="CE100" s="50">
        <v>0</v>
      </c>
      <c r="CF100" s="50">
        <v>0</v>
      </c>
      <c r="CG100" s="50">
        <v>0</v>
      </c>
      <c r="CH100" s="50">
        <v>0</v>
      </c>
      <c r="CI100" s="50">
        <v>0</v>
      </c>
      <c r="CJ100" s="50">
        <v>0</v>
      </c>
      <c r="CL100" s="50">
        <v>0</v>
      </c>
      <c r="CM100" s="50">
        <v>0</v>
      </c>
      <c r="CN100" s="50">
        <v>0</v>
      </c>
      <c r="CO100" s="50">
        <v>0</v>
      </c>
      <c r="CP100" s="50">
        <v>0</v>
      </c>
      <c r="CQ100" s="50">
        <v>0</v>
      </c>
      <c r="CR100" s="50">
        <v>0</v>
      </c>
      <c r="CS100" s="50">
        <v>0</v>
      </c>
      <c r="CT100" s="50">
        <v>0</v>
      </c>
      <c r="CU100" s="50">
        <v>0</v>
      </c>
      <c r="CV100" s="50">
        <v>0</v>
      </c>
      <c r="CW100" s="50">
        <v>0</v>
      </c>
      <c r="CX100" s="50">
        <v>0</v>
      </c>
      <c r="CZ100" s="50">
        <v>0</v>
      </c>
      <c r="DA100" s="50">
        <v>0</v>
      </c>
      <c r="DB100" s="50">
        <v>0</v>
      </c>
      <c r="DC100" s="50">
        <v>0</v>
      </c>
      <c r="DD100" s="50">
        <v>0</v>
      </c>
      <c r="DE100" s="50">
        <v>0</v>
      </c>
      <c r="DF100" s="50">
        <v>0</v>
      </c>
      <c r="DG100" s="50">
        <v>0</v>
      </c>
      <c r="DH100" s="50">
        <v>0</v>
      </c>
      <c r="DI100" s="50">
        <v>0</v>
      </c>
      <c r="DJ100" s="50">
        <v>0</v>
      </c>
      <c r="DK100" s="50">
        <v>0</v>
      </c>
      <c r="DL100" s="50">
        <v>0</v>
      </c>
      <c r="DM100" s="50">
        <v>0</v>
      </c>
      <c r="DN100" s="50">
        <v>0</v>
      </c>
      <c r="DO100" s="50">
        <v>0</v>
      </c>
      <c r="DP100" s="50">
        <v>0</v>
      </c>
      <c r="DQ100" s="50">
        <v>0</v>
      </c>
      <c r="DR100" s="50">
        <v>0</v>
      </c>
      <c r="DS100" s="50">
        <v>0</v>
      </c>
      <c r="DT100" s="50">
        <v>0</v>
      </c>
      <c r="DU100" s="50">
        <v>0</v>
      </c>
      <c r="DV100" s="50">
        <v>0</v>
      </c>
      <c r="DW100" s="50">
        <v>0</v>
      </c>
      <c r="DX100" s="50">
        <v>0</v>
      </c>
      <c r="DY100" s="50">
        <v>0</v>
      </c>
    </row>
    <row r="101" spans="1:136" s="51" customFormat="1" hidden="1" outlineLevel="2">
      <c r="A101" s="55" t="s">
        <v>255</v>
      </c>
      <c r="B101" s="50">
        <v>0</v>
      </c>
      <c r="C101" s="50">
        <v>0</v>
      </c>
      <c r="D101" s="50">
        <v>0</v>
      </c>
      <c r="E101" s="50">
        <v>0</v>
      </c>
      <c r="F101" s="50">
        <v>0</v>
      </c>
      <c r="G101" s="50">
        <v>0</v>
      </c>
      <c r="H101" s="50">
        <v>0</v>
      </c>
      <c r="I101" s="50">
        <v>0</v>
      </c>
      <c r="J101" s="50">
        <v>0</v>
      </c>
      <c r="K101" s="50">
        <v>0</v>
      </c>
      <c r="L101" s="50">
        <v>0</v>
      </c>
      <c r="M101" s="50">
        <v>0</v>
      </c>
      <c r="N101" s="50">
        <v>0</v>
      </c>
      <c r="O101" s="50">
        <v>0</v>
      </c>
      <c r="Q101" s="50">
        <v>0</v>
      </c>
      <c r="R101" s="50">
        <v>0</v>
      </c>
      <c r="S101" s="50">
        <v>0</v>
      </c>
      <c r="T101" s="50">
        <v>0</v>
      </c>
      <c r="U101" s="50">
        <v>0</v>
      </c>
      <c r="V101" s="50">
        <v>0</v>
      </c>
      <c r="W101" s="50">
        <v>0</v>
      </c>
      <c r="X101" s="50">
        <v>0</v>
      </c>
      <c r="Y101" s="50">
        <v>0</v>
      </c>
      <c r="Z101" s="50">
        <v>0</v>
      </c>
      <c r="AA101" s="50">
        <v>0</v>
      </c>
      <c r="AB101" s="50">
        <v>0</v>
      </c>
      <c r="AC101" s="50">
        <v>0</v>
      </c>
      <c r="AD101" s="50">
        <v>0</v>
      </c>
      <c r="AF101" s="50">
        <v>0</v>
      </c>
      <c r="AG101" s="50">
        <v>0</v>
      </c>
      <c r="AH101" s="50">
        <v>0</v>
      </c>
      <c r="AI101" s="50">
        <v>0</v>
      </c>
      <c r="AJ101" s="50">
        <v>0</v>
      </c>
      <c r="AK101" s="50">
        <v>0</v>
      </c>
      <c r="AL101" s="50">
        <v>0</v>
      </c>
      <c r="AM101" s="50">
        <v>0</v>
      </c>
      <c r="AN101" s="50">
        <v>0</v>
      </c>
      <c r="AO101" s="50">
        <v>0</v>
      </c>
      <c r="AP101" s="50">
        <v>0</v>
      </c>
      <c r="AQ101" s="50">
        <v>0</v>
      </c>
      <c r="AR101" s="50">
        <v>0</v>
      </c>
      <c r="AS101" s="50">
        <v>0</v>
      </c>
      <c r="AU101" s="50">
        <v>6726</v>
      </c>
      <c r="AV101" s="50">
        <v>0</v>
      </c>
      <c r="AW101" s="50">
        <v>0</v>
      </c>
      <c r="AX101" s="50">
        <v>0</v>
      </c>
      <c r="AY101" s="50">
        <v>0</v>
      </c>
      <c r="AZ101" s="50">
        <v>0</v>
      </c>
      <c r="BA101" s="50">
        <v>0</v>
      </c>
      <c r="BB101" s="50">
        <v>0</v>
      </c>
      <c r="BC101" s="50">
        <v>0</v>
      </c>
      <c r="BD101" s="50">
        <v>0</v>
      </c>
      <c r="BE101" s="50">
        <v>0</v>
      </c>
      <c r="BF101" s="50">
        <v>0</v>
      </c>
      <c r="BG101" s="50">
        <v>0</v>
      </c>
      <c r="BH101" s="50">
        <v>6726</v>
      </c>
      <c r="BJ101" s="50">
        <v>0</v>
      </c>
      <c r="BK101" s="50">
        <v>0</v>
      </c>
      <c r="BL101" s="50">
        <v>0</v>
      </c>
      <c r="BM101" s="50">
        <v>0</v>
      </c>
      <c r="BN101" s="50">
        <v>0</v>
      </c>
      <c r="BO101" s="50">
        <v>0</v>
      </c>
      <c r="BP101" s="50">
        <v>0</v>
      </c>
      <c r="BQ101" s="50">
        <v>0</v>
      </c>
      <c r="BR101" s="50">
        <v>0</v>
      </c>
      <c r="BS101" s="50">
        <v>0</v>
      </c>
      <c r="BT101" s="50">
        <v>0</v>
      </c>
      <c r="BU101" s="50">
        <v>0</v>
      </c>
      <c r="BV101" s="50">
        <v>0</v>
      </c>
      <c r="BX101" s="50">
        <v>0</v>
      </c>
      <c r="BY101" s="50">
        <v>0</v>
      </c>
      <c r="BZ101" s="50">
        <v>0</v>
      </c>
      <c r="CA101" s="50">
        <v>0</v>
      </c>
      <c r="CB101" s="50">
        <v>0</v>
      </c>
      <c r="CC101" s="50">
        <v>0</v>
      </c>
      <c r="CD101" s="50">
        <v>0</v>
      </c>
      <c r="CE101" s="50">
        <v>0</v>
      </c>
      <c r="CF101" s="50">
        <v>0</v>
      </c>
      <c r="CG101" s="50">
        <v>0</v>
      </c>
      <c r="CH101" s="50">
        <v>0</v>
      </c>
      <c r="CI101" s="50">
        <v>0</v>
      </c>
      <c r="CJ101" s="50">
        <v>0</v>
      </c>
      <c r="CL101" s="50">
        <v>0</v>
      </c>
      <c r="CM101" s="50">
        <v>0</v>
      </c>
      <c r="CN101" s="50">
        <v>0</v>
      </c>
      <c r="CO101" s="50">
        <v>0</v>
      </c>
      <c r="CP101" s="50">
        <v>0</v>
      </c>
      <c r="CQ101" s="50">
        <v>0</v>
      </c>
      <c r="CR101" s="50">
        <v>0</v>
      </c>
      <c r="CS101" s="50">
        <v>0</v>
      </c>
      <c r="CT101" s="50">
        <v>0</v>
      </c>
      <c r="CU101" s="50">
        <v>0</v>
      </c>
      <c r="CV101" s="50">
        <v>0</v>
      </c>
      <c r="CW101" s="50">
        <v>0</v>
      </c>
      <c r="CX101" s="50">
        <v>0</v>
      </c>
      <c r="CZ101" s="50">
        <v>0</v>
      </c>
      <c r="DA101" s="50">
        <v>0</v>
      </c>
      <c r="DB101" s="50">
        <v>0</v>
      </c>
      <c r="DC101" s="50">
        <v>0</v>
      </c>
      <c r="DD101" s="50">
        <v>0</v>
      </c>
      <c r="DE101" s="50">
        <v>0</v>
      </c>
      <c r="DF101" s="50">
        <v>0</v>
      </c>
      <c r="DG101" s="50">
        <v>0</v>
      </c>
      <c r="DH101" s="50">
        <v>0</v>
      </c>
      <c r="DI101" s="50">
        <v>0</v>
      </c>
      <c r="DJ101" s="50">
        <v>0</v>
      </c>
      <c r="DK101" s="50">
        <v>0</v>
      </c>
      <c r="DL101" s="50">
        <v>0</v>
      </c>
      <c r="DM101" s="50">
        <v>0</v>
      </c>
      <c r="DN101" s="50">
        <v>0</v>
      </c>
      <c r="DO101" s="50">
        <v>0</v>
      </c>
      <c r="DP101" s="50">
        <v>0</v>
      </c>
      <c r="DQ101" s="50">
        <v>0</v>
      </c>
      <c r="DR101" s="50">
        <v>0</v>
      </c>
      <c r="DS101" s="50">
        <v>0</v>
      </c>
      <c r="DT101" s="50">
        <v>0</v>
      </c>
      <c r="DU101" s="50">
        <v>0</v>
      </c>
      <c r="DV101" s="50">
        <v>0</v>
      </c>
      <c r="DW101" s="50">
        <v>0</v>
      </c>
      <c r="DX101" s="50">
        <v>0</v>
      </c>
      <c r="DY101" s="50">
        <v>0</v>
      </c>
    </row>
    <row r="102" spans="1:136" s="51" customFormat="1" hidden="1" outlineLevel="2">
      <c r="A102" s="55" t="s">
        <v>256</v>
      </c>
      <c r="B102" s="50">
        <v>0</v>
      </c>
      <c r="C102" s="50">
        <v>0</v>
      </c>
      <c r="D102" s="50">
        <v>0</v>
      </c>
      <c r="E102" s="50">
        <v>0</v>
      </c>
      <c r="F102" s="50">
        <v>0</v>
      </c>
      <c r="G102" s="50">
        <v>0</v>
      </c>
      <c r="H102" s="50">
        <v>0</v>
      </c>
      <c r="I102" s="50">
        <v>0</v>
      </c>
      <c r="J102" s="50">
        <v>0</v>
      </c>
      <c r="K102" s="50">
        <v>0</v>
      </c>
      <c r="L102" s="50">
        <v>0</v>
      </c>
      <c r="M102" s="50">
        <v>0</v>
      </c>
      <c r="N102" s="50">
        <v>0</v>
      </c>
      <c r="O102" s="50">
        <v>0</v>
      </c>
      <c r="Q102" s="50">
        <v>0</v>
      </c>
      <c r="R102" s="50">
        <v>0</v>
      </c>
      <c r="S102" s="50">
        <v>0</v>
      </c>
      <c r="T102" s="50">
        <v>0</v>
      </c>
      <c r="U102" s="50">
        <v>0</v>
      </c>
      <c r="V102" s="50">
        <v>0</v>
      </c>
      <c r="W102" s="50">
        <v>0</v>
      </c>
      <c r="X102" s="50">
        <v>0</v>
      </c>
      <c r="Y102" s="50">
        <v>0</v>
      </c>
      <c r="Z102" s="50">
        <v>0</v>
      </c>
      <c r="AA102" s="50">
        <v>0</v>
      </c>
      <c r="AB102" s="50">
        <v>0</v>
      </c>
      <c r="AC102" s="50">
        <v>0</v>
      </c>
      <c r="AD102" s="50">
        <v>0</v>
      </c>
      <c r="AF102" s="50">
        <v>0</v>
      </c>
      <c r="AG102" s="50">
        <v>0</v>
      </c>
      <c r="AH102" s="50">
        <v>0</v>
      </c>
      <c r="AI102" s="50">
        <v>0</v>
      </c>
      <c r="AJ102" s="50">
        <v>0</v>
      </c>
      <c r="AK102" s="50">
        <v>0</v>
      </c>
      <c r="AL102" s="50">
        <v>0</v>
      </c>
      <c r="AM102" s="50">
        <v>0</v>
      </c>
      <c r="AN102" s="50">
        <v>0</v>
      </c>
      <c r="AO102" s="50">
        <v>0</v>
      </c>
      <c r="AP102" s="50">
        <v>0</v>
      </c>
      <c r="AQ102" s="50">
        <v>0</v>
      </c>
      <c r="AR102" s="50">
        <v>0</v>
      </c>
      <c r="AS102" s="50">
        <v>0</v>
      </c>
      <c r="AU102" s="50">
        <v>0</v>
      </c>
      <c r="AV102" s="50">
        <v>0</v>
      </c>
      <c r="AW102" s="50">
        <v>0</v>
      </c>
      <c r="AX102" s="50">
        <v>0</v>
      </c>
      <c r="AY102" s="50">
        <v>0</v>
      </c>
      <c r="AZ102" s="50">
        <v>0</v>
      </c>
      <c r="BA102" s="50">
        <v>0</v>
      </c>
      <c r="BB102" s="50">
        <v>0</v>
      </c>
      <c r="BC102" s="50">
        <v>0</v>
      </c>
      <c r="BD102" s="50">
        <v>0</v>
      </c>
      <c r="BE102" s="50">
        <v>0</v>
      </c>
      <c r="BF102" s="50">
        <v>0</v>
      </c>
      <c r="BG102" s="50">
        <v>0</v>
      </c>
      <c r="BH102" s="50">
        <v>0</v>
      </c>
      <c r="BJ102" s="50">
        <v>0</v>
      </c>
      <c r="BK102" s="50">
        <v>0</v>
      </c>
      <c r="BL102" s="50">
        <v>0</v>
      </c>
      <c r="BM102" s="50">
        <v>0</v>
      </c>
      <c r="BN102" s="50">
        <v>0</v>
      </c>
      <c r="BO102" s="50">
        <v>0</v>
      </c>
      <c r="BP102" s="50">
        <v>0</v>
      </c>
      <c r="BQ102" s="50">
        <v>0</v>
      </c>
      <c r="BR102" s="50">
        <v>0</v>
      </c>
      <c r="BS102" s="50">
        <v>0</v>
      </c>
      <c r="BT102" s="50">
        <v>0</v>
      </c>
      <c r="BU102" s="50">
        <v>0</v>
      </c>
      <c r="BV102" s="50">
        <v>0</v>
      </c>
      <c r="BX102" s="50">
        <v>0</v>
      </c>
      <c r="BY102" s="50">
        <v>0</v>
      </c>
      <c r="BZ102" s="50">
        <v>0</v>
      </c>
      <c r="CA102" s="50">
        <v>0</v>
      </c>
      <c r="CB102" s="50">
        <v>0</v>
      </c>
      <c r="CC102" s="50">
        <v>0</v>
      </c>
      <c r="CD102" s="50">
        <v>0</v>
      </c>
      <c r="CE102" s="50">
        <v>0</v>
      </c>
      <c r="CF102" s="50">
        <v>0</v>
      </c>
      <c r="CG102" s="50">
        <v>0</v>
      </c>
      <c r="CH102" s="50">
        <v>0</v>
      </c>
      <c r="CI102" s="50">
        <v>0</v>
      </c>
      <c r="CJ102" s="50">
        <v>0</v>
      </c>
      <c r="CL102" s="50">
        <v>0</v>
      </c>
      <c r="CM102" s="50">
        <v>0</v>
      </c>
      <c r="CN102" s="50">
        <v>0</v>
      </c>
      <c r="CO102" s="50">
        <v>0</v>
      </c>
      <c r="CP102" s="50">
        <v>0</v>
      </c>
      <c r="CQ102" s="50">
        <v>0</v>
      </c>
      <c r="CR102" s="50">
        <v>0</v>
      </c>
      <c r="CS102" s="50">
        <v>0</v>
      </c>
      <c r="CT102" s="50">
        <v>0</v>
      </c>
      <c r="CU102" s="50">
        <v>0</v>
      </c>
      <c r="CV102" s="50">
        <v>0</v>
      </c>
      <c r="CW102" s="50">
        <v>0</v>
      </c>
      <c r="CX102" s="50">
        <v>0</v>
      </c>
      <c r="CZ102" s="50">
        <v>0</v>
      </c>
      <c r="DA102" s="50">
        <v>0</v>
      </c>
      <c r="DB102" s="50">
        <v>0</v>
      </c>
      <c r="DC102" s="50">
        <v>0</v>
      </c>
      <c r="DD102" s="50">
        <v>0</v>
      </c>
      <c r="DE102" s="50">
        <v>0</v>
      </c>
      <c r="DF102" s="50">
        <v>0</v>
      </c>
      <c r="DG102" s="50">
        <v>0</v>
      </c>
      <c r="DH102" s="50">
        <v>0</v>
      </c>
      <c r="DI102" s="50">
        <v>0</v>
      </c>
      <c r="DJ102" s="50">
        <v>0</v>
      </c>
      <c r="DK102" s="50">
        <v>0</v>
      </c>
      <c r="DL102" s="50">
        <v>0</v>
      </c>
      <c r="DM102" s="50">
        <v>0</v>
      </c>
      <c r="DN102" s="50">
        <v>0</v>
      </c>
      <c r="DO102" s="50">
        <v>0</v>
      </c>
      <c r="DP102" s="50">
        <v>0</v>
      </c>
      <c r="DQ102" s="50">
        <v>0</v>
      </c>
      <c r="DR102" s="50">
        <v>0</v>
      </c>
      <c r="DS102" s="50">
        <v>0</v>
      </c>
      <c r="DT102" s="50">
        <v>0</v>
      </c>
      <c r="DU102" s="50">
        <v>0</v>
      </c>
      <c r="DV102" s="50">
        <v>0</v>
      </c>
      <c r="DW102" s="50">
        <v>0</v>
      </c>
      <c r="DX102" s="50">
        <v>0</v>
      </c>
      <c r="DY102" s="50">
        <v>0</v>
      </c>
    </row>
    <row r="103" spans="1:136" s="51" customFormat="1" hidden="1" outlineLevel="2">
      <c r="A103" s="55" t="s">
        <v>257</v>
      </c>
      <c r="B103" s="50">
        <v>0</v>
      </c>
      <c r="C103" s="50">
        <v>0</v>
      </c>
      <c r="D103" s="50">
        <v>0</v>
      </c>
      <c r="E103" s="50">
        <v>0</v>
      </c>
      <c r="F103" s="50">
        <v>0</v>
      </c>
      <c r="G103" s="50">
        <v>0</v>
      </c>
      <c r="H103" s="50">
        <v>0</v>
      </c>
      <c r="I103" s="50">
        <v>0</v>
      </c>
      <c r="J103" s="50">
        <v>0</v>
      </c>
      <c r="K103" s="50">
        <v>0</v>
      </c>
      <c r="L103" s="50">
        <v>0</v>
      </c>
      <c r="M103" s="50">
        <v>0</v>
      </c>
      <c r="N103" s="50">
        <v>0</v>
      </c>
      <c r="O103" s="50">
        <v>0</v>
      </c>
      <c r="Q103" s="50">
        <v>0</v>
      </c>
      <c r="R103" s="50">
        <v>0</v>
      </c>
      <c r="S103" s="50">
        <v>0</v>
      </c>
      <c r="T103" s="50">
        <v>0</v>
      </c>
      <c r="U103" s="50">
        <v>0</v>
      </c>
      <c r="V103" s="50">
        <v>0</v>
      </c>
      <c r="W103" s="50">
        <v>0</v>
      </c>
      <c r="X103" s="50">
        <v>0</v>
      </c>
      <c r="Y103" s="50">
        <v>0</v>
      </c>
      <c r="Z103" s="50">
        <v>0</v>
      </c>
      <c r="AA103" s="50">
        <v>0</v>
      </c>
      <c r="AB103" s="50">
        <v>0</v>
      </c>
      <c r="AC103" s="50">
        <v>0</v>
      </c>
      <c r="AD103" s="50">
        <v>0</v>
      </c>
      <c r="AF103" s="50">
        <v>0</v>
      </c>
      <c r="AG103" s="50">
        <v>0</v>
      </c>
      <c r="AH103" s="50">
        <v>0</v>
      </c>
      <c r="AI103" s="50">
        <v>0</v>
      </c>
      <c r="AJ103" s="50">
        <v>0</v>
      </c>
      <c r="AK103" s="50">
        <v>0</v>
      </c>
      <c r="AL103" s="50">
        <v>0</v>
      </c>
      <c r="AM103" s="50">
        <v>0</v>
      </c>
      <c r="AN103" s="50">
        <v>0</v>
      </c>
      <c r="AO103" s="50">
        <v>0</v>
      </c>
      <c r="AP103" s="50">
        <v>0</v>
      </c>
      <c r="AQ103" s="50">
        <v>0</v>
      </c>
      <c r="AR103" s="50">
        <v>0</v>
      </c>
      <c r="AS103" s="50">
        <v>0</v>
      </c>
      <c r="AU103" s="50">
        <v>0</v>
      </c>
      <c r="AV103" s="50">
        <v>0</v>
      </c>
      <c r="AW103" s="50">
        <v>0</v>
      </c>
      <c r="AX103" s="50">
        <v>0</v>
      </c>
      <c r="AY103" s="50">
        <v>0</v>
      </c>
      <c r="AZ103" s="50">
        <v>0</v>
      </c>
      <c r="BA103" s="50">
        <v>0</v>
      </c>
      <c r="BB103" s="50">
        <v>0</v>
      </c>
      <c r="BC103" s="50">
        <v>0</v>
      </c>
      <c r="BD103" s="50">
        <v>0</v>
      </c>
      <c r="BE103" s="50">
        <v>0</v>
      </c>
      <c r="BF103" s="50">
        <v>0</v>
      </c>
      <c r="BG103" s="50">
        <v>0</v>
      </c>
      <c r="BH103" s="50">
        <v>0</v>
      </c>
      <c r="BJ103" s="50">
        <v>0</v>
      </c>
      <c r="BK103" s="50">
        <v>0</v>
      </c>
      <c r="BL103" s="50">
        <v>0</v>
      </c>
      <c r="BM103" s="50">
        <v>0</v>
      </c>
      <c r="BN103" s="50">
        <v>0</v>
      </c>
      <c r="BO103" s="50">
        <v>0</v>
      </c>
      <c r="BP103" s="50">
        <v>0</v>
      </c>
      <c r="BQ103" s="50">
        <v>0</v>
      </c>
      <c r="BR103" s="50">
        <v>0</v>
      </c>
      <c r="BS103" s="50">
        <v>0</v>
      </c>
      <c r="BT103" s="50">
        <v>0</v>
      </c>
      <c r="BU103" s="50">
        <v>0</v>
      </c>
      <c r="BV103" s="50">
        <v>0</v>
      </c>
      <c r="BX103" s="50">
        <v>0</v>
      </c>
      <c r="BY103" s="50">
        <v>0</v>
      </c>
      <c r="BZ103" s="50">
        <v>0</v>
      </c>
      <c r="CA103" s="50">
        <v>0</v>
      </c>
      <c r="CB103" s="50">
        <v>0</v>
      </c>
      <c r="CC103" s="50">
        <v>0</v>
      </c>
      <c r="CD103" s="50">
        <v>0</v>
      </c>
      <c r="CE103" s="50">
        <v>0</v>
      </c>
      <c r="CF103" s="50">
        <v>0</v>
      </c>
      <c r="CG103" s="50">
        <v>0</v>
      </c>
      <c r="CH103" s="50">
        <v>0</v>
      </c>
      <c r="CI103" s="50">
        <v>0</v>
      </c>
      <c r="CJ103" s="50">
        <v>0</v>
      </c>
      <c r="CL103" s="50">
        <v>0</v>
      </c>
      <c r="CM103" s="50">
        <v>0</v>
      </c>
      <c r="CN103" s="50">
        <v>0</v>
      </c>
      <c r="CO103" s="50">
        <v>0</v>
      </c>
      <c r="CP103" s="50">
        <v>0</v>
      </c>
      <c r="CQ103" s="50">
        <v>0</v>
      </c>
      <c r="CR103" s="50">
        <v>0</v>
      </c>
      <c r="CS103" s="50">
        <v>0</v>
      </c>
      <c r="CT103" s="50">
        <v>0</v>
      </c>
      <c r="CU103" s="50">
        <v>0</v>
      </c>
      <c r="CV103" s="50">
        <v>0</v>
      </c>
      <c r="CW103" s="50">
        <v>0</v>
      </c>
      <c r="CX103" s="50">
        <v>0</v>
      </c>
      <c r="CZ103" s="50">
        <v>0</v>
      </c>
      <c r="DA103" s="50">
        <v>0</v>
      </c>
      <c r="DB103" s="50">
        <v>0</v>
      </c>
      <c r="DC103" s="50">
        <v>0</v>
      </c>
      <c r="DD103" s="50">
        <v>0</v>
      </c>
      <c r="DE103" s="50">
        <v>0</v>
      </c>
      <c r="DF103" s="50">
        <v>0</v>
      </c>
      <c r="DG103" s="50">
        <v>0</v>
      </c>
      <c r="DH103" s="50">
        <v>0</v>
      </c>
      <c r="DI103" s="50">
        <v>0</v>
      </c>
      <c r="DJ103" s="50">
        <v>0</v>
      </c>
      <c r="DK103" s="50">
        <v>0</v>
      </c>
      <c r="DL103" s="50">
        <v>0</v>
      </c>
      <c r="DM103" s="50">
        <v>0</v>
      </c>
      <c r="DN103" s="50">
        <v>0</v>
      </c>
      <c r="DO103" s="50">
        <v>0</v>
      </c>
      <c r="DP103" s="50">
        <v>0</v>
      </c>
      <c r="DQ103" s="50">
        <v>0</v>
      </c>
      <c r="DR103" s="50">
        <v>0</v>
      </c>
      <c r="DS103" s="50">
        <v>0</v>
      </c>
      <c r="DT103" s="50">
        <v>0</v>
      </c>
      <c r="DU103" s="50">
        <v>0</v>
      </c>
      <c r="DV103" s="50">
        <v>0</v>
      </c>
      <c r="DW103" s="50">
        <v>0</v>
      </c>
      <c r="DX103" s="50">
        <v>0</v>
      </c>
      <c r="DY103" s="50">
        <v>0</v>
      </c>
    </row>
    <row r="104" spans="1:136" s="51" customFormat="1" hidden="1" outlineLevel="2">
      <c r="A104" s="55" t="s">
        <v>258</v>
      </c>
      <c r="B104" s="50">
        <v>0</v>
      </c>
      <c r="C104" s="50">
        <v>0</v>
      </c>
      <c r="D104" s="50">
        <v>0</v>
      </c>
      <c r="E104" s="50">
        <v>0</v>
      </c>
      <c r="F104" s="50">
        <v>0</v>
      </c>
      <c r="G104" s="50">
        <v>0</v>
      </c>
      <c r="H104" s="50">
        <v>0</v>
      </c>
      <c r="I104" s="50">
        <v>0</v>
      </c>
      <c r="J104" s="50">
        <v>0</v>
      </c>
      <c r="K104" s="50">
        <v>0</v>
      </c>
      <c r="L104" s="50">
        <v>0</v>
      </c>
      <c r="M104" s="50">
        <v>0</v>
      </c>
      <c r="N104" s="50">
        <v>0</v>
      </c>
      <c r="O104" s="50">
        <v>0</v>
      </c>
      <c r="Q104" s="50">
        <v>0</v>
      </c>
      <c r="R104" s="50">
        <v>0</v>
      </c>
      <c r="S104" s="50">
        <v>0</v>
      </c>
      <c r="T104" s="50">
        <v>0</v>
      </c>
      <c r="U104" s="50">
        <v>0</v>
      </c>
      <c r="V104" s="50">
        <v>0</v>
      </c>
      <c r="W104" s="50">
        <v>0</v>
      </c>
      <c r="X104" s="50">
        <v>0</v>
      </c>
      <c r="Y104" s="50">
        <v>0</v>
      </c>
      <c r="Z104" s="50">
        <v>0</v>
      </c>
      <c r="AA104" s="50">
        <v>0</v>
      </c>
      <c r="AB104" s="50">
        <v>0</v>
      </c>
      <c r="AC104" s="50">
        <v>0</v>
      </c>
      <c r="AD104" s="50">
        <v>0</v>
      </c>
      <c r="AF104" s="50">
        <v>0</v>
      </c>
      <c r="AG104" s="50">
        <v>0</v>
      </c>
      <c r="AH104" s="50">
        <v>0</v>
      </c>
      <c r="AI104" s="50">
        <v>0</v>
      </c>
      <c r="AJ104" s="50">
        <v>0</v>
      </c>
      <c r="AK104" s="50">
        <v>0</v>
      </c>
      <c r="AL104" s="50">
        <v>0</v>
      </c>
      <c r="AM104" s="50">
        <v>0</v>
      </c>
      <c r="AN104" s="50">
        <v>0</v>
      </c>
      <c r="AO104" s="50">
        <v>0</v>
      </c>
      <c r="AP104" s="50">
        <v>0</v>
      </c>
      <c r="AQ104" s="50">
        <v>0</v>
      </c>
      <c r="AR104" s="50">
        <v>0</v>
      </c>
      <c r="AS104" s="50">
        <v>0</v>
      </c>
      <c r="AU104" s="50">
        <v>0</v>
      </c>
      <c r="AV104" s="50">
        <v>0</v>
      </c>
      <c r="AW104" s="50">
        <v>0</v>
      </c>
      <c r="AX104" s="50">
        <v>0</v>
      </c>
      <c r="AY104" s="50">
        <v>0</v>
      </c>
      <c r="AZ104" s="50">
        <v>0</v>
      </c>
      <c r="BA104" s="50">
        <v>0</v>
      </c>
      <c r="BB104" s="50">
        <v>0</v>
      </c>
      <c r="BC104" s="50">
        <v>0</v>
      </c>
      <c r="BD104" s="50">
        <v>0</v>
      </c>
      <c r="BE104" s="50">
        <v>0</v>
      </c>
      <c r="BF104" s="50">
        <v>0</v>
      </c>
      <c r="BG104" s="50">
        <v>0</v>
      </c>
      <c r="BH104" s="50">
        <v>0</v>
      </c>
      <c r="BJ104" s="50">
        <v>0</v>
      </c>
      <c r="BK104" s="50">
        <v>0</v>
      </c>
      <c r="BL104" s="50">
        <v>0</v>
      </c>
      <c r="BM104" s="50">
        <v>0</v>
      </c>
      <c r="BN104" s="50">
        <v>0</v>
      </c>
      <c r="BO104" s="50">
        <v>0</v>
      </c>
      <c r="BP104" s="50">
        <v>0</v>
      </c>
      <c r="BQ104" s="50">
        <v>0</v>
      </c>
      <c r="BR104" s="50">
        <v>0</v>
      </c>
      <c r="BS104" s="50">
        <v>0</v>
      </c>
      <c r="BT104" s="50">
        <v>0</v>
      </c>
      <c r="BU104" s="50">
        <v>0</v>
      </c>
      <c r="BV104" s="50">
        <v>0</v>
      </c>
      <c r="BX104" s="50">
        <v>0</v>
      </c>
      <c r="BY104" s="50">
        <v>0</v>
      </c>
      <c r="BZ104" s="50">
        <v>0</v>
      </c>
      <c r="CA104" s="50">
        <v>0</v>
      </c>
      <c r="CB104" s="50">
        <v>0</v>
      </c>
      <c r="CC104" s="50">
        <v>0</v>
      </c>
      <c r="CD104" s="50">
        <v>0</v>
      </c>
      <c r="CE104" s="50">
        <v>0</v>
      </c>
      <c r="CF104" s="50">
        <v>0</v>
      </c>
      <c r="CG104" s="50">
        <v>0</v>
      </c>
      <c r="CH104" s="50">
        <v>0</v>
      </c>
      <c r="CI104" s="50">
        <v>0</v>
      </c>
      <c r="CJ104" s="50">
        <v>0</v>
      </c>
      <c r="CL104" s="50">
        <v>0</v>
      </c>
      <c r="CM104" s="50">
        <v>0</v>
      </c>
      <c r="CN104" s="50">
        <v>0</v>
      </c>
      <c r="CO104" s="50">
        <v>0</v>
      </c>
      <c r="CP104" s="50">
        <v>0</v>
      </c>
      <c r="CQ104" s="50">
        <v>0</v>
      </c>
      <c r="CR104" s="50">
        <v>0</v>
      </c>
      <c r="CS104" s="50">
        <v>0</v>
      </c>
      <c r="CT104" s="50">
        <v>0</v>
      </c>
      <c r="CU104" s="50">
        <v>0</v>
      </c>
      <c r="CV104" s="50">
        <v>0</v>
      </c>
      <c r="CW104" s="50">
        <v>0</v>
      </c>
      <c r="CX104" s="50">
        <v>0</v>
      </c>
      <c r="CZ104" s="50">
        <v>0</v>
      </c>
      <c r="DA104" s="50">
        <v>0</v>
      </c>
      <c r="DB104" s="50">
        <v>0</v>
      </c>
      <c r="DC104" s="50">
        <v>0</v>
      </c>
      <c r="DD104" s="50">
        <v>0</v>
      </c>
      <c r="DE104" s="50">
        <v>0</v>
      </c>
      <c r="DF104" s="50">
        <v>0</v>
      </c>
      <c r="DG104" s="50">
        <v>0</v>
      </c>
      <c r="DH104" s="50">
        <v>0</v>
      </c>
      <c r="DI104" s="50">
        <v>0</v>
      </c>
      <c r="DJ104" s="50">
        <v>0</v>
      </c>
      <c r="DK104" s="50">
        <v>0</v>
      </c>
      <c r="DL104" s="50">
        <v>0</v>
      </c>
      <c r="DM104" s="50">
        <v>0</v>
      </c>
      <c r="DN104" s="50">
        <v>0</v>
      </c>
      <c r="DO104" s="50">
        <v>0</v>
      </c>
      <c r="DP104" s="50">
        <v>0</v>
      </c>
      <c r="DQ104" s="50">
        <v>0</v>
      </c>
      <c r="DR104" s="50">
        <v>0</v>
      </c>
      <c r="DS104" s="50">
        <v>0</v>
      </c>
      <c r="DT104" s="50">
        <v>0</v>
      </c>
      <c r="DU104" s="50">
        <v>0</v>
      </c>
      <c r="DV104" s="50">
        <v>0</v>
      </c>
      <c r="DW104" s="50">
        <v>0</v>
      </c>
      <c r="DX104" s="50">
        <v>0</v>
      </c>
      <c r="DY104" s="50">
        <v>0</v>
      </c>
    </row>
    <row r="105" spans="1:136" s="51" customFormat="1" hidden="1" outlineLevel="1" collapsed="1">
      <c r="A105" s="49" t="s">
        <v>259</v>
      </c>
      <c r="B105" s="50">
        <v>-52</v>
      </c>
      <c r="C105" s="50">
        <v>0</v>
      </c>
      <c r="D105" s="50">
        <v>0</v>
      </c>
      <c r="E105" s="50">
        <v>0</v>
      </c>
      <c r="F105" s="50">
        <v>400</v>
      </c>
      <c r="G105" s="50">
        <v>0</v>
      </c>
      <c r="H105" s="50">
        <v>0</v>
      </c>
      <c r="I105" s="50">
        <v>0</v>
      </c>
      <c r="J105" s="50">
        <v>909</v>
      </c>
      <c r="K105" s="50">
        <v>0</v>
      </c>
      <c r="L105" s="50">
        <v>0</v>
      </c>
      <c r="M105" s="50">
        <v>0</v>
      </c>
      <c r="N105" s="50">
        <v>0</v>
      </c>
      <c r="O105" s="50">
        <v>1257</v>
      </c>
      <c r="Q105" s="50">
        <v>0</v>
      </c>
      <c r="R105" s="50">
        <v>0</v>
      </c>
      <c r="S105" s="50">
        <v>0</v>
      </c>
      <c r="T105" s="50">
        <v>0</v>
      </c>
      <c r="U105" s="50">
        <v>1415.54</v>
      </c>
      <c r="V105" s="50">
        <v>0</v>
      </c>
      <c r="W105" s="50">
        <v>0</v>
      </c>
      <c r="X105" s="50">
        <v>0</v>
      </c>
      <c r="Y105" s="50">
        <v>0</v>
      </c>
      <c r="Z105" s="50">
        <v>0</v>
      </c>
      <c r="AA105" s="50">
        <v>0</v>
      </c>
      <c r="AB105" s="50">
        <v>0</v>
      </c>
      <c r="AC105" s="50">
        <v>0</v>
      </c>
      <c r="AD105" s="50">
        <v>1415.54</v>
      </c>
      <c r="AF105" s="50">
        <v>0</v>
      </c>
      <c r="AG105" s="50">
        <v>0</v>
      </c>
      <c r="AH105" s="50">
        <v>0</v>
      </c>
      <c r="AI105" s="50">
        <v>0</v>
      </c>
      <c r="AJ105" s="50">
        <v>0</v>
      </c>
      <c r="AK105" s="50">
        <v>0</v>
      </c>
      <c r="AL105" s="50">
        <v>0</v>
      </c>
      <c r="AM105" s="50">
        <v>0</v>
      </c>
      <c r="AN105" s="50">
        <v>0</v>
      </c>
      <c r="AO105" s="50">
        <v>0</v>
      </c>
      <c r="AP105" s="50">
        <v>0</v>
      </c>
      <c r="AQ105" s="50">
        <v>0</v>
      </c>
      <c r="AR105" s="50">
        <v>0</v>
      </c>
      <c r="AS105" s="50">
        <v>0</v>
      </c>
      <c r="AU105" s="50">
        <v>6726</v>
      </c>
      <c r="AV105" s="50">
        <v>0</v>
      </c>
      <c r="AW105" s="50">
        <v>0</v>
      </c>
      <c r="AX105" s="50">
        <v>0</v>
      </c>
      <c r="AY105" s="50">
        <v>0</v>
      </c>
      <c r="AZ105" s="50">
        <v>0</v>
      </c>
      <c r="BA105" s="50">
        <v>0</v>
      </c>
      <c r="BB105" s="50">
        <v>906.78</v>
      </c>
      <c r="BC105" s="50">
        <v>0</v>
      </c>
      <c r="BD105" s="50">
        <v>0</v>
      </c>
      <c r="BE105" s="50">
        <v>0</v>
      </c>
      <c r="BF105" s="50">
        <v>0</v>
      </c>
      <c r="BG105" s="50">
        <v>0</v>
      </c>
      <c r="BH105" s="50">
        <v>7632.78</v>
      </c>
      <c r="BJ105" s="50">
        <v>0</v>
      </c>
      <c r="BK105" s="50">
        <v>0</v>
      </c>
      <c r="BL105" s="50">
        <v>0</v>
      </c>
      <c r="BM105" s="50">
        <v>0</v>
      </c>
      <c r="BN105" s="50">
        <v>0</v>
      </c>
      <c r="BO105" s="50">
        <v>0</v>
      </c>
      <c r="BP105" s="50">
        <v>0</v>
      </c>
      <c r="BQ105" s="50">
        <v>0</v>
      </c>
      <c r="BR105" s="50">
        <v>0</v>
      </c>
      <c r="BS105" s="50">
        <v>0</v>
      </c>
      <c r="BT105" s="50">
        <v>0</v>
      </c>
      <c r="BU105" s="50">
        <v>0</v>
      </c>
      <c r="BV105" s="50">
        <v>0</v>
      </c>
      <c r="BX105" s="50">
        <v>0</v>
      </c>
      <c r="BY105" s="50">
        <v>0</v>
      </c>
      <c r="BZ105" s="50">
        <v>0</v>
      </c>
      <c r="CA105" s="50">
        <v>0</v>
      </c>
      <c r="CB105" s="50">
        <v>0</v>
      </c>
      <c r="CC105" s="50">
        <v>0</v>
      </c>
      <c r="CD105" s="50">
        <v>0</v>
      </c>
      <c r="CE105" s="50">
        <v>1160</v>
      </c>
      <c r="CF105" s="50">
        <v>0</v>
      </c>
      <c r="CG105" s="50">
        <v>0</v>
      </c>
      <c r="CH105" s="50">
        <v>0</v>
      </c>
      <c r="CI105" s="50">
        <v>0</v>
      </c>
      <c r="CJ105" s="50">
        <v>1160</v>
      </c>
      <c r="CL105" s="50">
        <v>0</v>
      </c>
      <c r="CM105" s="50">
        <v>0</v>
      </c>
      <c r="CN105" s="50">
        <v>0</v>
      </c>
      <c r="CO105" s="50">
        <v>0</v>
      </c>
      <c r="CP105" s="50">
        <v>0</v>
      </c>
      <c r="CQ105" s="50">
        <v>0</v>
      </c>
      <c r="CR105" s="50">
        <v>0</v>
      </c>
      <c r="CS105" s="50">
        <v>0</v>
      </c>
      <c r="CT105" s="50">
        <v>0</v>
      </c>
      <c r="CU105" s="50">
        <v>0</v>
      </c>
      <c r="CV105" s="50">
        <v>0</v>
      </c>
      <c r="CW105" s="50">
        <v>0</v>
      </c>
      <c r="CX105" s="50">
        <v>0</v>
      </c>
      <c r="CZ105" s="50">
        <v>0</v>
      </c>
      <c r="DA105" s="50">
        <v>0</v>
      </c>
      <c r="DB105" s="50">
        <v>0</v>
      </c>
      <c r="DC105" s="50">
        <v>792.5</v>
      </c>
      <c r="DD105" s="50">
        <v>3000</v>
      </c>
      <c r="DE105" s="50">
        <v>-3000</v>
      </c>
      <c r="DF105" s="50">
        <v>0</v>
      </c>
      <c r="DG105" s="50">
        <v>0</v>
      </c>
      <c r="DH105" s="50">
        <v>0</v>
      </c>
      <c r="DI105" s="50">
        <v>0</v>
      </c>
      <c r="DJ105" s="50">
        <v>0</v>
      </c>
      <c r="DK105" s="50">
        <v>0</v>
      </c>
      <c r="DL105" s="50">
        <v>792.5</v>
      </c>
      <c r="DM105" s="50">
        <v>0</v>
      </c>
      <c r="DN105" s="50">
        <v>0</v>
      </c>
      <c r="DO105" s="50">
        <v>0</v>
      </c>
      <c r="DP105" s="50">
        <v>0</v>
      </c>
      <c r="DQ105" s="50">
        <v>0</v>
      </c>
      <c r="DR105" s="50">
        <v>0</v>
      </c>
      <c r="DS105" s="50">
        <v>0</v>
      </c>
      <c r="DT105" s="50">
        <v>0</v>
      </c>
      <c r="DU105" s="50">
        <v>0</v>
      </c>
      <c r="DV105" s="50">
        <v>0</v>
      </c>
      <c r="DW105" s="50">
        <v>0</v>
      </c>
      <c r="DX105" s="50">
        <v>0</v>
      </c>
      <c r="DY105" s="50">
        <v>0</v>
      </c>
    </row>
    <row r="106" spans="1:136" s="51" customFormat="1" collapsed="1">
      <c r="A106" s="49" t="s">
        <v>260</v>
      </c>
      <c r="B106" s="50">
        <v>-52</v>
      </c>
      <c r="C106" s="50">
        <v>337.33</v>
      </c>
      <c r="D106" s="50">
        <v>337.34</v>
      </c>
      <c r="E106" s="50">
        <v>0</v>
      </c>
      <c r="F106" s="50">
        <v>2720.66</v>
      </c>
      <c r="G106" s="50">
        <v>337.34</v>
      </c>
      <c r="H106" s="50">
        <v>337.33</v>
      </c>
      <c r="I106" s="50">
        <v>337.32</v>
      </c>
      <c r="J106" s="50">
        <v>1246.3499999999999</v>
      </c>
      <c r="K106" s="50">
        <v>337.33</v>
      </c>
      <c r="L106" s="50">
        <v>-1308.67</v>
      </c>
      <c r="M106" s="50">
        <v>337.34</v>
      </c>
      <c r="N106" s="50">
        <v>337.34</v>
      </c>
      <c r="O106" s="50">
        <v>4967.67</v>
      </c>
      <c r="P106" s="32"/>
      <c r="Q106" s="50">
        <v>337.33</v>
      </c>
      <c r="R106" s="50">
        <v>0</v>
      </c>
      <c r="S106" s="50">
        <v>0</v>
      </c>
      <c r="T106" s="50">
        <v>1176.8800000000001</v>
      </c>
      <c r="U106" s="50">
        <v>2763.41</v>
      </c>
      <c r="V106" s="50">
        <v>336.66</v>
      </c>
      <c r="W106" s="50">
        <v>2018.3400000000001</v>
      </c>
      <c r="X106" s="50">
        <v>0</v>
      </c>
      <c r="Y106" s="50">
        <v>337.38</v>
      </c>
      <c r="Z106" s="50">
        <v>336.9</v>
      </c>
      <c r="AA106" s="50">
        <v>336.91</v>
      </c>
      <c r="AB106" s="50">
        <v>336.9</v>
      </c>
      <c r="AC106" s="50">
        <v>336.9</v>
      </c>
      <c r="AD106" s="50">
        <v>7980.7099999999991</v>
      </c>
      <c r="AE106" s="32"/>
      <c r="AF106" s="50">
        <v>336.91</v>
      </c>
      <c r="AG106" s="50">
        <v>0</v>
      </c>
      <c r="AH106" s="50">
        <v>0</v>
      </c>
      <c r="AI106" s="50">
        <v>0</v>
      </c>
      <c r="AJ106" s="50">
        <v>0</v>
      </c>
      <c r="AK106" s="50">
        <v>4048</v>
      </c>
      <c r="AL106" s="50">
        <v>0</v>
      </c>
      <c r="AM106" s="50">
        <v>1084.3800000000001</v>
      </c>
      <c r="AN106" s="50">
        <v>0</v>
      </c>
      <c r="AO106" s="50">
        <v>0</v>
      </c>
      <c r="AP106" s="50">
        <v>0</v>
      </c>
      <c r="AQ106" s="50">
        <v>-674.67</v>
      </c>
      <c r="AR106" s="50">
        <v>-674.67</v>
      </c>
      <c r="AS106" s="50">
        <v>4794.62</v>
      </c>
      <c r="AT106" s="32"/>
      <c r="AU106" s="50">
        <v>7063.34</v>
      </c>
      <c r="AV106" s="50">
        <v>337.33</v>
      </c>
      <c r="AW106" s="50">
        <v>0</v>
      </c>
      <c r="AX106" s="50">
        <v>759.75</v>
      </c>
      <c r="AY106" s="50">
        <v>506.5</v>
      </c>
      <c r="AZ106" s="50">
        <v>253.25</v>
      </c>
      <c r="BA106" s="50">
        <v>253.25</v>
      </c>
      <c r="BB106" s="50">
        <v>1160.03</v>
      </c>
      <c r="BC106" s="50">
        <v>253.25</v>
      </c>
      <c r="BD106" s="50">
        <v>253.25</v>
      </c>
      <c r="BE106" s="50">
        <v>253.25</v>
      </c>
      <c r="BF106" s="50">
        <v>253.25</v>
      </c>
      <c r="BG106" s="50">
        <v>253.25</v>
      </c>
      <c r="BH106" s="50">
        <v>11346.45</v>
      </c>
      <c r="BI106" s="33"/>
      <c r="BJ106" s="50">
        <v>0</v>
      </c>
      <c r="BK106" s="50">
        <v>0</v>
      </c>
      <c r="BL106" s="50">
        <v>3959.08</v>
      </c>
      <c r="BM106" s="50">
        <v>279.08999999999997</v>
      </c>
      <c r="BN106" s="50">
        <v>279.08</v>
      </c>
      <c r="BO106" s="50">
        <v>279.08</v>
      </c>
      <c r="BP106" s="50">
        <v>279.08999999999997</v>
      </c>
      <c r="BQ106" s="50">
        <v>279.08</v>
      </c>
      <c r="BR106" s="50">
        <v>279.08</v>
      </c>
      <c r="BS106" s="50">
        <v>279.08999999999997</v>
      </c>
      <c r="BT106" s="50">
        <v>279.08</v>
      </c>
      <c r="BU106" s="50">
        <v>279.08</v>
      </c>
      <c r="BV106" s="50">
        <v>6470.83</v>
      </c>
      <c r="BW106" s="48"/>
      <c r="BX106" s="50">
        <v>279.08999999999997</v>
      </c>
      <c r="BY106" s="50">
        <v>279.08</v>
      </c>
      <c r="BZ106" s="50">
        <v>292.5</v>
      </c>
      <c r="CA106" s="50">
        <v>292.5</v>
      </c>
      <c r="CB106" s="50">
        <v>292.5</v>
      </c>
      <c r="CC106" s="50">
        <v>292.5</v>
      </c>
      <c r="CD106" s="50">
        <v>292.5</v>
      </c>
      <c r="CE106" s="50">
        <v>1452.5</v>
      </c>
      <c r="CF106" s="50">
        <v>292.5</v>
      </c>
      <c r="CG106" s="50">
        <v>292.5</v>
      </c>
      <c r="CH106" s="50">
        <v>292.5</v>
      </c>
      <c r="CI106" s="50">
        <v>292.5</v>
      </c>
      <c r="CJ106" s="50">
        <v>4643.17</v>
      </c>
      <c r="CK106" s="48"/>
      <c r="CL106" s="50">
        <v>292.5</v>
      </c>
      <c r="CM106" s="50">
        <v>585</v>
      </c>
      <c r="CN106" s="50">
        <v>-5</v>
      </c>
      <c r="CO106" s="50">
        <v>6808.61</v>
      </c>
      <c r="CP106" s="50">
        <v>287.5</v>
      </c>
      <c r="CQ106" s="50">
        <v>287.5</v>
      </c>
      <c r="CR106" s="50">
        <v>1447.5</v>
      </c>
      <c r="CS106" s="50">
        <v>287.5</v>
      </c>
      <c r="CT106" s="50">
        <v>287.5</v>
      </c>
      <c r="CU106" s="50">
        <v>-668.16</v>
      </c>
      <c r="CV106" s="50">
        <v>287.5</v>
      </c>
      <c r="CW106" s="50">
        <v>702.5</v>
      </c>
      <c r="CX106" s="50">
        <v>10600.45</v>
      </c>
      <c r="CY106" s="48"/>
      <c r="CZ106" s="50">
        <v>287.5</v>
      </c>
      <c r="DA106" s="50">
        <v>287.5</v>
      </c>
      <c r="DB106" s="50">
        <v>1845.33</v>
      </c>
      <c r="DC106" s="50">
        <v>217.84000000000003</v>
      </c>
      <c r="DD106" s="50">
        <v>3635.33</v>
      </c>
      <c r="DE106" s="50">
        <v>-2364.67</v>
      </c>
      <c r="DF106" s="50">
        <v>635.34</v>
      </c>
      <c r="DG106" s="50">
        <v>635.33000000000004</v>
      </c>
      <c r="DH106" s="50">
        <v>1567.8400000000001</v>
      </c>
      <c r="DI106" s="50">
        <v>635.32000000000005</v>
      </c>
      <c r="DJ106" s="50">
        <v>-1728.66</v>
      </c>
      <c r="DK106" s="50">
        <v>1368.08</v>
      </c>
      <c r="DL106" s="50">
        <v>7022.08</v>
      </c>
      <c r="DM106" s="50">
        <v>626.54</v>
      </c>
      <c r="DN106" s="50">
        <v>1709.38</v>
      </c>
      <c r="DO106" s="50">
        <v>77.17</v>
      </c>
      <c r="DP106" s="50">
        <v>77.16</v>
      </c>
      <c r="DQ106" s="50">
        <v>0</v>
      </c>
      <c r="DR106" s="50">
        <v>0</v>
      </c>
      <c r="DS106" s="50">
        <v>0</v>
      </c>
      <c r="DT106" s="50">
        <v>0</v>
      </c>
      <c r="DU106" s="50">
        <v>0</v>
      </c>
      <c r="DV106" s="50">
        <v>0</v>
      </c>
      <c r="DW106" s="50">
        <v>0</v>
      </c>
      <c r="DX106" s="50">
        <v>0</v>
      </c>
      <c r="DY106" s="50">
        <v>2490.25</v>
      </c>
    </row>
    <row r="107" spans="1:136" s="51" customFormat="1" hidden="1" outlineLevel="2">
      <c r="A107" s="56" t="s">
        <v>261</v>
      </c>
      <c r="B107" s="57">
        <v>0</v>
      </c>
      <c r="C107" s="57">
        <v>0</v>
      </c>
      <c r="D107" s="57">
        <v>0</v>
      </c>
      <c r="E107" s="57">
        <v>0</v>
      </c>
      <c r="F107" s="57">
        <v>0</v>
      </c>
      <c r="G107" s="57">
        <v>0</v>
      </c>
      <c r="H107" s="57">
        <v>0</v>
      </c>
      <c r="I107" s="57">
        <v>0</v>
      </c>
      <c r="J107" s="57">
        <v>0</v>
      </c>
      <c r="K107" s="57">
        <v>0</v>
      </c>
      <c r="L107" s="57">
        <v>0</v>
      </c>
      <c r="M107" s="57">
        <v>0</v>
      </c>
      <c r="N107" s="57">
        <v>0</v>
      </c>
      <c r="O107" s="57">
        <v>0</v>
      </c>
      <c r="Q107" s="57">
        <v>0</v>
      </c>
      <c r="R107" s="57">
        <v>0</v>
      </c>
      <c r="S107" s="57">
        <v>0</v>
      </c>
      <c r="T107" s="57">
        <v>0</v>
      </c>
      <c r="U107" s="57">
        <v>0</v>
      </c>
      <c r="V107" s="57">
        <v>0</v>
      </c>
      <c r="W107" s="57">
        <v>0</v>
      </c>
      <c r="X107" s="57">
        <v>0</v>
      </c>
      <c r="Y107" s="57">
        <v>0</v>
      </c>
      <c r="Z107" s="57">
        <v>0</v>
      </c>
      <c r="AA107" s="57">
        <v>0</v>
      </c>
      <c r="AB107" s="57">
        <v>0</v>
      </c>
      <c r="AC107" s="57">
        <v>0</v>
      </c>
      <c r="AD107" s="57">
        <v>0</v>
      </c>
      <c r="AF107" s="57">
        <v>0</v>
      </c>
      <c r="AG107" s="57">
        <v>0</v>
      </c>
      <c r="AH107" s="57">
        <v>0</v>
      </c>
      <c r="AI107" s="57">
        <v>0</v>
      </c>
      <c r="AJ107" s="57">
        <v>0</v>
      </c>
      <c r="AK107" s="57">
        <v>0</v>
      </c>
      <c r="AL107" s="57">
        <v>0</v>
      </c>
      <c r="AM107" s="57">
        <v>0</v>
      </c>
      <c r="AN107" s="57">
        <v>0</v>
      </c>
      <c r="AO107" s="57">
        <v>0</v>
      </c>
      <c r="AP107" s="57">
        <v>0</v>
      </c>
      <c r="AQ107" s="57">
        <v>0</v>
      </c>
      <c r="AR107" s="57">
        <v>0</v>
      </c>
      <c r="AS107" s="57">
        <v>0</v>
      </c>
      <c r="AU107" s="57">
        <v>0</v>
      </c>
      <c r="AV107" s="57">
        <v>0</v>
      </c>
      <c r="AW107" s="57">
        <v>0</v>
      </c>
      <c r="AX107" s="57">
        <v>0</v>
      </c>
      <c r="AY107" s="57">
        <v>0</v>
      </c>
      <c r="AZ107" s="57">
        <v>0</v>
      </c>
      <c r="BA107" s="57">
        <v>0</v>
      </c>
      <c r="BB107" s="57">
        <v>0</v>
      </c>
      <c r="BC107" s="57">
        <v>0</v>
      </c>
      <c r="BD107" s="57">
        <v>0</v>
      </c>
      <c r="BE107" s="57">
        <v>0</v>
      </c>
      <c r="BF107" s="57">
        <v>0</v>
      </c>
      <c r="BG107" s="57">
        <v>0</v>
      </c>
      <c r="BH107" s="57">
        <v>0</v>
      </c>
      <c r="BJ107" s="57">
        <v>0</v>
      </c>
      <c r="BK107" s="57">
        <v>0</v>
      </c>
      <c r="BL107" s="57">
        <v>0</v>
      </c>
      <c r="BM107" s="57">
        <v>0</v>
      </c>
      <c r="BN107" s="57">
        <v>0</v>
      </c>
      <c r="BO107" s="57">
        <v>0</v>
      </c>
      <c r="BP107" s="57">
        <v>0</v>
      </c>
      <c r="BQ107" s="57">
        <v>0</v>
      </c>
      <c r="BR107" s="57">
        <v>0</v>
      </c>
      <c r="BS107" s="57">
        <v>0</v>
      </c>
      <c r="BT107" s="57">
        <v>0</v>
      </c>
      <c r="BU107" s="57">
        <v>0</v>
      </c>
      <c r="BV107" s="57">
        <v>0</v>
      </c>
      <c r="BX107" s="57">
        <v>0</v>
      </c>
      <c r="BY107" s="57">
        <v>0</v>
      </c>
      <c r="BZ107" s="57">
        <v>0</v>
      </c>
      <c r="CA107" s="57">
        <v>0</v>
      </c>
      <c r="CB107" s="57">
        <v>0</v>
      </c>
      <c r="CC107" s="57">
        <v>0</v>
      </c>
      <c r="CD107" s="57">
        <v>0</v>
      </c>
      <c r="CE107" s="57">
        <v>0</v>
      </c>
      <c r="CF107" s="57">
        <v>0</v>
      </c>
      <c r="CG107" s="57">
        <v>0</v>
      </c>
      <c r="CH107" s="57">
        <v>0</v>
      </c>
      <c r="CI107" s="57">
        <v>0</v>
      </c>
      <c r="CJ107" s="57">
        <v>0</v>
      </c>
      <c r="CL107" s="57">
        <v>0</v>
      </c>
      <c r="CM107" s="57">
        <v>0</v>
      </c>
      <c r="CN107" s="57">
        <v>0</v>
      </c>
      <c r="CO107" s="57">
        <v>0</v>
      </c>
      <c r="CP107" s="57">
        <v>0</v>
      </c>
      <c r="CQ107" s="57">
        <v>0</v>
      </c>
      <c r="CR107" s="57">
        <v>0</v>
      </c>
      <c r="CS107" s="57">
        <v>0</v>
      </c>
      <c r="CT107" s="57">
        <v>0</v>
      </c>
      <c r="CU107" s="57">
        <v>0</v>
      </c>
      <c r="CV107" s="57">
        <v>0</v>
      </c>
      <c r="CW107" s="57">
        <v>0</v>
      </c>
      <c r="CX107" s="57">
        <v>0</v>
      </c>
      <c r="CZ107" s="57">
        <v>0</v>
      </c>
      <c r="DA107" s="57">
        <v>0</v>
      </c>
      <c r="DB107" s="57">
        <v>0</v>
      </c>
      <c r="DC107" s="57">
        <v>0</v>
      </c>
      <c r="DD107" s="57">
        <v>0</v>
      </c>
      <c r="DE107" s="57">
        <v>0</v>
      </c>
      <c r="DF107" s="57">
        <v>0</v>
      </c>
      <c r="DG107" s="57">
        <v>0</v>
      </c>
      <c r="DH107" s="57">
        <v>0</v>
      </c>
      <c r="DI107" s="57">
        <v>0</v>
      </c>
      <c r="DJ107" s="57">
        <v>0</v>
      </c>
      <c r="DK107" s="57">
        <v>0</v>
      </c>
      <c r="DL107" s="57">
        <v>0</v>
      </c>
      <c r="DM107" s="57">
        <v>0</v>
      </c>
      <c r="DN107" s="57">
        <v>0</v>
      </c>
      <c r="DO107" s="57">
        <v>0</v>
      </c>
      <c r="DP107" s="57">
        <v>0</v>
      </c>
      <c r="DQ107" s="57">
        <v>0</v>
      </c>
      <c r="DR107" s="57">
        <v>0</v>
      </c>
      <c r="DS107" s="57">
        <v>0</v>
      </c>
      <c r="DT107" s="57">
        <v>0</v>
      </c>
      <c r="DU107" s="57">
        <v>0</v>
      </c>
      <c r="DV107" s="57">
        <v>0</v>
      </c>
      <c r="DW107" s="57">
        <v>0</v>
      </c>
      <c r="DX107" s="57">
        <v>0</v>
      </c>
      <c r="DY107" s="57">
        <v>0</v>
      </c>
    </row>
    <row r="108" spans="1:136" s="51" customFormat="1" hidden="1" outlineLevel="2">
      <c r="A108" s="56" t="s">
        <v>262</v>
      </c>
      <c r="B108" s="57">
        <v>0</v>
      </c>
      <c r="C108" s="57">
        <v>0</v>
      </c>
      <c r="D108" s="57">
        <v>0</v>
      </c>
      <c r="E108" s="57">
        <v>0</v>
      </c>
      <c r="F108" s="57">
        <v>0</v>
      </c>
      <c r="G108" s="57">
        <v>0</v>
      </c>
      <c r="H108" s="57">
        <v>0</v>
      </c>
      <c r="I108" s="57">
        <v>386.5</v>
      </c>
      <c r="J108" s="57">
        <v>0</v>
      </c>
      <c r="K108" s="57">
        <v>0</v>
      </c>
      <c r="L108" s="57">
        <v>826.85</v>
      </c>
      <c r="M108" s="57">
        <v>0</v>
      </c>
      <c r="N108" s="57">
        <v>0</v>
      </c>
      <c r="O108" s="57">
        <v>1213.3499999999999</v>
      </c>
      <c r="Q108" s="57">
        <v>0</v>
      </c>
      <c r="R108" s="57">
        <v>0</v>
      </c>
      <c r="S108" s="57">
        <v>0</v>
      </c>
      <c r="T108" s="57">
        <v>826.85</v>
      </c>
      <c r="U108" s="57">
        <v>0</v>
      </c>
      <c r="V108" s="57">
        <v>0</v>
      </c>
      <c r="W108" s="57">
        <v>0</v>
      </c>
      <c r="X108" s="57">
        <v>0</v>
      </c>
      <c r="Y108" s="57">
        <v>1035.3599999999999</v>
      </c>
      <c r="Z108" s="57">
        <v>0</v>
      </c>
      <c r="AA108" s="57">
        <v>0</v>
      </c>
      <c r="AB108" s="57">
        <v>1035.3599999999999</v>
      </c>
      <c r="AC108" s="57">
        <v>1035.3599999999999</v>
      </c>
      <c r="AD108" s="57">
        <v>2897.5699999999997</v>
      </c>
      <c r="AF108" s="57">
        <v>0</v>
      </c>
      <c r="AG108" s="57">
        <v>0</v>
      </c>
      <c r="AH108" s="57">
        <v>0</v>
      </c>
      <c r="AI108" s="57">
        <v>1647</v>
      </c>
      <c r="AJ108" s="57">
        <v>434.06</v>
      </c>
      <c r="AK108" s="57">
        <v>0</v>
      </c>
      <c r="AL108" s="57">
        <v>2081.06</v>
      </c>
      <c r="AM108" s="57">
        <v>0</v>
      </c>
      <c r="AN108" s="57">
        <v>0</v>
      </c>
      <c r="AO108" s="57">
        <v>1035.3599999999999</v>
      </c>
      <c r="AP108" s="57">
        <v>1045.7</v>
      </c>
      <c r="AQ108" s="57">
        <v>0</v>
      </c>
      <c r="AR108" s="57">
        <v>0</v>
      </c>
      <c r="AS108" s="57">
        <v>6243.1799999999994</v>
      </c>
      <c r="AU108" s="57">
        <v>0</v>
      </c>
      <c r="AV108" s="57">
        <v>1035.3599999999999</v>
      </c>
      <c r="AW108" s="57">
        <v>0</v>
      </c>
      <c r="AX108" s="57">
        <v>1188.26</v>
      </c>
      <c r="AY108" s="57">
        <v>1035.3599999999999</v>
      </c>
      <c r="AZ108" s="57">
        <v>1144.52</v>
      </c>
      <c r="BA108" s="57">
        <v>-98.82</v>
      </c>
      <c r="BB108" s="57">
        <v>1134.18</v>
      </c>
      <c r="BC108" s="57">
        <v>1089.48</v>
      </c>
      <c r="BD108" s="57">
        <v>-285.16000000000003</v>
      </c>
      <c r="BE108" s="57">
        <v>0</v>
      </c>
      <c r="BF108" s="57">
        <v>1035.3599999999999</v>
      </c>
      <c r="BG108" s="57">
        <v>1035.3599999999999</v>
      </c>
      <c r="BH108" s="57">
        <v>7278.54</v>
      </c>
      <c r="BJ108" s="57">
        <v>0</v>
      </c>
      <c r="BK108" s="57">
        <v>1045.7</v>
      </c>
      <c r="BL108" s="57">
        <v>0</v>
      </c>
      <c r="BM108" s="57">
        <v>1035.3599999999999</v>
      </c>
      <c r="BN108" s="57">
        <v>1045.7</v>
      </c>
      <c r="BO108" s="57">
        <v>1035.3599999999999</v>
      </c>
      <c r="BP108" s="57">
        <v>0</v>
      </c>
      <c r="BQ108" s="57">
        <v>2067.91</v>
      </c>
      <c r="BR108" s="57">
        <v>-1022.21</v>
      </c>
      <c r="BS108" s="57">
        <v>690.24</v>
      </c>
      <c r="BT108" s="57">
        <v>0</v>
      </c>
      <c r="BU108" s="57">
        <v>2081.06</v>
      </c>
      <c r="BV108" s="57">
        <v>7979.119999999999</v>
      </c>
      <c r="BX108" s="57">
        <v>1035.3599999999999</v>
      </c>
      <c r="BY108" s="57">
        <v>-1035.3599999999999</v>
      </c>
      <c r="BZ108" s="57">
        <v>1035.3599999999999</v>
      </c>
      <c r="CA108" s="57">
        <v>1081.7</v>
      </c>
      <c r="CB108" s="57">
        <v>0</v>
      </c>
      <c r="CC108" s="57">
        <v>1035.3599999999999</v>
      </c>
      <c r="CD108" s="57">
        <v>1045.7</v>
      </c>
      <c r="CE108" s="57">
        <v>0</v>
      </c>
      <c r="CF108" s="57">
        <v>1035.3800000000001</v>
      </c>
      <c r="CG108" s="57">
        <v>0</v>
      </c>
      <c r="CH108" s="57">
        <v>1045.7</v>
      </c>
      <c r="CI108" s="57">
        <v>1035.3599999999999</v>
      </c>
      <c r="CJ108" s="57">
        <v>7314.5599999999995</v>
      </c>
      <c r="CL108" s="57">
        <v>0</v>
      </c>
      <c r="CM108" s="57">
        <v>0</v>
      </c>
      <c r="CN108" s="57">
        <v>1045.7</v>
      </c>
      <c r="CO108" s="57">
        <v>1035.3599999999999</v>
      </c>
      <c r="CP108" s="57">
        <v>0</v>
      </c>
      <c r="CQ108" s="57">
        <v>0</v>
      </c>
      <c r="CR108" s="57">
        <v>1045.7</v>
      </c>
      <c r="CS108" s="57">
        <v>0</v>
      </c>
      <c r="CT108" s="57">
        <v>0</v>
      </c>
      <c r="CU108" s="57">
        <v>0</v>
      </c>
      <c r="CV108" s="57">
        <v>1045.7</v>
      </c>
      <c r="CW108" s="57">
        <v>0</v>
      </c>
      <c r="CX108" s="57">
        <v>4172.46</v>
      </c>
      <c r="CZ108" s="57">
        <v>0</v>
      </c>
      <c r="DA108" s="57">
        <v>1058.9000000000001</v>
      </c>
      <c r="DB108" s="57">
        <v>0</v>
      </c>
      <c r="DC108" s="57">
        <v>0</v>
      </c>
      <c r="DD108" s="57">
        <v>0</v>
      </c>
      <c r="DE108" s="57">
        <v>1058.9000000000001</v>
      </c>
      <c r="DF108" s="57">
        <v>0</v>
      </c>
      <c r="DG108" s="57">
        <v>0</v>
      </c>
      <c r="DH108" s="57">
        <v>801</v>
      </c>
      <c r="DI108" s="57">
        <v>0</v>
      </c>
      <c r="DJ108" s="57">
        <v>-95.06</v>
      </c>
      <c r="DK108" s="57">
        <v>705.94</v>
      </c>
      <c r="DL108" s="57">
        <v>3529.6800000000003</v>
      </c>
      <c r="DM108" s="57">
        <v>0</v>
      </c>
      <c r="DN108" s="57">
        <v>0</v>
      </c>
      <c r="DO108" s="57">
        <v>732.34</v>
      </c>
      <c r="DP108" s="57">
        <v>0</v>
      </c>
      <c r="DQ108" s="57">
        <v>0</v>
      </c>
      <c r="DR108" s="57">
        <v>0</v>
      </c>
      <c r="DS108" s="57">
        <v>0</v>
      </c>
      <c r="DT108" s="57">
        <v>0</v>
      </c>
      <c r="DU108" s="57">
        <v>0</v>
      </c>
      <c r="DV108" s="57">
        <v>0</v>
      </c>
      <c r="DW108" s="57">
        <v>0</v>
      </c>
      <c r="DX108" s="57">
        <v>0</v>
      </c>
      <c r="DY108" s="57">
        <v>732.34</v>
      </c>
    </row>
    <row r="109" spans="1:136" s="51" customFormat="1" hidden="1" outlineLevel="2">
      <c r="A109" s="56" t="s">
        <v>263</v>
      </c>
      <c r="B109" s="57">
        <v>0</v>
      </c>
      <c r="C109" s="57">
        <v>0</v>
      </c>
      <c r="D109" s="57">
        <v>0</v>
      </c>
      <c r="E109" s="57">
        <v>0</v>
      </c>
      <c r="F109" s="57">
        <v>0</v>
      </c>
      <c r="G109" s="57">
        <v>0</v>
      </c>
      <c r="H109" s="57">
        <v>0</v>
      </c>
      <c r="I109" s="57">
        <v>0</v>
      </c>
      <c r="J109" s="57">
        <v>0</v>
      </c>
      <c r="K109" s="57">
        <v>0</v>
      </c>
      <c r="L109" s="57">
        <v>0</v>
      </c>
      <c r="M109" s="57">
        <v>0</v>
      </c>
      <c r="N109" s="57">
        <v>0</v>
      </c>
      <c r="O109" s="57">
        <v>0</v>
      </c>
      <c r="Q109" s="57">
        <v>0</v>
      </c>
      <c r="R109" s="57">
        <v>0</v>
      </c>
      <c r="S109" s="57">
        <v>0</v>
      </c>
      <c r="T109" s="57">
        <v>0</v>
      </c>
      <c r="U109" s="57">
        <v>0</v>
      </c>
      <c r="V109" s="57">
        <v>0</v>
      </c>
      <c r="W109" s="57">
        <v>0</v>
      </c>
      <c r="X109" s="57">
        <v>0</v>
      </c>
      <c r="Y109" s="57">
        <v>0</v>
      </c>
      <c r="Z109" s="57">
        <v>0</v>
      </c>
      <c r="AA109" s="57">
        <v>0</v>
      </c>
      <c r="AB109" s="57">
        <v>0</v>
      </c>
      <c r="AC109" s="57">
        <v>0</v>
      </c>
      <c r="AD109" s="57">
        <v>0</v>
      </c>
      <c r="AF109" s="57">
        <v>0</v>
      </c>
      <c r="AG109" s="57">
        <v>0</v>
      </c>
      <c r="AH109" s="57">
        <v>0</v>
      </c>
      <c r="AI109" s="57">
        <v>0</v>
      </c>
      <c r="AJ109" s="57">
        <v>0</v>
      </c>
      <c r="AK109" s="57">
        <v>0</v>
      </c>
      <c r="AL109" s="57">
        <v>0</v>
      </c>
      <c r="AM109" s="57">
        <v>0</v>
      </c>
      <c r="AN109" s="57">
        <v>0</v>
      </c>
      <c r="AO109" s="57">
        <v>0</v>
      </c>
      <c r="AP109" s="57">
        <v>0</v>
      </c>
      <c r="AQ109" s="57">
        <v>0</v>
      </c>
      <c r="AR109" s="57">
        <v>0</v>
      </c>
      <c r="AS109" s="57">
        <v>0</v>
      </c>
      <c r="AU109" s="57">
        <v>0</v>
      </c>
      <c r="AV109" s="57">
        <v>0</v>
      </c>
      <c r="AW109" s="57">
        <v>0</v>
      </c>
      <c r="AX109" s="57">
        <v>0</v>
      </c>
      <c r="AY109" s="57">
        <v>0</v>
      </c>
      <c r="AZ109" s="57">
        <v>0</v>
      </c>
      <c r="BA109" s="57">
        <v>0</v>
      </c>
      <c r="BB109" s="57">
        <v>0</v>
      </c>
      <c r="BC109" s="57">
        <v>0</v>
      </c>
      <c r="BD109" s="57">
        <v>0</v>
      </c>
      <c r="BE109" s="57">
        <v>0</v>
      </c>
      <c r="BF109" s="57">
        <v>0</v>
      </c>
      <c r="BG109" s="57">
        <v>0</v>
      </c>
      <c r="BH109" s="57">
        <v>0</v>
      </c>
      <c r="BJ109" s="57">
        <v>0</v>
      </c>
      <c r="BK109" s="57">
        <v>0</v>
      </c>
      <c r="BL109" s="57">
        <v>0</v>
      </c>
      <c r="BM109" s="57">
        <v>0</v>
      </c>
      <c r="BN109" s="57">
        <v>0</v>
      </c>
      <c r="BO109" s="57">
        <v>0</v>
      </c>
      <c r="BP109" s="57">
        <v>0</v>
      </c>
      <c r="BQ109" s="57">
        <v>0</v>
      </c>
      <c r="BR109" s="57">
        <v>0</v>
      </c>
      <c r="BS109" s="57">
        <v>0</v>
      </c>
      <c r="BT109" s="57">
        <v>0</v>
      </c>
      <c r="BU109" s="57">
        <v>0</v>
      </c>
      <c r="BV109" s="57">
        <v>0</v>
      </c>
      <c r="BX109" s="57">
        <v>0</v>
      </c>
      <c r="BY109" s="57">
        <v>0</v>
      </c>
      <c r="BZ109" s="57">
        <v>0</v>
      </c>
      <c r="CA109" s="57">
        <v>0</v>
      </c>
      <c r="CB109" s="57">
        <v>0</v>
      </c>
      <c r="CC109" s="57">
        <v>0</v>
      </c>
      <c r="CD109" s="57">
        <v>0</v>
      </c>
      <c r="CE109" s="57">
        <v>0</v>
      </c>
      <c r="CF109" s="57">
        <v>0</v>
      </c>
      <c r="CG109" s="57">
        <v>0</v>
      </c>
      <c r="CH109" s="57">
        <v>0</v>
      </c>
      <c r="CI109" s="57">
        <v>0</v>
      </c>
      <c r="CJ109" s="57">
        <v>0</v>
      </c>
      <c r="CL109" s="57">
        <v>0</v>
      </c>
      <c r="CM109" s="57">
        <v>0</v>
      </c>
      <c r="CN109" s="57">
        <v>0</v>
      </c>
      <c r="CO109" s="57">
        <v>0</v>
      </c>
      <c r="CP109" s="57">
        <v>0</v>
      </c>
      <c r="CQ109" s="57">
        <v>0</v>
      </c>
      <c r="CR109" s="57">
        <v>0</v>
      </c>
      <c r="CS109" s="57">
        <v>0</v>
      </c>
      <c r="CT109" s="57">
        <v>0</v>
      </c>
      <c r="CU109" s="57">
        <v>0</v>
      </c>
      <c r="CV109" s="57">
        <v>0</v>
      </c>
      <c r="CW109" s="57">
        <v>0</v>
      </c>
      <c r="CX109" s="57">
        <v>0</v>
      </c>
      <c r="CZ109" s="57">
        <v>0</v>
      </c>
      <c r="DA109" s="57">
        <v>0</v>
      </c>
      <c r="DB109" s="57">
        <v>0</v>
      </c>
      <c r="DC109" s="57">
        <v>0</v>
      </c>
      <c r="DD109" s="57">
        <v>0</v>
      </c>
      <c r="DE109" s="57">
        <v>0</v>
      </c>
      <c r="DF109" s="57">
        <v>0</v>
      </c>
      <c r="DG109" s="57">
        <v>0</v>
      </c>
      <c r="DH109" s="57">
        <v>0</v>
      </c>
      <c r="DI109" s="57">
        <v>0</v>
      </c>
      <c r="DJ109" s="57">
        <v>0</v>
      </c>
      <c r="DK109" s="57">
        <v>0</v>
      </c>
      <c r="DL109" s="57">
        <v>0</v>
      </c>
      <c r="DM109" s="57">
        <v>0</v>
      </c>
      <c r="DN109" s="57">
        <v>0</v>
      </c>
      <c r="DO109" s="57">
        <v>0</v>
      </c>
      <c r="DP109" s="57">
        <v>0</v>
      </c>
      <c r="DQ109" s="57">
        <v>0</v>
      </c>
      <c r="DR109" s="57">
        <v>0</v>
      </c>
      <c r="DS109" s="57">
        <v>0</v>
      </c>
      <c r="DT109" s="57">
        <v>0</v>
      </c>
      <c r="DU109" s="57">
        <v>0</v>
      </c>
      <c r="DV109" s="57">
        <v>0</v>
      </c>
      <c r="DW109" s="57">
        <v>0</v>
      </c>
      <c r="DX109" s="57">
        <v>0</v>
      </c>
      <c r="DY109" s="57">
        <v>0</v>
      </c>
    </row>
    <row r="110" spans="1:136" s="51" customFormat="1" hidden="1" outlineLevel="2">
      <c r="A110" s="56" t="s">
        <v>264</v>
      </c>
      <c r="B110" s="57">
        <v>0</v>
      </c>
      <c r="C110" s="57">
        <v>0</v>
      </c>
      <c r="D110" s="57">
        <v>0</v>
      </c>
      <c r="E110" s="57">
        <v>0</v>
      </c>
      <c r="F110" s="57">
        <v>0</v>
      </c>
      <c r="G110" s="57">
        <v>0</v>
      </c>
      <c r="H110" s="57">
        <v>0</v>
      </c>
      <c r="I110" s="57">
        <v>0</v>
      </c>
      <c r="J110" s="57">
        <v>0</v>
      </c>
      <c r="K110" s="57">
        <v>0</v>
      </c>
      <c r="L110" s="57">
        <v>0</v>
      </c>
      <c r="M110" s="57">
        <v>0</v>
      </c>
      <c r="N110" s="57">
        <v>0</v>
      </c>
      <c r="O110" s="57">
        <v>0</v>
      </c>
      <c r="Q110" s="57">
        <v>0</v>
      </c>
      <c r="R110" s="57">
        <v>0</v>
      </c>
      <c r="S110" s="57">
        <v>0</v>
      </c>
      <c r="T110" s="57">
        <v>0</v>
      </c>
      <c r="U110" s="57">
        <v>0</v>
      </c>
      <c r="V110" s="57">
        <v>0</v>
      </c>
      <c r="W110" s="57">
        <v>0</v>
      </c>
      <c r="X110" s="57">
        <v>0</v>
      </c>
      <c r="Y110" s="57">
        <v>0</v>
      </c>
      <c r="Z110" s="57">
        <v>0</v>
      </c>
      <c r="AA110" s="57">
        <v>0</v>
      </c>
      <c r="AB110" s="57">
        <v>0</v>
      </c>
      <c r="AC110" s="57">
        <v>0</v>
      </c>
      <c r="AD110" s="57">
        <v>0</v>
      </c>
      <c r="AF110" s="57">
        <v>0</v>
      </c>
      <c r="AG110" s="57">
        <v>0</v>
      </c>
      <c r="AH110" s="57">
        <v>0</v>
      </c>
      <c r="AI110" s="57">
        <v>0</v>
      </c>
      <c r="AJ110" s="57">
        <v>0</v>
      </c>
      <c r="AK110" s="57">
        <v>0</v>
      </c>
      <c r="AL110" s="57">
        <v>0</v>
      </c>
      <c r="AM110" s="57">
        <v>0</v>
      </c>
      <c r="AN110" s="57">
        <v>0</v>
      </c>
      <c r="AO110" s="57">
        <v>0</v>
      </c>
      <c r="AP110" s="57">
        <v>0</v>
      </c>
      <c r="AQ110" s="57">
        <v>0</v>
      </c>
      <c r="AR110" s="57">
        <v>0</v>
      </c>
      <c r="AS110" s="57">
        <v>0</v>
      </c>
      <c r="AU110" s="57">
        <v>0</v>
      </c>
      <c r="AV110" s="57">
        <v>0</v>
      </c>
      <c r="AW110" s="57">
        <v>0</v>
      </c>
      <c r="AX110" s="57">
        <v>0</v>
      </c>
      <c r="AY110" s="57">
        <v>0</v>
      </c>
      <c r="AZ110" s="57">
        <v>0</v>
      </c>
      <c r="BA110" s="57">
        <v>0</v>
      </c>
      <c r="BB110" s="57">
        <v>0</v>
      </c>
      <c r="BC110" s="57">
        <v>0</v>
      </c>
      <c r="BD110" s="57">
        <v>0</v>
      </c>
      <c r="BE110" s="57">
        <v>0</v>
      </c>
      <c r="BF110" s="57">
        <v>0</v>
      </c>
      <c r="BG110" s="57">
        <v>0</v>
      </c>
      <c r="BH110" s="57">
        <v>0</v>
      </c>
      <c r="BJ110" s="57">
        <v>0</v>
      </c>
      <c r="BK110" s="57">
        <v>0</v>
      </c>
      <c r="BL110" s="57">
        <v>0</v>
      </c>
      <c r="BM110" s="57">
        <v>0</v>
      </c>
      <c r="BN110" s="57">
        <v>0</v>
      </c>
      <c r="BO110" s="57">
        <v>0</v>
      </c>
      <c r="BP110" s="57">
        <v>0</v>
      </c>
      <c r="BQ110" s="57">
        <v>0</v>
      </c>
      <c r="BR110" s="57">
        <v>0</v>
      </c>
      <c r="BS110" s="57">
        <v>0</v>
      </c>
      <c r="BT110" s="57">
        <v>0</v>
      </c>
      <c r="BU110" s="57">
        <v>0</v>
      </c>
      <c r="BV110" s="57">
        <v>0</v>
      </c>
      <c r="BX110" s="57">
        <v>0</v>
      </c>
      <c r="BY110" s="57">
        <v>0</v>
      </c>
      <c r="BZ110" s="57">
        <v>0</v>
      </c>
      <c r="CA110" s="57">
        <v>0</v>
      </c>
      <c r="CB110" s="57">
        <v>0</v>
      </c>
      <c r="CC110" s="57">
        <v>0</v>
      </c>
      <c r="CD110" s="57">
        <v>0</v>
      </c>
      <c r="CE110" s="57">
        <v>0</v>
      </c>
      <c r="CF110" s="57">
        <v>0</v>
      </c>
      <c r="CG110" s="57">
        <v>0</v>
      </c>
      <c r="CH110" s="57">
        <v>0</v>
      </c>
      <c r="CI110" s="57">
        <v>0</v>
      </c>
      <c r="CJ110" s="57">
        <v>0</v>
      </c>
      <c r="CL110" s="57">
        <v>0</v>
      </c>
      <c r="CM110" s="57">
        <v>0</v>
      </c>
      <c r="CN110" s="57">
        <v>0</v>
      </c>
      <c r="CO110" s="57">
        <v>0</v>
      </c>
      <c r="CP110" s="57">
        <v>0</v>
      </c>
      <c r="CQ110" s="57">
        <v>0</v>
      </c>
      <c r="CR110" s="57">
        <v>0</v>
      </c>
      <c r="CS110" s="57">
        <v>0</v>
      </c>
      <c r="CT110" s="57">
        <v>0</v>
      </c>
      <c r="CU110" s="57">
        <v>0</v>
      </c>
      <c r="CV110" s="57">
        <v>0</v>
      </c>
      <c r="CW110" s="57">
        <v>0</v>
      </c>
      <c r="CX110" s="57">
        <v>0</v>
      </c>
      <c r="CZ110" s="57">
        <v>0</v>
      </c>
      <c r="DA110" s="57">
        <v>0</v>
      </c>
      <c r="DB110" s="57">
        <v>0</v>
      </c>
      <c r="DC110" s="57">
        <v>0</v>
      </c>
      <c r="DD110" s="57">
        <v>0</v>
      </c>
      <c r="DE110" s="57">
        <v>0</v>
      </c>
      <c r="DF110" s="57">
        <v>0</v>
      </c>
      <c r="DG110" s="57">
        <v>0</v>
      </c>
      <c r="DH110" s="57">
        <v>0</v>
      </c>
      <c r="DI110" s="57">
        <v>0</v>
      </c>
      <c r="DJ110" s="57">
        <v>0</v>
      </c>
      <c r="DK110" s="57">
        <v>0</v>
      </c>
      <c r="DL110" s="57">
        <v>0</v>
      </c>
      <c r="DM110" s="57">
        <v>0</v>
      </c>
      <c r="DN110" s="57">
        <v>0</v>
      </c>
      <c r="DO110" s="57">
        <v>0</v>
      </c>
      <c r="DP110" s="57">
        <v>0</v>
      </c>
      <c r="DQ110" s="57">
        <v>0</v>
      </c>
      <c r="DR110" s="57">
        <v>0</v>
      </c>
      <c r="DS110" s="57">
        <v>0</v>
      </c>
      <c r="DT110" s="57">
        <v>0</v>
      </c>
      <c r="DU110" s="57">
        <v>0</v>
      </c>
      <c r="DV110" s="57">
        <v>0</v>
      </c>
      <c r="DW110" s="57">
        <v>0</v>
      </c>
      <c r="DX110" s="57">
        <v>0</v>
      </c>
      <c r="DY110" s="57">
        <v>0</v>
      </c>
    </row>
    <row r="111" spans="1:136" s="51" customFormat="1" hidden="1" outlineLevel="2">
      <c r="A111" s="56" t="s">
        <v>265</v>
      </c>
      <c r="B111" s="57">
        <v>0</v>
      </c>
      <c r="C111" s="57">
        <v>0</v>
      </c>
      <c r="D111" s="57">
        <v>0</v>
      </c>
      <c r="E111" s="57">
        <v>0</v>
      </c>
      <c r="F111" s="57">
        <v>0</v>
      </c>
      <c r="G111" s="57">
        <v>0</v>
      </c>
      <c r="H111" s="57">
        <v>0</v>
      </c>
      <c r="I111" s="57">
        <v>0</v>
      </c>
      <c r="J111" s="57">
        <v>0</v>
      </c>
      <c r="K111" s="57">
        <v>0</v>
      </c>
      <c r="L111" s="57">
        <v>0</v>
      </c>
      <c r="M111" s="57">
        <v>0</v>
      </c>
      <c r="N111" s="57">
        <v>0</v>
      </c>
      <c r="O111" s="57">
        <v>0</v>
      </c>
      <c r="Q111" s="57">
        <v>0</v>
      </c>
      <c r="R111" s="57">
        <v>0</v>
      </c>
      <c r="S111" s="57">
        <v>0</v>
      </c>
      <c r="T111" s="57">
        <v>0</v>
      </c>
      <c r="U111" s="57">
        <v>0</v>
      </c>
      <c r="V111" s="57">
        <v>0</v>
      </c>
      <c r="W111" s="57">
        <v>0</v>
      </c>
      <c r="X111" s="57">
        <v>0</v>
      </c>
      <c r="Y111" s="57">
        <v>0</v>
      </c>
      <c r="Z111" s="57">
        <v>0</v>
      </c>
      <c r="AA111" s="57">
        <v>0</v>
      </c>
      <c r="AB111" s="57">
        <v>0</v>
      </c>
      <c r="AC111" s="57">
        <v>0</v>
      </c>
      <c r="AD111" s="57">
        <v>0</v>
      </c>
      <c r="AF111" s="57">
        <v>0</v>
      </c>
      <c r="AG111" s="57">
        <v>0</v>
      </c>
      <c r="AH111" s="57">
        <v>0</v>
      </c>
      <c r="AI111" s="57">
        <v>0</v>
      </c>
      <c r="AJ111" s="57">
        <v>0</v>
      </c>
      <c r="AK111" s="57">
        <v>0</v>
      </c>
      <c r="AL111" s="57">
        <v>0</v>
      </c>
      <c r="AM111" s="57">
        <v>0</v>
      </c>
      <c r="AN111" s="57">
        <v>0</v>
      </c>
      <c r="AO111" s="57">
        <v>0</v>
      </c>
      <c r="AP111" s="57">
        <v>0</v>
      </c>
      <c r="AQ111" s="57">
        <v>0</v>
      </c>
      <c r="AR111" s="57">
        <v>0</v>
      </c>
      <c r="AS111" s="57">
        <v>0</v>
      </c>
      <c r="AU111" s="57">
        <v>0</v>
      </c>
      <c r="AV111" s="57">
        <v>0</v>
      </c>
      <c r="AW111" s="57">
        <v>0</v>
      </c>
      <c r="AX111" s="57">
        <v>0</v>
      </c>
      <c r="AY111" s="57">
        <v>0</v>
      </c>
      <c r="AZ111" s="57">
        <v>0</v>
      </c>
      <c r="BA111" s="57">
        <v>0</v>
      </c>
      <c r="BB111" s="57">
        <v>0</v>
      </c>
      <c r="BC111" s="57">
        <v>0</v>
      </c>
      <c r="BD111" s="57">
        <v>0</v>
      </c>
      <c r="BE111" s="57">
        <v>0</v>
      </c>
      <c r="BF111" s="57">
        <v>0</v>
      </c>
      <c r="BG111" s="57">
        <v>0</v>
      </c>
      <c r="BH111" s="57">
        <v>0</v>
      </c>
      <c r="BJ111" s="57">
        <v>0</v>
      </c>
      <c r="BK111" s="57">
        <v>0</v>
      </c>
      <c r="BL111" s="57">
        <v>0</v>
      </c>
      <c r="BM111" s="57">
        <v>0</v>
      </c>
      <c r="BN111" s="57">
        <v>0</v>
      </c>
      <c r="BO111" s="57">
        <v>0</v>
      </c>
      <c r="BP111" s="57">
        <v>0</v>
      </c>
      <c r="BQ111" s="57">
        <v>0</v>
      </c>
      <c r="BR111" s="57">
        <v>0</v>
      </c>
      <c r="BS111" s="57">
        <v>0</v>
      </c>
      <c r="BT111" s="57">
        <v>0</v>
      </c>
      <c r="BU111" s="57">
        <v>0</v>
      </c>
      <c r="BV111" s="57">
        <v>0</v>
      </c>
      <c r="BX111" s="57">
        <v>0</v>
      </c>
      <c r="BY111" s="57">
        <v>0</v>
      </c>
      <c r="BZ111" s="57">
        <v>0</v>
      </c>
      <c r="CA111" s="57">
        <v>0</v>
      </c>
      <c r="CB111" s="57">
        <v>0</v>
      </c>
      <c r="CC111" s="57">
        <v>0</v>
      </c>
      <c r="CD111" s="57">
        <v>0</v>
      </c>
      <c r="CE111" s="57">
        <v>0</v>
      </c>
      <c r="CF111" s="57">
        <v>0</v>
      </c>
      <c r="CG111" s="57">
        <v>0</v>
      </c>
      <c r="CH111" s="57">
        <v>0</v>
      </c>
      <c r="CI111" s="57">
        <v>0</v>
      </c>
      <c r="CJ111" s="57">
        <v>0</v>
      </c>
      <c r="CL111" s="57">
        <v>0</v>
      </c>
      <c r="CM111" s="57">
        <v>0</v>
      </c>
      <c r="CN111" s="57">
        <v>0</v>
      </c>
      <c r="CO111" s="57">
        <v>0</v>
      </c>
      <c r="CP111" s="57">
        <v>0</v>
      </c>
      <c r="CQ111" s="57">
        <v>0</v>
      </c>
      <c r="CR111" s="57">
        <v>0</v>
      </c>
      <c r="CS111" s="57">
        <v>0</v>
      </c>
      <c r="CT111" s="57">
        <v>0</v>
      </c>
      <c r="CU111" s="57">
        <v>0</v>
      </c>
      <c r="CV111" s="57">
        <v>0</v>
      </c>
      <c r="CW111" s="57">
        <v>0</v>
      </c>
      <c r="CX111" s="57">
        <v>0</v>
      </c>
      <c r="CZ111" s="57">
        <v>0</v>
      </c>
      <c r="DA111" s="57">
        <v>0</v>
      </c>
      <c r="DB111" s="57">
        <v>0</v>
      </c>
      <c r="DC111" s="57">
        <v>0</v>
      </c>
      <c r="DD111" s="57">
        <v>0</v>
      </c>
      <c r="DE111" s="57">
        <v>0</v>
      </c>
      <c r="DF111" s="57">
        <v>0</v>
      </c>
      <c r="DG111" s="57">
        <v>0</v>
      </c>
      <c r="DH111" s="57">
        <v>0</v>
      </c>
      <c r="DI111" s="57">
        <v>0</v>
      </c>
      <c r="DJ111" s="57">
        <v>0</v>
      </c>
      <c r="DK111" s="57">
        <v>0</v>
      </c>
      <c r="DL111" s="57">
        <v>0</v>
      </c>
      <c r="DM111" s="57">
        <v>0</v>
      </c>
      <c r="DN111" s="57">
        <v>0</v>
      </c>
      <c r="DO111" s="57">
        <v>0</v>
      </c>
      <c r="DP111" s="57">
        <v>0</v>
      </c>
      <c r="DQ111" s="57">
        <v>0</v>
      </c>
      <c r="DR111" s="57">
        <v>0</v>
      </c>
      <c r="DS111" s="57">
        <v>0</v>
      </c>
      <c r="DT111" s="57">
        <v>0</v>
      </c>
      <c r="DU111" s="57">
        <v>0</v>
      </c>
      <c r="DV111" s="57">
        <v>0</v>
      </c>
      <c r="DW111" s="57">
        <v>0</v>
      </c>
      <c r="DX111" s="57">
        <v>0</v>
      </c>
      <c r="DY111" s="57">
        <v>0</v>
      </c>
      <c r="EA111" s="223"/>
      <c r="EB111" s="223"/>
      <c r="EC111" s="223"/>
      <c r="ED111" s="223"/>
      <c r="EE111" s="223"/>
      <c r="EF111" s="223"/>
    </row>
    <row r="112" spans="1:136" s="59" customFormat="1" hidden="1" outlineLevel="1" collapsed="1">
      <c r="A112" s="58" t="s">
        <v>266</v>
      </c>
      <c r="B112" s="57">
        <v>0</v>
      </c>
      <c r="C112" s="57">
        <v>0</v>
      </c>
      <c r="D112" s="57">
        <v>0</v>
      </c>
      <c r="E112" s="57">
        <v>0</v>
      </c>
      <c r="F112" s="57">
        <v>0</v>
      </c>
      <c r="G112" s="57">
        <v>0</v>
      </c>
      <c r="H112" s="57">
        <v>0</v>
      </c>
      <c r="I112" s="57">
        <v>386.5</v>
      </c>
      <c r="J112" s="57">
        <v>0</v>
      </c>
      <c r="K112" s="57">
        <v>0</v>
      </c>
      <c r="L112" s="57">
        <v>826.85</v>
      </c>
      <c r="M112" s="57">
        <v>0</v>
      </c>
      <c r="N112" s="57">
        <v>0</v>
      </c>
      <c r="O112" s="57">
        <v>1213.3499999999999</v>
      </c>
      <c r="P112" s="32"/>
      <c r="Q112" s="57">
        <v>0</v>
      </c>
      <c r="R112" s="57">
        <v>0</v>
      </c>
      <c r="S112" s="57">
        <v>0</v>
      </c>
      <c r="T112" s="57">
        <v>826.85</v>
      </c>
      <c r="U112" s="57">
        <v>0</v>
      </c>
      <c r="V112" s="57">
        <v>0</v>
      </c>
      <c r="W112" s="57">
        <v>0</v>
      </c>
      <c r="X112" s="57">
        <v>0</v>
      </c>
      <c r="Y112" s="57">
        <v>1035.3599999999999</v>
      </c>
      <c r="Z112" s="57">
        <v>0</v>
      </c>
      <c r="AA112" s="57">
        <v>0</v>
      </c>
      <c r="AB112" s="57">
        <v>1035.3599999999999</v>
      </c>
      <c r="AC112" s="57">
        <v>1035.3599999999999</v>
      </c>
      <c r="AD112" s="57">
        <v>2897.5699999999997</v>
      </c>
      <c r="AE112" s="32"/>
      <c r="AF112" s="57">
        <v>0</v>
      </c>
      <c r="AG112" s="57">
        <v>0</v>
      </c>
      <c r="AH112" s="57">
        <v>0</v>
      </c>
      <c r="AI112" s="57">
        <v>1647</v>
      </c>
      <c r="AJ112" s="57">
        <v>434.06</v>
      </c>
      <c r="AK112" s="57">
        <v>0</v>
      </c>
      <c r="AL112" s="57">
        <v>2081.06</v>
      </c>
      <c r="AM112" s="57">
        <v>0</v>
      </c>
      <c r="AN112" s="57">
        <v>0</v>
      </c>
      <c r="AO112" s="57">
        <v>1035.3599999999999</v>
      </c>
      <c r="AP112" s="57">
        <v>1045.7</v>
      </c>
      <c r="AQ112" s="57">
        <v>0</v>
      </c>
      <c r="AR112" s="57">
        <v>0</v>
      </c>
      <c r="AS112" s="57">
        <v>6243.1799999999994</v>
      </c>
      <c r="AT112" s="32"/>
      <c r="AU112" s="57">
        <v>0</v>
      </c>
      <c r="AV112" s="57">
        <v>1035.3599999999999</v>
      </c>
      <c r="AW112" s="57">
        <v>0</v>
      </c>
      <c r="AX112" s="57">
        <v>1188.26</v>
      </c>
      <c r="AY112" s="57">
        <v>1035.3599999999999</v>
      </c>
      <c r="AZ112" s="57">
        <v>1144.52</v>
      </c>
      <c r="BA112" s="57">
        <v>-98.82</v>
      </c>
      <c r="BB112" s="57">
        <v>1134.18</v>
      </c>
      <c r="BC112" s="57">
        <v>1089.48</v>
      </c>
      <c r="BD112" s="57">
        <v>-285.16000000000003</v>
      </c>
      <c r="BE112" s="57">
        <v>0</v>
      </c>
      <c r="BF112" s="57">
        <v>1035.3599999999999</v>
      </c>
      <c r="BG112" s="57">
        <v>1035.3599999999999</v>
      </c>
      <c r="BH112" s="57">
        <v>7278.54</v>
      </c>
      <c r="BI112" s="33"/>
      <c r="BJ112" s="57">
        <v>0</v>
      </c>
      <c r="BK112" s="57">
        <v>1045.7</v>
      </c>
      <c r="BL112" s="57">
        <v>0</v>
      </c>
      <c r="BM112" s="57">
        <v>1035.3599999999999</v>
      </c>
      <c r="BN112" s="57">
        <v>1045.7</v>
      </c>
      <c r="BO112" s="57">
        <v>1035.3599999999999</v>
      </c>
      <c r="BP112" s="57">
        <v>0</v>
      </c>
      <c r="BQ112" s="57">
        <v>2067.91</v>
      </c>
      <c r="BR112" s="57">
        <v>-1022.21</v>
      </c>
      <c r="BS112" s="57">
        <v>690.24</v>
      </c>
      <c r="BT112" s="57">
        <v>0</v>
      </c>
      <c r="BU112" s="57">
        <v>2081.06</v>
      </c>
      <c r="BV112" s="57">
        <v>7979.119999999999</v>
      </c>
      <c r="BW112" s="48"/>
      <c r="BX112" s="57">
        <v>1035.3599999999999</v>
      </c>
      <c r="BY112" s="57">
        <v>-1035.3599999999999</v>
      </c>
      <c r="BZ112" s="57">
        <v>1035.3599999999999</v>
      </c>
      <c r="CA112" s="57">
        <v>1081.7</v>
      </c>
      <c r="CB112" s="57">
        <v>0</v>
      </c>
      <c r="CC112" s="57">
        <v>1035.3599999999999</v>
      </c>
      <c r="CD112" s="57">
        <v>1045.7</v>
      </c>
      <c r="CE112" s="57">
        <v>0</v>
      </c>
      <c r="CF112" s="57">
        <v>1035.3800000000001</v>
      </c>
      <c r="CG112" s="57">
        <v>0</v>
      </c>
      <c r="CH112" s="57">
        <v>1045.7</v>
      </c>
      <c r="CI112" s="57">
        <v>1035.3599999999999</v>
      </c>
      <c r="CJ112" s="57">
        <v>7314.5599999999995</v>
      </c>
      <c r="CK112" s="48"/>
      <c r="CL112" s="57">
        <v>0</v>
      </c>
      <c r="CM112" s="57">
        <v>0</v>
      </c>
      <c r="CN112" s="57">
        <v>1045.7</v>
      </c>
      <c r="CO112" s="57">
        <v>1035.3599999999999</v>
      </c>
      <c r="CP112" s="57">
        <v>0</v>
      </c>
      <c r="CQ112" s="57">
        <v>0</v>
      </c>
      <c r="CR112" s="57">
        <v>1045.7</v>
      </c>
      <c r="CS112" s="57">
        <v>0</v>
      </c>
      <c r="CT112" s="57">
        <v>0</v>
      </c>
      <c r="CU112" s="57">
        <v>0</v>
      </c>
      <c r="CV112" s="57">
        <v>1045.7</v>
      </c>
      <c r="CW112" s="57">
        <v>0</v>
      </c>
      <c r="CX112" s="57">
        <v>4172.46</v>
      </c>
      <c r="CY112" s="48"/>
      <c r="CZ112" s="57">
        <v>0</v>
      </c>
      <c r="DA112" s="57">
        <v>1058.9000000000001</v>
      </c>
      <c r="DB112" s="57">
        <v>0</v>
      </c>
      <c r="DC112" s="57">
        <v>0</v>
      </c>
      <c r="DD112" s="57">
        <v>0</v>
      </c>
      <c r="DE112" s="57">
        <v>1058.9000000000001</v>
      </c>
      <c r="DF112" s="57">
        <v>0</v>
      </c>
      <c r="DG112" s="57">
        <v>0</v>
      </c>
      <c r="DH112" s="57">
        <v>801</v>
      </c>
      <c r="DI112" s="57">
        <v>0</v>
      </c>
      <c r="DJ112" s="57">
        <v>-95.06</v>
      </c>
      <c r="DK112" s="57">
        <v>705.94</v>
      </c>
      <c r="DL112" s="57">
        <v>3529.6800000000003</v>
      </c>
      <c r="DM112" s="57">
        <v>0</v>
      </c>
      <c r="DN112" s="57">
        <v>0</v>
      </c>
      <c r="DO112" s="57">
        <v>732.34</v>
      </c>
      <c r="DP112" s="57">
        <v>0</v>
      </c>
      <c r="DQ112" s="57">
        <v>0</v>
      </c>
      <c r="DR112" s="57">
        <v>0</v>
      </c>
      <c r="DS112" s="57">
        <v>0</v>
      </c>
      <c r="DT112" s="57">
        <v>0</v>
      </c>
      <c r="DU112" s="57">
        <v>0</v>
      </c>
      <c r="DV112" s="57">
        <v>0</v>
      </c>
      <c r="DW112" s="57">
        <v>0</v>
      </c>
      <c r="DX112" s="57">
        <v>0</v>
      </c>
      <c r="DY112" s="57">
        <v>732.34</v>
      </c>
      <c r="DZ112" s="223"/>
      <c r="EA112" s="51"/>
      <c r="EB112" s="51"/>
      <c r="EC112" s="51"/>
      <c r="ED112" s="51"/>
      <c r="EE112" s="51"/>
      <c r="EF112" s="51"/>
    </row>
    <row r="113" spans="1:136" s="51" customFormat="1" hidden="1" outlineLevel="2">
      <c r="A113" s="56" t="s">
        <v>267</v>
      </c>
      <c r="B113" s="57">
        <v>0</v>
      </c>
      <c r="C113" s="57">
        <v>0</v>
      </c>
      <c r="D113" s="57">
        <v>0</v>
      </c>
      <c r="E113" s="57">
        <v>0</v>
      </c>
      <c r="F113" s="57">
        <v>0</v>
      </c>
      <c r="G113" s="57">
        <v>0</v>
      </c>
      <c r="H113" s="57">
        <v>0</v>
      </c>
      <c r="I113" s="57">
        <v>0</v>
      </c>
      <c r="J113" s="57">
        <v>0</v>
      </c>
      <c r="K113" s="57">
        <v>0</v>
      </c>
      <c r="L113" s="57">
        <v>0</v>
      </c>
      <c r="M113" s="57">
        <v>0</v>
      </c>
      <c r="N113" s="57">
        <v>0</v>
      </c>
      <c r="O113" s="57">
        <v>0</v>
      </c>
      <c r="Q113" s="57">
        <v>0</v>
      </c>
      <c r="R113" s="57">
        <v>0</v>
      </c>
      <c r="S113" s="57">
        <v>0</v>
      </c>
      <c r="T113" s="57">
        <v>0</v>
      </c>
      <c r="U113" s="57">
        <v>0</v>
      </c>
      <c r="V113" s="57">
        <v>0</v>
      </c>
      <c r="W113" s="57">
        <v>0</v>
      </c>
      <c r="X113" s="57">
        <v>0</v>
      </c>
      <c r="Y113" s="57">
        <v>0</v>
      </c>
      <c r="Z113" s="57">
        <v>0</v>
      </c>
      <c r="AA113" s="57">
        <v>0</v>
      </c>
      <c r="AB113" s="57">
        <v>0</v>
      </c>
      <c r="AC113" s="57">
        <v>0</v>
      </c>
      <c r="AD113" s="57">
        <v>0</v>
      </c>
      <c r="AF113" s="57">
        <v>0</v>
      </c>
      <c r="AG113" s="57">
        <v>0</v>
      </c>
      <c r="AH113" s="57">
        <v>0</v>
      </c>
      <c r="AI113" s="57">
        <v>0</v>
      </c>
      <c r="AJ113" s="57">
        <v>0</v>
      </c>
      <c r="AK113" s="57">
        <v>0</v>
      </c>
      <c r="AL113" s="57">
        <v>0</v>
      </c>
      <c r="AM113" s="57">
        <v>0</v>
      </c>
      <c r="AN113" s="57">
        <v>0</v>
      </c>
      <c r="AO113" s="57">
        <v>0</v>
      </c>
      <c r="AP113" s="57">
        <v>0</v>
      </c>
      <c r="AQ113" s="57">
        <v>0</v>
      </c>
      <c r="AR113" s="57">
        <v>0</v>
      </c>
      <c r="AS113" s="57">
        <v>0</v>
      </c>
      <c r="AU113" s="57">
        <v>0</v>
      </c>
      <c r="AV113" s="57">
        <v>0</v>
      </c>
      <c r="AW113" s="57">
        <v>0</v>
      </c>
      <c r="AX113" s="57">
        <v>0</v>
      </c>
      <c r="AY113" s="57">
        <v>0</v>
      </c>
      <c r="AZ113" s="57">
        <v>0</v>
      </c>
      <c r="BA113" s="57">
        <v>0</v>
      </c>
      <c r="BB113" s="57">
        <v>3864.45</v>
      </c>
      <c r="BC113" s="57">
        <v>0</v>
      </c>
      <c r="BD113" s="57">
        <v>0</v>
      </c>
      <c r="BE113" s="57">
        <v>0</v>
      </c>
      <c r="BF113" s="57">
        <v>0</v>
      </c>
      <c r="BG113" s="57">
        <v>0</v>
      </c>
      <c r="BH113" s="57">
        <v>3864.45</v>
      </c>
      <c r="BJ113" s="57">
        <v>0</v>
      </c>
      <c r="BK113" s="57">
        <v>0</v>
      </c>
      <c r="BL113" s="57">
        <v>0</v>
      </c>
      <c r="BM113" s="57">
        <v>808.46</v>
      </c>
      <c r="BN113" s="57">
        <v>0</v>
      </c>
      <c r="BO113" s="57">
        <v>0</v>
      </c>
      <c r="BP113" s="57">
        <v>0</v>
      </c>
      <c r="BQ113" s="57">
        <v>0</v>
      </c>
      <c r="BR113" s="57">
        <v>0</v>
      </c>
      <c r="BS113" s="57">
        <v>0</v>
      </c>
      <c r="BT113" s="57">
        <v>0</v>
      </c>
      <c r="BU113" s="57">
        <v>0</v>
      </c>
      <c r="BV113" s="57">
        <v>808.46</v>
      </c>
      <c r="BX113" s="57">
        <v>0</v>
      </c>
      <c r="BY113" s="57">
        <v>0</v>
      </c>
      <c r="BZ113" s="57">
        <v>0</v>
      </c>
      <c r="CA113" s="57">
        <v>0</v>
      </c>
      <c r="CB113" s="57">
        <v>0</v>
      </c>
      <c r="CC113" s="57">
        <v>0</v>
      </c>
      <c r="CD113" s="57">
        <v>0</v>
      </c>
      <c r="CE113" s="57">
        <v>0</v>
      </c>
      <c r="CF113" s="57">
        <v>0</v>
      </c>
      <c r="CG113" s="57">
        <v>0</v>
      </c>
      <c r="CH113" s="57">
        <v>0</v>
      </c>
      <c r="CI113" s="57">
        <v>0</v>
      </c>
      <c r="CJ113" s="57">
        <v>0</v>
      </c>
      <c r="CL113" s="57">
        <v>0</v>
      </c>
      <c r="CM113" s="57">
        <v>0</v>
      </c>
      <c r="CN113" s="57">
        <v>0</v>
      </c>
      <c r="CO113" s="57">
        <v>0</v>
      </c>
      <c r="CP113" s="57">
        <v>0</v>
      </c>
      <c r="CQ113" s="57">
        <v>0</v>
      </c>
      <c r="CR113" s="57">
        <v>0</v>
      </c>
      <c r="CS113" s="57">
        <v>0</v>
      </c>
      <c r="CT113" s="57">
        <v>0</v>
      </c>
      <c r="CU113" s="57">
        <v>0</v>
      </c>
      <c r="CV113" s="57">
        <v>0</v>
      </c>
      <c r="CW113" s="57">
        <v>0</v>
      </c>
      <c r="CX113" s="57">
        <v>0</v>
      </c>
      <c r="CZ113" s="57">
        <v>0</v>
      </c>
      <c r="DA113" s="57">
        <v>0</v>
      </c>
      <c r="DB113" s="57">
        <v>0</v>
      </c>
      <c r="DC113" s="57">
        <v>0</v>
      </c>
      <c r="DD113" s="57">
        <v>0</v>
      </c>
      <c r="DE113" s="57">
        <v>0</v>
      </c>
      <c r="DF113" s="57">
        <v>0</v>
      </c>
      <c r="DG113" s="57">
        <v>0</v>
      </c>
      <c r="DH113" s="57">
        <v>0</v>
      </c>
      <c r="DI113" s="57">
        <v>0</v>
      </c>
      <c r="DJ113" s="57">
        <v>0</v>
      </c>
      <c r="DK113" s="57">
        <v>0</v>
      </c>
      <c r="DL113" s="57">
        <v>0</v>
      </c>
      <c r="DM113" s="57">
        <v>0</v>
      </c>
      <c r="DN113" s="57">
        <v>0</v>
      </c>
      <c r="DO113" s="57">
        <v>0</v>
      </c>
      <c r="DP113" s="57">
        <v>0</v>
      </c>
      <c r="DQ113" s="57">
        <v>0</v>
      </c>
      <c r="DR113" s="57">
        <v>0</v>
      </c>
      <c r="DS113" s="57">
        <v>0</v>
      </c>
      <c r="DT113" s="57">
        <v>0</v>
      </c>
      <c r="DU113" s="57">
        <v>0</v>
      </c>
      <c r="DV113" s="57">
        <v>0</v>
      </c>
      <c r="DW113" s="57">
        <v>0</v>
      </c>
      <c r="DX113" s="57">
        <v>0</v>
      </c>
      <c r="DY113" s="57">
        <v>0</v>
      </c>
    </row>
    <row r="114" spans="1:136" s="51" customFormat="1" hidden="1" outlineLevel="2">
      <c r="A114" s="56" t="s">
        <v>268</v>
      </c>
      <c r="B114" s="57">
        <v>0</v>
      </c>
      <c r="C114" s="57">
        <v>0</v>
      </c>
      <c r="D114" s="57">
        <v>0</v>
      </c>
      <c r="E114" s="57">
        <v>0</v>
      </c>
      <c r="F114" s="57">
        <v>0</v>
      </c>
      <c r="G114" s="57">
        <v>0</v>
      </c>
      <c r="H114" s="57">
        <v>0</v>
      </c>
      <c r="I114" s="57">
        <v>0</v>
      </c>
      <c r="J114" s="57">
        <v>0</v>
      </c>
      <c r="K114" s="57">
        <v>0</v>
      </c>
      <c r="L114" s="57">
        <v>0</v>
      </c>
      <c r="M114" s="57">
        <v>0</v>
      </c>
      <c r="N114" s="57">
        <v>0</v>
      </c>
      <c r="O114" s="57">
        <v>0</v>
      </c>
      <c r="Q114" s="57">
        <v>0</v>
      </c>
      <c r="R114" s="57">
        <v>0</v>
      </c>
      <c r="S114" s="57">
        <v>0</v>
      </c>
      <c r="T114" s="57">
        <v>0</v>
      </c>
      <c r="U114" s="57">
        <v>0</v>
      </c>
      <c r="V114" s="57">
        <v>0</v>
      </c>
      <c r="W114" s="57">
        <v>0</v>
      </c>
      <c r="X114" s="57">
        <v>0</v>
      </c>
      <c r="Y114" s="57">
        <v>0</v>
      </c>
      <c r="Z114" s="57">
        <v>0</v>
      </c>
      <c r="AA114" s="57">
        <v>0</v>
      </c>
      <c r="AB114" s="57">
        <v>0</v>
      </c>
      <c r="AC114" s="57">
        <v>0</v>
      </c>
      <c r="AD114" s="57">
        <v>0</v>
      </c>
      <c r="AF114" s="57">
        <v>0</v>
      </c>
      <c r="AG114" s="57">
        <v>0</v>
      </c>
      <c r="AH114" s="57">
        <v>0</v>
      </c>
      <c r="AI114" s="57">
        <v>0</v>
      </c>
      <c r="AJ114" s="57">
        <v>0</v>
      </c>
      <c r="AK114" s="57">
        <v>0</v>
      </c>
      <c r="AL114" s="57">
        <v>0</v>
      </c>
      <c r="AM114" s="57">
        <v>0</v>
      </c>
      <c r="AN114" s="57">
        <v>0</v>
      </c>
      <c r="AO114" s="57">
        <v>0</v>
      </c>
      <c r="AP114" s="57">
        <v>0</v>
      </c>
      <c r="AQ114" s="57">
        <v>0</v>
      </c>
      <c r="AR114" s="57">
        <v>0</v>
      </c>
      <c r="AS114" s="57">
        <v>0</v>
      </c>
      <c r="AU114" s="57">
        <v>0</v>
      </c>
      <c r="AV114" s="57">
        <v>0</v>
      </c>
      <c r="AW114" s="57">
        <v>0</v>
      </c>
      <c r="AX114" s="57">
        <v>0</v>
      </c>
      <c r="AY114" s="57">
        <v>0</v>
      </c>
      <c r="AZ114" s="57">
        <v>0</v>
      </c>
      <c r="BA114" s="57">
        <v>0</v>
      </c>
      <c r="BB114" s="57">
        <v>0</v>
      </c>
      <c r="BC114" s="57">
        <v>0</v>
      </c>
      <c r="BD114" s="57">
        <v>0</v>
      </c>
      <c r="BE114" s="57">
        <v>0</v>
      </c>
      <c r="BF114" s="57">
        <v>0</v>
      </c>
      <c r="BG114" s="57">
        <v>0</v>
      </c>
      <c r="BH114" s="57">
        <v>0</v>
      </c>
      <c r="BJ114" s="57">
        <v>0</v>
      </c>
      <c r="BK114" s="57">
        <v>0</v>
      </c>
      <c r="BL114" s="57">
        <v>0</v>
      </c>
      <c r="BM114" s="57">
        <v>0</v>
      </c>
      <c r="BN114" s="57">
        <v>0</v>
      </c>
      <c r="BO114" s="57">
        <v>0</v>
      </c>
      <c r="BP114" s="57">
        <v>0</v>
      </c>
      <c r="BQ114" s="57">
        <v>0</v>
      </c>
      <c r="BR114" s="57">
        <v>0</v>
      </c>
      <c r="BS114" s="57">
        <v>0</v>
      </c>
      <c r="BT114" s="57">
        <v>0</v>
      </c>
      <c r="BU114" s="57">
        <v>0</v>
      </c>
      <c r="BV114" s="57">
        <v>0</v>
      </c>
      <c r="BX114" s="57">
        <v>0</v>
      </c>
      <c r="BY114" s="57">
        <v>0</v>
      </c>
      <c r="BZ114" s="57">
        <v>0</v>
      </c>
      <c r="CA114" s="57">
        <v>0</v>
      </c>
      <c r="CB114" s="57">
        <v>0</v>
      </c>
      <c r="CC114" s="57">
        <v>0</v>
      </c>
      <c r="CD114" s="57">
        <v>0</v>
      </c>
      <c r="CE114" s="57">
        <v>0</v>
      </c>
      <c r="CF114" s="57">
        <v>0</v>
      </c>
      <c r="CG114" s="57">
        <v>0</v>
      </c>
      <c r="CH114" s="57">
        <v>0</v>
      </c>
      <c r="CI114" s="57">
        <v>0</v>
      </c>
      <c r="CJ114" s="57">
        <v>0</v>
      </c>
      <c r="CL114" s="57">
        <v>3372</v>
      </c>
      <c r="CM114" s="57">
        <v>0</v>
      </c>
      <c r="CN114" s="57">
        <v>0</v>
      </c>
      <c r="CO114" s="57">
        <v>0</v>
      </c>
      <c r="CP114" s="57">
        <v>0</v>
      </c>
      <c r="CQ114" s="57">
        <v>0</v>
      </c>
      <c r="CR114" s="57">
        <v>0</v>
      </c>
      <c r="CS114" s="57">
        <v>0</v>
      </c>
      <c r="CT114" s="57">
        <v>0</v>
      </c>
      <c r="CU114" s="57">
        <v>0</v>
      </c>
      <c r="CV114" s="57">
        <v>0</v>
      </c>
      <c r="CW114" s="57">
        <v>0</v>
      </c>
      <c r="CX114" s="57">
        <v>3372</v>
      </c>
      <c r="CZ114" s="57">
        <v>0</v>
      </c>
      <c r="DA114" s="57">
        <v>0</v>
      </c>
      <c r="DB114" s="57">
        <v>0</v>
      </c>
      <c r="DC114" s="57">
        <v>4235.58</v>
      </c>
      <c r="DD114" s="57">
        <v>0</v>
      </c>
      <c r="DE114" s="57">
        <v>0</v>
      </c>
      <c r="DF114" s="57">
        <v>3657.18</v>
      </c>
      <c r="DG114" s="57">
        <v>0</v>
      </c>
      <c r="DH114" s="57">
        <v>0</v>
      </c>
      <c r="DI114" s="57">
        <v>0</v>
      </c>
      <c r="DJ114" s="57">
        <v>0</v>
      </c>
      <c r="DK114" s="57">
        <v>0</v>
      </c>
      <c r="DL114" s="57">
        <v>7892.76</v>
      </c>
      <c r="DM114" s="57">
        <v>0</v>
      </c>
      <c r="DN114" s="57">
        <v>0</v>
      </c>
      <c r="DO114" s="57">
        <v>0</v>
      </c>
      <c r="DP114" s="57">
        <v>0</v>
      </c>
      <c r="DQ114" s="57">
        <v>0</v>
      </c>
      <c r="DR114" s="57">
        <v>0</v>
      </c>
      <c r="DS114" s="57">
        <v>0</v>
      </c>
      <c r="DT114" s="57">
        <v>0</v>
      </c>
      <c r="DU114" s="57">
        <v>0</v>
      </c>
      <c r="DV114" s="57">
        <v>0</v>
      </c>
      <c r="DW114" s="57">
        <v>0</v>
      </c>
      <c r="DX114" s="57">
        <v>0</v>
      </c>
      <c r="DY114" s="57">
        <v>0</v>
      </c>
    </row>
    <row r="115" spans="1:136" s="51" customFormat="1" hidden="1" outlineLevel="2">
      <c r="A115" s="56" t="s">
        <v>269</v>
      </c>
      <c r="B115" s="57">
        <v>0</v>
      </c>
      <c r="C115" s="57">
        <v>0</v>
      </c>
      <c r="D115" s="57">
        <v>0</v>
      </c>
      <c r="E115" s="57">
        <v>0</v>
      </c>
      <c r="F115" s="57">
        <v>0</v>
      </c>
      <c r="G115" s="57">
        <v>0</v>
      </c>
      <c r="H115" s="57">
        <v>0</v>
      </c>
      <c r="I115" s="57">
        <v>0</v>
      </c>
      <c r="J115" s="57">
        <v>0</v>
      </c>
      <c r="K115" s="57">
        <v>0</v>
      </c>
      <c r="L115" s="57">
        <v>0</v>
      </c>
      <c r="M115" s="57">
        <v>0</v>
      </c>
      <c r="N115" s="57">
        <v>0</v>
      </c>
      <c r="O115" s="57">
        <v>0</v>
      </c>
      <c r="Q115" s="57">
        <v>0</v>
      </c>
      <c r="R115" s="57">
        <v>0</v>
      </c>
      <c r="S115" s="57">
        <v>0</v>
      </c>
      <c r="T115" s="57">
        <v>0</v>
      </c>
      <c r="U115" s="57">
        <v>0</v>
      </c>
      <c r="V115" s="57">
        <v>0</v>
      </c>
      <c r="W115" s="57">
        <v>0</v>
      </c>
      <c r="X115" s="57">
        <v>0</v>
      </c>
      <c r="Y115" s="57">
        <v>0</v>
      </c>
      <c r="Z115" s="57">
        <v>0</v>
      </c>
      <c r="AA115" s="57">
        <v>0</v>
      </c>
      <c r="AB115" s="57">
        <v>0</v>
      </c>
      <c r="AC115" s="57">
        <v>0</v>
      </c>
      <c r="AD115" s="57">
        <v>0</v>
      </c>
      <c r="AF115" s="57">
        <v>0</v>
      </c>
      <c r="AG115" s="57">
        <v>0</v>
      </c>
      <c r="AH115" s="57">
        <v>0</v>
      </c>
      <c r="AI115" s="57">
        <v>0</v>
      </c>
      <c r="AJ115" s="57">
        <v>0</v>
      </c>
      <c r="AK115" s="57">
        <v>0</v>
      </c>
      <c r="AL115" s="57">
        <v>0</v>
      </c>
      <c r="AM115" s="57">
        <v>0</v>
      </c>
      <c r="AN115" s="57">
        <v>0</v>
      </c>
      <c r="AO115" s="57">
        <v>0</v>
      </c>
      <c r="AP115" s="57">
        <v>0</v>
      </c>
      <c r="AQ115" s="57">
        <v>0</v>
      </c>
      <c r="AR115" s="57">
        <v>0</v>
      </c>
      <c r="AS115" s="57">
        <v>0</v>
      </c>
      <c r="AU115" s="57">
        <v>0</v>
      </c>
      <c r="AV115" s="57">
        <v>0</v>
      </c>
      <c r="AW115" s="57">
        <v>0</v>
      </c>
      <c r="AX115" s="57">
        <v>0</v>
      </c>
      <c r="AY115" s="57">
        <v>0</v>
      </c>
      <c r="AZ115" s="57">
        <v>0</v>
      </c>
      <c r="BA115" s="57">
        <v>0</v>
      </c>
      <c r="BB115" s="57">
        <v>0</v>
      </c>
      <c r="BC115" s="57">
        <v>0</v>
      </c>
      <c r="BD115" s="57">
        <v>0</v>
      </c>
      <c r="BE115" s="57">
        <v>0</v>
      </c>
      <c r="BF115" s="57">
        <v>0</v>
      </c>
      <c r="BG115" s="57">
        <v>0</v>
      </c>
      <c r="BH115" s="57">
        <v>0</v>
      </c>
      <c r="BJ115" s="57">
        <v>0</v>
      </c>
      <c r="BK115" s="57">
        <v>0</v>
      </c>
      <c r="BL115" s="57">
        <v>0</v>
      </c>
      <c r="BM115" s="57">
        <v>0</v>
      </c>
      <c r="BN115" s="57">
        <v>0</v>
      </c>
      <c r="BO115" s="57">
        <v>0</v>
      </c>
      <c r="BP115" s="57">
        <v>0</v>
      </c>
      <c r="BQ115" s="57">
        <v>0</v>
      </c>
      <c r="BR115" s="57">
        <v>0</v>
      </c>
      <c r="BS115" s="57">
        <v>0</v>
      </c>
      <c r="BT115" s="57">
        <v>0</v>
      </c>
      <c r="BU115" s="57">
        <v>0</v>
      </c>
      <c r="BV115" s="57">
        <v>0</v>
      </c>
      <c r="BX115" s="57">
        <v>0</v>
      </c>
      <c r="BY115" s="57">
        <v>0</v>
      </c>
      <c r="BZ115" s="57">
        <v>0</v>
      </c>
      <c r="CA115" s="57">
        <v>0</v>
      </c>
      <c r="CB115" s="57">
        <v>0</v>
      </c>
      <c r="CC115" s="57">
        <v>0</v>
      </c>
      <c r="CD115" s="57">
        <v>0</v>
      </c>
      <c r="CE115" s="57">
        <v>0</v>
      </c>
      <c r="CF115" s="57">
        <v>0</v>
      </c>
      <c r="CG115" s="57">
        <v>0</v>
      </c>
      <c r="CH115" s="57">
        <v>0</v>
      </c>
      <c r="CI115" s="57">
        <v>0</v>
      </c>
      <c r="CJ115" s="57">
        <v>0</v>
      </c>
      <c r="CL115" s="57">
        <v>0</v>
      </c>
      <c r="CM115" s="57">
        <v>0</v>
      </c>
      <c r="CN115" s="57">
        <v>0</v>
      </c>
      <c r="CO115" s="57">
        <v>0</v>
      </c>
      <c r="CP115" s="57">
        <v>0</v>
      </c>
      <c r="CQ115" s="57">
        <v>0</v>
      </c>
      <c r="CR115" s="57">
        <v>0</v>
      </c>
      <c r="CS115" s="57">
        <v>0</v>
      </c>
      <c r="CT115" s="57">
        <v>0</v>
      </c>
      <c r="CU115" s="57">
        <v>0</v>
      </c>
      <c r="CV115" s="57">
        <v>0</v>
      </c>
      <c r="CW115" s="57">
        <v>0</v>
      </c>
      <c r="CX115" s="57">
        <v>0</v>
      </c>
      <c r="CZ115" s="57">
        <v>0</v>
      </c>
      <c r="DA115" s="57">
        <v>0</v>
      </c>
      <c r="DB115" s="57">
        <v>0</v>
      </c>
      <c r="DC115" s="57">
        <v>0</v>
      </c>
      <c r="DD115" s="57">
        <v>0</v>
      </c>
      <c r="DE115" s="57">
        <v>0</v>
      </c>
      <c r="DF115" s="57">
        <v>0</v>
      </c>
      <c r="DG115" s="57">
        <v>0</v>
      </c>
      <c r="DH115" s="57">
        <v>0</v>
      </c>
      <c r="DI115" s="57">
        <v>0</v>
      </c>
      <c r="DJ115" s="57">
        <v>0</v>
      </c>
      <c r="DK115" s="57">
        <v>0</v>
      </c>
      <c r="DL115" s="57">
        <v>0</v>
      </c>
      <c r="DM115" s="57">
        <v>0</v>
      </c>
      <c r="DN115" s="57">
        <v>0</v>
      </c>
      <c r="DO115" s="57">
        <v>0</v>
      </c>
      <c r="DP115" s="57">
        <v>0</v>
      </c>
      <c r="DQ115" s="57">
        <v>0</v>
      </c>
      <c r="DR115" s="57">
        <v>0</v>
      </c>
      <c r="DS115" s="57">
        <v>0</v>
      </c>
      <c r="DT115" s="57">
        <v>0</v>
      </c>
      <c r="DU115" s="57">
        <v>0</v>
      </c>
      <c r="DV115" s="57">
        <v>0</v>
      </c>
      <c r="DW115" s="57">
        <v>0</v>
      </c>
      <c r="DX115" s="57">
        <v>0</v>
      </c>
      <c r="DY115" s="57">
        <v>0</v>
      </c>
    </row>
    <row r="116" spans="1:136" s="51" customFormat="1" hidden="1" outlineLevel="2">
      <c r="A116" s="56" t="s">
        <v>270</v>
      </c>
      <c r="B116" s="57">
        <v>0</v>
      </c>
      <c r="C116" s="57">
        <v>0</v>
      </c>
      <c r="D116" s="57">
        <v>0</v>
      </c>
      <c r="E116" s="57">
        <v>0</v>
      </c>
      <c r="F116" s="57">
        <v>0</v>
      </c>
      <c r="G116" s="57">
        <v>0</v>
      </c>
      <c r="H116" s="57">
        <v>0</v>
      </c>
      <c r="I116" s="57">
        <v>0</v>
      </c>
      <c r="J116" s="57">
        <v>0</v>
      </c>
      <c r="K116" s="57">
        <v>0</v>
      </c>
      <c r="L116" s="57">
        <v>0</v>
      </c>
      <c r="M116" s="57">
        <v>0</v>
      </c>
      <c r="N116" s="57">
        <v>0</v>
      </c>
      <c r="O116" s="57">
        <v>0</v>
      </c>
      <c r="Q116" s="57">
        <v>0</v>
      </c>
      <c r="R116" s="57">
        <v>0</v>
      </c>
      <c r="S116" s="57">
        <v>0</v>
      </c>
      <c r="T116" s="57">
        <v>0</v>
      </c>
      <c r="U116" s="57">
        <v>0</v>
      </c>
      <c r="V116" s="57">
        <v>0</v>
      </c>
      <c r="W116" s="57">
        <v>0</v>
      </c>
      <c r="X116" s="57">
        <v>0</v>
      </c>
      <c r="Y116" s="57">
        <v>0</v>
      </c>
      <c r="Z116" s="57">
        <v>0</v>
      </c>
      <c r="AA116" s="57">
        <v>0</v>
      </c>
      <c r="AB116" s="57">
        <v>0</v>
      </c>
      <c r="AC116" s="57">
        <v>0</v>
      </c>
      <c r="AD116" s="57">
        <v>0</v>
      </c>
      <c r="AF116" s="57">
        <v>0</v>
      </c>
      <c r="AG116" s="57">
        <v>0</v>
      </c>
      <c r="AH116" s="57">
        <v>0</v>
      </c>
      <c r="AI116" s="57">
        <v>0</v>
      </c>
      <c r="AJ116" s="57">
        <v>0</v>
      </c>
      <c r="AK116" s="57">
        <v>0</v>
      </c>
      <c r="AL116" s="57">
        <v>0</v>
      </c>
      <c r="AM116" s="57">
        <v>0</v>
      </c>
      <c r="AN116" s="57">
        <v>0</v>
      </c>
      <c r="AO116" s="57">
        <v>0</v>
      </c>
      <c r="AP116" s="57">
        <v>0</v>
      </c>
      <c r="AQ116" s="57">
        <v>0</v>
      </c>
      <c r="AR116" s="57">
        <v>0</v>
      </c>
      <c r="AS116" s="57">
        <v>0</v>
      </c>
      <c r="AU116" s="57">
        <v>0</v>
      </c>
      <c r="AV116" s="57">
        <v>0</v>
      </c>
      <c r="AW116" s="57">
        <v>0</v>
      </c>
      <c r="AX116" s="57">
        <v>0</v>
      </c>
      <c r="AY116" s="57">
        <v>0</v>
      </c>
      <c r="AZ116" s="57">
        <v>0</v>
      </c>
      <c r="BA116" s="57">
        <v>0</v>
      </c>
      <c r="BB116" s="57">
        <v>0</v>
      </c>
      <c r="BC116" s="57">
        <v>0</v>
      </c>
      <c r="BD116" s="57">
        <v>0</v>
      </c>
      <c r="BE116" s="57">
        <v>0</v>
      </c>
      <c r="BF116" s="57">
        <v>0</v>
      </c>
      <c r="BG116" s="57">
        <v>0</v>
      </c>
      <c r="BH116" s="57">
        <v>0</v>
      </c>
      <c r="BJ116" s="57">
        <v>0</v>
      </c>
      <c r="BK116" s="57">
        <v>0</v>
      </c>
      <c r="BL116" s="57">
        <v>0</v>
      </c>
      <c r="BM116" s="57">
        <v>0</v>
      </c>
      <c r="BN116" s="57">
        <v>0</v>
      </c>
      <c r="BO116" s="57">
        <v>0</v>
      </c>
      <c r="BP116" s="57">
        <v>0</v>
      </c>
      <c r="BQ116" s="57">
        <v>0</v>
      </c>
      <c r="BR116" s="57">
        <v>0</v>
      </c>
      <c r="BS116" s="57">
        <v>0</v>
      </c>
      <c r="BT116" s="57">
        <v>0</v>
      </c>
      <c r="BU116" s="57">
        <v>0</v>
      </c>
      <c r="BV116" s="57">
        <v>0</v>
      </c>
      <c r="BX116" s="57">
        <v>0</v>
      </c>
      <c r="BY116" s="57">
        <v>0</v>
      </c>
      <c r="BZ116" s="57">
        <v>0</v>
      </c>
      <c r="CA116" s="57">
        <v>0</v>
      </c>
      <c r="CB116" s="57">
        <v>0</v>
      </c>
      <c r="CC116" s="57">
        <v>0</v>
      </c>
      <c r="CD116" s="57">
        <v>0</v>
      </c>
      <c r="CE116" s="57">
        <v>0</v>
      </c>
      <c r="CF116" s="57">
        <v>0</v>
      </c>
      <c r="CG116" s="57">
        <v>0</v>
      </c>
      <c r="CH116" s="57">
        <v>0</v>
      </c>
      <c r="CI116" s="57">
        <v>0</v>
      </c>
      <c r="CJ116" s="57">
        <v>0</v>
      </c>
      <c r="CL116" s="57">
        <v>0</v>
      </c>
      <c r="CM116" s="57">
        <v>0</v>
      </c>
      <c r="CN116" s="57">
        <v>0</v>
      </c>
      <c r="CO116" s="57">
        <v>0</v>
      </c>
      <c r="CP116" s="57">
        <v>0</v>
      </c>
      <c r="CQ116" s="57">
        <v>0</v>
      </c>
      <c r="CR116" s="57">
        <v>0</v>
      </c>
      <c r="CS116" s="57">
        <v>0</v>
      </c>
      <c r="CT116" s="57">
        <v>0</v>
      </c>
      <c r="CU116" s="57">
        <v>0</v>
      </c>
      <c r="CV116" s="57">
        <v>0</v>
      </c>
      <c r="CW116" s="57">
        <v>0</v>
      </c>
      <c r="CX116" s="57">
        <v>0</v>
      </c>
      <c r="CZ116" s="57">
        <v>0</v>
      </c>
      <c r="DA116" s="57">
        <v>0</v>
      </c>
      <c r="DB116" s="57">
        <v>0</v>
      </c>
      <c r="DC116" s="57">
        <v>0</v>
      </c>
      <c r="DD116" s="57">
        <v>0</v>
      </c>
      <c r="DE116" s="57">
        <v>0</v>
      </c>
      <c r="DF116" s="57">
        <v>0</v>
      </c>
      <c r="DG116" s="57">
        <v>0</v>
      </c>
      <c r="DH116" s="57">
        <v>0</v>
      </c>
      <c r="DI116" s="57">
        <v>0</v>
      </c>
      <c r="DJ116" s="57">
        <v>0</v>
      </c>
      <c r="DK116" s="57">
        <v>0</v>
      </c>
      <c r="DL116" s="57">
        <v>0</v>
      </c>
      <c r="DM116" s="57">
        <v>0</v>
      </c>
      <c r="DN116" s="57">
        <v>0</v>
      </c>
      <c r="DO116" s="57">
        <v>0</v>
      </c>
      <c r="DP116" s="57">
        <v>0</v>
      </c>
      <c r="DQ116" s="57">
        <v>0</v>
      </c>
      <c r="DR116" s="57">
        <v>0</v>
      </c>
      <c r="DS116" s="57">
        <v>0</v>
      </c>
      <c r="DT116" s="57">
        <v>0</v>
      </c>
      <c r="DU116" s="57">
        <v>0</v>
      </c>
      <c r="DV116" s="57">
        <v>0</v>
      </c>
      <c r="DW116" s="57">
        <v>0</v>
      </c>
      <c r="DX116" s="57">
        <v>0</v>
      </c>
      <c r="DY116" s="57">
        <v>0</v>
      </c>
    </row>
    <row r="117" spans="1:136" s="51" customFormat="1" hidden="1" outlineLevel="2">
      <c r="A117" s="56" t="s">
        <v>271</v>
      </c>
      <c r="B117" s="57">
        <v>0</v>
      </c>
      <c r="C117" s="57">
        <v>0</v>
      </c>
      <c r="D117" s="57">
        <v>0</v>
      </c>
      <c r="E117" s="57">
        <v>0</v>
      </c>
      <c r="F117" s="57">
        <v>0</v>
      </c>
      <c r="G117" s="57">
        <v>0</v>
      </c>
      <c r="H117" s="57">
        <v>0</v>
      </c>
      <c r="I117" s="57">
        <v>0</v>
      </c>
      <c r="J117" s="57">
        <v>0</v>
      </c>
      <c r="K117" s="57">
        <v>0</v>
      </c>
      <c r="L117" s="57">
        <v>0</v>
      </c>
      <c r="M117" s="57">
        <v>0</v>
      </c>
      <c r="N117" s="57">
        <v>0</v>
      </c>
      <c r="O117" s="57">
        <v>0</v>
      </c>
      <c r="Q117" s="57">
        <v>0</v>
      </c>
      <c r="R117" s="57">
        <v>0</v>
      </c>
      <c r="S117" s="57">
        <v>0</v>
      </c>
      <c r="T117" s="57">
        <v>0</v>
      </c>
      <c r="U117" s="57">
        <v>0</v>
      </c>
      <c r="V117" s="57">
        <v>0</v>
      </c>
      <c r="W117" s="57">
        <v>0</v>
      </c>
      <c r="X117" s="57">
        <v>0</v>
      </c>
      <c r="Y117" s="57">
        <v>0</v>
      </c>
      <c r="Z117" s="57">
        <v>0</v>
      </c>
      <c r="AA117" s="57">
        <v>0</v>
      </c>
      <c r="AB117" s="57">
        <v>0</v>
      </c>
      <c r="AC117" s="57">
        <v>0</v>
      </c>
      <c r="AD117" s="57">
        <v>0</v>
      </c>
      <c r="AF117" s="57">
        <v>0</v>
      </c>
      <c r="AG117" s="57">
        <v>0</v>
      </c>
      <c r="AH117" s="57">
        <v>0</v>
      </c>
      <c r="AI117" s="57">
        <v>0</v>
      </c>
      <c r="AJ117" s="57">
        <v>0</v>
      </c>
      <c r="AK117" s="57">
        <v>0</v>
      </c>
      <c r="AL117" s="57">
        <v>0</v>
      </c>
      <c r="AM117" s="57">
        <v>0</v>
      </c>
      <c r="AN117" s="57">
        <v>0</v>
      </c>
      <c r="AO117" s="57">
        <v>0</v>
      </c>
      <c r="AP117" s="57">
        <v>0</v>
      </c>
      <c r="AQ117" s="57">
        <v>0</v>
      </c>
      <c r="AR117" s="57">
        <v>0</v>
      </c>
      <c r="AS117" s="57">
        <v>0</v>
      </c>
      <c r="AU117" s="57">
        <v>0</v>
      </c>
      <c r="AV117" s="57">
        <v>0</v>
      </c>
      <c r="AW117" s="57">
        <v>0</v>
      </c>
      <c r="AX117" s="57">
        <v>0</v>
      </c>
      <c r="AY117" s="57">
        <v>0</v>
      </c>
      <c r="AZ117" s="57">
        <v>0</v>
      </c>
      <c r="BA117" s="57">
        <v>0</v>
      </c>
      <c r="BB117" s="57">
        <v>0</v>
      </c>
      <c r="BC117" s="57">
        <v>0</v>
      </c>
      <c r="BD117" s="57">
        <v>0</v>
      </c>
      <c r="BE117" s="57">
        <v>0</v>
      </c>
      <c r="BF117" s="57">
        <v>0</v>
      </c>
      <c r="BG117" s="57">
        <v>0</v>
      </c>
      <c r="BH117" s="57">
        <v>0</v>
      </c>
      <c r="BJ117" s="57">
        <v>0</v>
      </c>
      <c r="BK117" s="57">
        <v>0</v>
      </c>
      <c r="BL117" s="57">
        <v>0</v>
      </c>
      <c r="BM117" s="57">
        <v>0</v>
      </c>
      <c r="BN117" s="57">
        <v>0</v>
      </c>
      <c r="BO117" s="57">
        <v>0</v>
      </c>
      <c r="BP117" s="57">
        <v>0</v>
      </c>
      <c r="BQ117" s="57">
        <v>0</v>
      </c>
      <c r="BR117" s="57">
        <v>0</v>
      </c>
      <c r="BS117" s="57">
        <v>0</v>
      </c>
      <c r="BT117" s="57">
        <v>0</v>
      </c>
      <c r="BU117" s="57">
        <v>0</v>
      </c>
      <c r="BV117" s="57">
        <v>0</v>
      </c>
      <c r="BX117" s="57">
        <v>0</v>
      </c>
      <c r="BY117" s="57">
        <v>0</v>
      </c>
      <c r="BZ117" s="57">
        <v>0</v>
      </c>
      <c r="CA117" s="57">
        <v>0</v>
      </c>
      <c r="CB117" s="57">
        <v>0</v>
      </c>
      <c r="CC117" s="57">
        <v>0</v>
      </c>
      <c r="CD117" s="57">
        <v>0</v>
      </c>
      <c r="CE117" s="57">
        <v>0</v>
      </c>
      <c r="CF117" s="57">
        <v>0</v>
      </c>
      <c r="CG117" s="57">
        <v>0</v>
      </c>
      <c r="CH117" s="57">
        <v>0</v>
      </c>
      <c r="CI117" s="57">
        <v>0</v>
      </c>
      <c r="CJ117" s="57">
        <v>0</v>
      </c>
      <c r="CL117" s="57">
        <v>0</v>
      </c>
      <c r="CM117" s="57">
        <v>0</v>
      </c>
      <c r="CN117" s="57">
        <v>0</v>
      </c>
      <c r="CO117" s="57">
        <v>0</v>
      </c>
      <c r="CP117" s="57">
        <v>0</v>
      </c>
      <c r="CQ117" s="57">
        <v>0</v>
      </c>
      <c r="CR117" s="57">
        <v>0</v>
      </c>
      <c r="CS117" s="57">
        <v>0</v>
      </c>
      <c r="CT117" s="57">
        <v>0</v>
      </c>
      <c r="CU117" s="57">
        <v>0</v>
      </c>
      <c r="CV117" s="57">
        <v>0</v>
      </c>
      <c r="CW117" s="57">
        <v>0</v>
      </c>
      <c r="CX117" s="57">
        <v>0</v>
      </c>
      <c r="CZ117" s="57">
        <v>0</v>
      </c>
      <c r="DA117" s="57">
        <v>0</v>
      </c>
      <c r="DB117" s="57">
        <v>0</v>
      </c>
      <c r="DC117" s="57">
        <v>0</v>
      </c>
      <c r="DD117" s="57">
        <v>0</v>
      </c>
      <c r="DE117" s="57">
        <v>0</v>
      </c>
      <c r="DF117" s="57">
        <v>0</v>
      </c>
      <c r="DG117" s="57">
        <v>0</v>
      </c>
      <c r="DH117" s="57">
        <v>0</v>
      </c>
      <c r="DI117" s="57">
        <v>0</v>
      </c>
      <c r="DJ117" s="57">
        <v>0</v>
      </c>
      <c r="DK117" s="57">
        <v>0</v>
      </c>
      <c r="DL117" s="57">
        <v>0</v>
      </c>
      <c r="DM117" s="57">
        <v>0</v>
      </c>
      <c r="DN117" s="57">
        <v>0</v>
      </c>
      <c r="DO117" s="57">
        <v>0</v>
      </c>
      <c r="DP117" s="57">
        <v>0</v>
      </c>
      <c r="DQ117" s="57">
        <v>0</v>
      </c>
      <c r="DR117" s="57">
        <v>0</v>
      </c>
      <c r="DS117" s="57">
        <v>0</v>
      </c>
      <c r="DT117" s="57">
        <v>0</v>
      </c>
      <c r="DU117" s="57">
        <v>0</v>
      </c>
      <c r="DV117" s="57">
        <v>0</v>
      </c>
      <c r="DW117" s="57">
        <v>0</v>
      </c>
      <c r="DX117" s="57">
        <v>0</v>
      </c>
      <c r="DY117" s="57">
        <v>0</v>
      </c>
    </row>
    <row r="118" spans="1:136" s="51" customFormat="1" hidden="1" outlineLevel="2">
      <c r="A118" s="56" t="s">
        <v>272</v>
      </c>
      <c r="B118" s="57">
        <v>0</v>
      </c>
      <c r="C118" s="57">
        <v>0</v>
      </c>
      <c r="D118" s="57">
        <v>0</v>
      </c>
      <c r="E118" s="57">
        <v>0</v>
      </c>
      <c r="F118" s="57">
        <v>0</v>
      </c>
      <c r="G118" s="57">
        <v>0</v>
      </c>
      <c r="H118" s="57">
        <v>0</v>
      </c>
      <c r="I118" s="57">
        <v>0</v>
      </c>
      <c r="J118" s="57">
        <v>0</v>
      </c>
      <c r="K118" s="57">
        <v>0</v>
      </c>
      <c r="L118" s="57">
        <v>0</v>
      </c>
      <c r="M118" s="57">
        <v>0</v>
      </c>
      <c r="N118" s="57">
        <v>0</v>
      </c>
      <c r="O118" s="57">
        <v>0</v>
      </c>
      <c r="Q118" s="57">
        <v>0</v>
      </c>
      <c r="R118" s="57">
        <v>0</v>
      </c>
      <c r="S118" s="57">
        <v>0</v>
      </c>
      <c r="T118" s="57">
        <v>0</v>
      </c>
      <c r="U118" s="57">
        <v>0</v>
      </c>
      <c r="V118" s="57">
        <v>0</v>
      </c>
      <c r="W118" s="57">
        <v>0</v>
      </c>
      <c r="X118" s="57">
        <v>0</v>
      </c>
      <c r="Y118" s="57">
        <v>0</v>
      </c>
      <c r="Z118" s="57">
        <v>0</v>
      </c>
      <c r="AA118" s="57">
        <v>0</v>
      </c>
      <c r="AB118" s="57">
        <v>0</v>
      </c>
      <c r="AC118" s="57">
        <v>0</v>
      </c>
      <c r="AD118" s="57">
        <v>0</v>
      </c>
      <c r="AF118" s="57">
        <v>0</v>
      </c>
      <c r="AG118" s="57">
        <v>0</v>
      </c>
      <c r="AH118" s="57">
        <v>0</v>
      </c>
      <c r="AI118" s="57">
        <v>0</v>
      </c>
      <c r="AJ118" s="57">
        <v>0</v>
      </c>
      <c r="AK118" s="57">
        <v>0</v>
      </c>
      <c r="AL118" s="57">
        <v>0</v>
      </c>
      <c r="AM118" s="57">
        <v>0</v>
      </c>
      <c r="AN118" s="57">
        <v>0</v>
      </c>
      <c r="AO118" s="57">
        <v>0</v>
      </c>
      <c r="AP118" s="57">
        <v>0</v>
      </c>
      <c r="AQ118" s="57">
        <v>0</v>
      </c>
      <c r="AR118" s="57">
        <v>0</v>
      </c>
      <c r="AS118" s="57">
        <v>0</v>
      </c>
      <c r="AU118" s="57">
        <v>0</v>
      </c>
      <c r="AV118" s="57">
        <v>0</v>
      </c>
      <c r="AW118" s="57">
        <v>0</v>
      </c>
      <c r="AX118" s="57">
        <v>0</v>
      </c>
      <c r="AY118" s="57">
        <v>0</v>
      </c>
      <c r="AZ118" s="57">
        <v>0</v>
      </c>
      <c r="BA118" s="57">
        <v>0</v>
      </c>
      <c r="BB118" s="57">
        <v>0</v>
      </c>
      <c r="BC118" s="57">
        <v>0</v>
      </c>
      <c r="BD118" s="57">
        <v>0</v>
      </c>
      <c r="BE118" s="57">
        <v>0</v>
      </c>
      <c r="BF118" s="57">
        <v>0</v>
      </c>
      <c r="BG118" s="57">
        <v>0</v>
      </c>
      <c r="BH118" s="57">
        <v>0</v>
      </c>
      <c r="BJ118" s="57">
        <v>0</v>
      </c>
      <c r="BK118" s="57">
        <v>0</v>
      </c>
      <c r="BL118" s="57">
        <v>0</v>
      </c>
      <c r="BM118" s="57">
        <v>0</v>
      </c>
      <c r="BN118" s="57">
        <v>0</v>
      </c>
      <c r="BO118" s="57">
        <v>0</v>
      </c>
      <c r="BP118" s="57">
        <v>0</v>
      </c>
      <c r="BQ118" s="57">
        <v>0</v>
      </c>
      <c r="BR118" s="57">
        <v>0</v>
      </c>
      <c r="BS118" s="57">
        <v>0</v>
      </c>
      <c r="BT118" s="57">
        <v>0</v>
      </c>
      <c r="BU118" s="57">
        <v>0</v>
      </c>
      <c r="BV118" s="57">
        <v>0</v>
      </c>
      <c r="BX118" s="57">
        <v>0</v>
      </c>
      <c r="BY118" s="57">
        <v>0</v>
      </c>
      <c r="BZ118" s="57">
        <v>0</v>
      </c>
      <c r="CA118" s="57">
        <v>0</v>
      </c>
      <c r="CB118" s="57">
        <v>0</v>
      </c>
      <c r="CC118" s="57">
        <v>0</v>
      </c>
      <c r="CD118" s="57">
        <v>0</v>
      </c>
      <c r="CE118" s="57">
        <v>0</v>
      </c>
      <c r="CF118" s="57">
        <v>0</v>
      </c>
      <c r="CG118" s="57">
        <v>0</v>
      </c>
      <c r="CH118" s="57">
        <v>0</v>
      </c>
      <c r="CI118" s="57">
        <v>0</v>
      </c>
      <c r="CJ118" s="57">
        <v>0</v>
      </c>
      <c r="CL118" s="57">
        <v>0</v>
      </c>
      <c r="CM118" s="57">
        <v>0</v>
      </c>
      <c r="CN118" s="57">
        <v>0</v>
      </c>
      <c r="CO118" s="57">
        <v>0</v>
      </c>
      <c r="CP118" s="57">
        <v>0</v>
      </c>
      <c r="CQ118" s="57">
        <v>0</v>
      </c>
      <c r="CR118" s="57">
        <v>0</v>
      </c>
      <c r="CS118" s="57">
        <v>0</v>
      </c>
      <c r="CT118" s="57">
        <v>0</v>
      </c>
      <c r="CU118" s="57">
        <v>0</v>
      </c>
      <c r="CV118" s="57">
        <v>0</v>
      </c>
      <c r="CW118" s="57">
        <v>0</v>
      </c>
      <c r="CX118" s="57">
        <v>0</v>
      </c>
      <c r="CZ118" s="57">
        <v>0</v>
      </c>
      <c r="DA118" s="57">
        <v>0</v>
      </c>
      <c r="DB118" s="57">
        <v>0</v>
      </c>
      <c r="DC118" s="57">
        <v>0</v>
      </c>
      <c r="DD118" s="57">
        <v>0</v>
      </c>
      <c r="DE118" s="57">
        <v>0</v>
      </c>
      <c r="DF118" s="57">
        <v>0</v>
      </c>
      <c r="DG118" s="57">
        <v>0</v>
      </c>
      <c r="DH118" s="57">
        <v>0</v>
      </c>
      <c r="DI118" s="57">
        <v>0</v>
      </c>
      <c r="DJ118" s="57">
        <v>0</v>
      </c>
      <c r="DK118" s="57">
        <v>0</v>
      </c>
      <c r="DL118" s="57">
        <v>0</v>
      </c>
      <c r="DM118" s="57">
        <v>0</v>
      </c>
      <c r="DN118" s="57">
        <v>0</v>
      </c>
      <c r="DO118" s="57">
        <v>0</v>
      </c>
      <c r="DP118" s="57">
        <v>0</v>
      </c>
      <c r="DQ118" s="57">
        <v>0</v>
      </c>
      <c r="DR118" s="57">
        <v>0</v>
      </c>
      <c r="DS118" s="57">
        <v>0</v>
      </c>
      <c r="DT118" s="57">
        <v>0</v>
      </c>
      <c r="DU118" s="57">
        <v>0</v>
      </c>
      <c r="DV118" s="57">
        <v>0</v>
      </c>
      <c r="DW118" s="57">
        <v>0</v>
      </c>
      <c r="DX118" s="57">
        <v>0</v>
      </c>
      <c r="DY118" s="57">
        <v>0</v>
      </c>
      <c r="EA118" s="223"/>
      <c r="EB118" s="223"/>
      <c r="EC118" s="223"/>
      <c r="ED118" s="223"/>
      <c r="EE118" s="223"/>
      <c r="EF118" s="223"/>
    </row>
    <row r="119" spans="1:136" s="59" customFormat="1" hidden="1" outlineLevel="1" collapsed="1">
      <c r="A119" s="58" t="s">
        <v>273</v>
      </c>
      <c r="B119" s="57">
        <v>0</v>
      </c>
      <c r="C119" s="57">
        <v>0</v>
      </c>
      <c r="D119" s="57">
        <v>0</v>
      </c>
      <c r="E119" s="57">
        <v>0</v>
      </c>
      <c r="F119" s="57">
        <v>0</v>
      </c>
      <c r="G119" s="57">
        <v>0</v>
      </c>
      <c r="H119" s="57">
        <v>0</v>
      </c>
      <c r="I119" s="57">
        <v>0</v>
      </c>
      <c r="J119" s="57">
        <v>0</v>
      </c>
      <c r="K119" s="57">
        <v>0</v>
      </c>
      <c r="L119" s="57">
        <v>0</v>
      </c>
      <c r="M119" s="57">
        <v>0</v>
      </c>
      <c r="N119" s="57">
        <v>0</v>
      </c>
      <c r="O119" s="57">
        <v>0</v>
      </c>
      <c r="P119" s="32"/>
      <c r="Q119" s="57">
        <v>0</v>
      </c>
      <c r="R119" s="57">
        <v>0</v>
      </c>
      <c r="S119" s="57">
        <v>0</v>
      </c>
      <c r="T119" s="57">
        <v>0</v>
      </c>
      <c r="U119" s="57">
        <v>0</v>
      </c>
      <c r="V119" s="57">
        <v>0</v>
      </c>
      <c r="W119" s="57">
        <v>0</v>
      </c>
      <c r="X119" s="57">
        <v>0</v>
      </c>
      <c r="Y119" s="57">
        <v>0</v>
      </c>
      <c r="Z119" s="57">
        <v>0</v>
      </c>
      <c r="AA119" s="57">
        <v>0</v>
      </c>
      <c r="AB119" s="57">
        <v>0</v>
      </c>
      <c r="AC119" s="57">
        <v>0</v>
      </c>
      <c r="AD119" s="57">
        <v>0</v>
      </c>
      <c r="AE119" s="32"/>
      <c r="AF119" s="57">
        <v>0</v>
      </c>
      <c r="AG119" s="57">
        <v>0</v>
      </c>
      <c r="AH119" s="57">
        <v>0</v>
      </c>
      <c r="AI119" s="57">
        <v>0</v>
      </c>
      <c r="AJ119" s="57">
        <v>0</v>
      </c>
      <c r="AK119" s="57">
        <v>0</v>
      </c>
      <c r="AL119" s="57">
        <v>0</v>
      </c>
      <c r="AM119" s="57">
        <v>0</v>
      </c>
      <c r="AN119" s="57">
        <v>0</v>
      </c>
      <c r="AO119" s="57">
        <v>0</v>
      </c>
      <c r="AP119" s="57">
        <v>0</v>
      </c>
      <c r="AQ119" s="57">
        <v>0</v>
      </c>
      <c r="AR119" s="57">
        <v>0</v>
      </c>
      <c r="AS119" s="57">
        <v>0</v>
      </c>
      <c r="AT119" s="32"/>
      <c r="AU119" s="57">
        <v>0</v>
      </c>
      <c r="AV119" s="57">
        <v>0</v>
      </c>
      <c r="AW119" s="57">
        <v>0</v>
      </c>
      <c r="AX119" s="57">
        <v>0</v>
      </c>
      <c r="AY119" s="57">
        <v>0</v>
      </c>
      <c r="AZ119" s="57">
        <v>0</v>
      </c>
      <c r="BA119" s="57">
        <v>0</v>
      </c>
      <c r="BB119" s="57">
        <v>3864.45</v>
      </c>
      <c r="BC119" s="57">
        <v>0</v>
      </c>
      <c r="BD119" s="57">
        <v>0</v>
      </c>
      <c r="BE119" s="57">
        <v>0</v>
      </c>
      <c r="BF119" s="57">
        <v>0</v>
      </c>
      <c r="BG119" s="57">
        <v>0</v>
      </c>
      <c r="BH119" s="57">
        <v>3864.45</v>
      </c>
      <c r="BI119" s="33"/>
      <c r="BJ119" s="57">
        <v>0</v>
      </c>
      <c r="BK119" s="57">
        <v>0</v>
      </c>
      <c r="BL119" s="57">
        <v>0</v>
      </c>
      <c r="BM119" s="57">
        <v>808.46</v>
      </c>
      <c r="BN119" s="57">
        <v>0</v>
      </c>
      <c r="BO119" s="57">
        <v>0</v>
      </c>
      <c r="BP119" s="57">
        <v>0</v>
      </c>
      <c r="BQ119" s="57">
        <v>0</v>
      </c>
      <c r="BR119" s="57">
        <v>0</v>
      </c>
      <c r="BS119" s="57">
        <v>0</v>
      </c>
      <c r="BT119" s="57">
        <v>0</v>
      </c>
      <c r="BU119" s="57">
        <v>0</v>
      </c>
      <c r="BV119" s="57">
        <v>808.46</v>
      </c>
      <c r="BW119" s="48"/>
      <c r="BX119" s="57">
        <v>0</v>
      </c>
      <c r="BY119" s="57">
        <v>0</v>
      </c>
      <c r="BZ119" s="57">
        <v>0</v>
      </c>
      <c r="CA119" s="57">
        <v>0</v>
      </c>
      <c r="CB119" s="57">
        <v>0</v>
      </c>
      <c r="CC119" s="57">
        <v>0</v>
      </c>
      <c r="CD119" s="57">
        <v>0</v>
      </c>
      <c r="CE119" s="57">
        <v>0</v>
      </c>
      <c r="CF119" s="57">
        <v>0</v>
      </c>
      <c r="CG119" s="57">
        <v>0</v>
      </c>
      <c r="CH119" s="57">
        <v>0</v>
      </c>
      <c r="CI119" s="57">
        <v>0</v>
      </c>
      <c r="CJ119" s="57">
        <v>0</v>
      </c>
      <c r="CK119" s="48"/>
      <c r="CL119" s="57">
        <v>3372</v>
      </c>
      <c r="CM119" s="57">
        <v>0</v>
      </c>
      <c r="CN119" s="57">
        <v>0</v>
      </c>
      <c r="CO119" s="57">
        <v>0</v>
      </c>
      <c r="CP119" s="57">
        <v>0</v>
      </c>
      <c r="CQ119" s="57">
        <v>0</v>
      </c>
      <c r="CR119" s="57">
        <v>0</v>
      </c>
      <c r="CS119" s="57">
        <v>0</v>
      </c>
      <c r="CT119" s="57">
        <v>0</v>
      </c>
      <c r="CU119" s="57">
        <v>0</v>
      </c>
      <c r="CV119" s="57">
        <v>0</v>
      </c>
      <c r="CW119" s="57">
        <v>0</v>
      </c>
      <c r="CX119" s="57">
        <v>3372</v>
      </c>
      <c r="CY119" s="48"/>
      <c r="CZ119" s="57">
        <v>0</v>
      </c>
      <c r="DA119" s="57">
        <v>0</v>
      </c>
      <c r="DB119" s="57">
        <v>0</v>
      </c>
      <c r="DC119" s="57">
        <v>4235.58</v>
      </c>
      <c r="DD119" s="57">
        <v>0</v>
      </c>
      <c r="DE119" s="57">
        <v>0</v>
      </c>
      <c r="DF119" s="57">
        <v>3657.18</v>
      </c>
      <c r="DG119" s="57">
        <v>0</v>
      </c>
      <c r="DH119" s="57">
        <v>0</v>
      </c>
      <c r="DI119" s="57">
        <v>0</v>
      </c>
      <c r="DJ119" s="57">
        <v>0</v>
      </c>
      <c r="DK119" s="57">
        <v>0</v>
      </c>
      <c r="DL119" s="57">
        <v>7892.76</v>
      </c>
      <c r="DM119" s="57">
        <v>0</v>
      </c>
      <c r="DN119" s="57">
        <v>0</v>
      </c>
      <c r="DO119" s="57">
        <v>0</v>
      </c>
      <c r="DP119" s="57">
        <v>0</v>
      </c>
      <c r="DQ119" s="57">
        <v>0</v>
      </c>
      <c r="DR119" s="57">
        <v>0</v>
      </c>
      <c r="DS119" s="57">
        <v>0</v>
      </c>
      <c r="DT119" s="57">
        <v>0</v>
      </c>
      <c r="DU119" s="57">
        <v>0</v>
      </c>
      <c r="DV119" s="57">
        <v>0</v>
      </c>
      <c r="DW119" s="57">
        <v>0</v>
      </c>
      <c r="DX119" s="57">
        <v>0</v>
      </c>
      <c r="DY119" s="57">
        <v>0</v>
      </c>
      <c r="DZ119" s="223"/>
      <c r="EA119" s="51"/>
      <c r="EB119" s="51"/>
      <c r="EC119" s="51"/>
      <c r="ED119" s="51"/>
      <c r="EE119" s="51"/>
      <c r="EF119" s="51"/>
    </row>
    <row r="120" spans="1:136" s="51" customFormat="1" hidden="1" outlineLevel="2">
      <c r="A120" s="56" t="s">
        <v>274</v>
      </c>
      <c r="B120" s="57">
        <v>0</v>
      </c>
      <c r="C120" s="57">
        <v>0</v>
      </c>
      <c r="D120" s="57">
        <v>0</v>
      </c>
      <c r="E120" s="57">
        <v>0</v>
      </c>
      <c r="F120" s="57">
        <v>0</v>
      </c>
      <c r="G120" s="57">
        <v>0</v>
      </c>
      <c r="H120" s="57">
        <v>0</v>
      </c>
      <c r="I120" s="57">
        <v>0</v>
      </c>
      <c r="J120" s="57">
        <v>290</v>
      </c>
      <c r="K120" s="57">
        <v>0</v>
      </c>
      <c r="L120" s="57">
        <v>0</v>
      </c>
      <c r="M120" s="57">
        <v>0</v>
      </c>
      <c r="N120" s="57">
        <v>0</v>
      </c>
      <c r="O120" s="57">
        <v>290</v>
      </c>
      <c r="Q120" s="57">
        <v>0</v>
      </c>
      <c r="R120" s="57">
        <v>0</v>
      </c>
      <c r="S120" s="57">
        <v>0</v>
      </c>
      <c r="T120" s="57">
        <v>0</v>
      </c>
      <c r="U120" s="57">
        <v>0</v>
      </c>
      <c r="V120" s="57">
        <v>0</v>
      </c>
      <c r="W120" s="57">
        <v>0</v>
      </c>
      <c r="X120" s="57">
        <v>0</v>
      </c>
      <c r="Y120" s="57">
        <v>0</v>
      </c>
      <c r="Z120" s="57">
        <v>0</v>
      </c>
      <c r="AA120" s="57">
        <v>0</v>
      </c>
      <c r="AB120" s="57">
        <v>0</v>
      </c>
      <c r="AC120" s="57">
        <v>0</v>
      </c>
      <c r="AD120" s="57">
        <v>0</v>
      </c>
      <c r="AF120" s="57">
        <v>0</v>
      </c>
      <c r="AG120" s="57">
        <v>0</v>
      </c>
      <c r="AH120" s="57">
        <v>0</v>
      </c>
      <c r="AI120" s="57">
        <v>0</v>
      </c>
      <c r="AJ120" s="57">
        <v>0</v>
      </c>
      <c r="AK120" s="57">
        <v>0</v>
      </c>
      <c r="AL120" s="57">
        <v>0</v>
      </c>
      <c r="AM120" s="57">
        <v>0</v>
      </c>
      <c r="AN120" s="57">
        <v>0</v>
      </c>
      <c r="AO120" s="57">
        <v>0</v>
      </c>
      <c r="AP120" s="57">
        <v>284</v>
      </c>
      <c r="AQ120" s="57">
        <v>29.71</v>
      </c>
      <c r="AR120" s="57">
        <v>29.71</v>
      </c>
      <c r="AS120" s="57">
        <v>313.70999999999998</v>
      </c>
      <c r="AU120" s="57">
        <v>0</v>
      </c>
      <c r="AV120" s="57">
        <v>0</v>
      </c>
      <c r="AW120" s="57">
        <v>0</v>
      </c>
      <c r="AX120" s="57">
        <v>0</v>
      </c>
      <c r="AY120" s="57">
        <v>0</v>
      </c>
      <c r="AZ120" s="57">
        <v>0</v>
      </c>
      <c r="BA120" s="57">
        <v>0</v>
      </c>
      <c r="BB120" s="57">
        <v>0</v>
      </c>
      <c r="BC120" s="57">
        <v>0</v>
      </c>
      <c r="BD120" s="57">
        <v>0</v>
      </c>
      <c r="BE120" s="57">
        <v>0</v>
      </c>
      <c r="BF120" s="57">
        <v>313.70999999999998</v>
      </c>
      <c r="BG120" s="57">
        <v>313.70999999999998</v>
      </c>
      <c r="BH120" s="57">
        <v>313.70999999999998</v>
      </c>
      <c r="BJ120" s="57">
        <v>0</v>
      </c>
      <c r="BK120" s="57">
        <v>0</v>
      </c>
      <c r="BL120" s="57">
        <v>0</v>
      </c>
      <c r="BM120" s="57">
        <v>0</v>
      </c>
      <c r="BN120" s="57">
        <v>0</v>
      </c>
      <c r="BO120" s="57">
        <v>0</v>
      </c>
      <c r="BP120" s="57">
        <v>0</v>
      </c>
      <c r="BQ120" s="57">
        <v>313.70999999999998</v>
      </c>
      <c r="BR120" s="57">
        <v>0</v>
      </c>
      <c r="BS120" s="57">
        <v>0</v>
      </c>
      <c r="BT120" s="57">
        <v>0</v>
      </c>
      <c r="BU120" s="57">
        <v>0</v>
      </c>
      <c r="BV120" s="57">
        <v>313.70999999999998</v>
      </c>
      <c r="BX120" s="57">
        <v>0</v>
      </c>
      <c r="BY120" s="57">
        <v>0</v>
      </c>
      <c r="BZ120" s="57">
        <v>0</v>
      </c>
      <c r="CA120" s="57">
        <v>0</v>
      </c>
      <c r="CB120" s="57">
        <v>0</v>
      </c>
      <c r="CC120" s="57">
        <v>651.41999999999996</v>
      </c>
      <c r="CD120" s="57">
        <v>-24</v>
      </c>
      <c r="CE120" s="57">
        <v>0</v>
      </c>
      <c r="CF120" s="57">
        <v>0</v>
      </c>
      <c r="CG120" s="57">
        <v>0</v>
      </c>
      <c r="CH120" s="57">
        <v>0</v>
      </c>
      <c r="CI120" s="57">
        <v>0</v>
      </c>
      <c r="CJ120" s="57">
        <v>627.41999999999996</v>
      </c>
      <c r="CL120" s="57">
        <v>0</v>
      </c>
      <c r="CM120" s="57">
        <v>0</v>
      </c>
      <c r="CN120" s="57">
        <v>0</v>
      </c>
      <c r="CO120" s="57">
        <v>0</v>
      </c>
      <c r="CP120" s="57">
        <v>0</v>
      </c>
      <c r="CQ120" s="57">
        <v>0</v>
      </c>
      <c r="CR120" s="57">
        <v>0</v>
      </c>
      <c r="CS120" s="57">
        <v>0</v>
      </c>
      <c r="CT120" s="57">
        <v>0</v>
      </c>
      <c r="CU120" s="57">
        <v>0</v>
      </c>
      <c r="CV120" s="57">
        <v>0</v>
      </c>
      <c r="CW120" s="57">
        <v>0</v>
      </c>
      <c r="CX120" s="57">
        <v>0</v>
      </c>
      <c r="CZ120" s="57">
        <v>0</v>
      </c>
      <c r="DA120" s="57">
        <v>0</v>
      </c>
      <c r="DB120" s="57">
        <v>0</v>
      </c>
      <c r="DC120" s="57">
        <v>0</v>
      </c>
      <c r="DD120" s="57">
        <v>0</v>
      </c>
      <c r="DE120" s="57">
        <v>0</v>
      </c>
      <c r="DF120" s="57">
        <v>0</v>
      </c>
      <c r="DG120" s="57">
        <v>0</v>
      </c>
      <c r="DH120" s="57">
        <v>0</v>
      </c>
      <c r="DI120" s="57">
        <v>0</v>
      </c>
      <c r="DJ120" s="57">
        <v>0</v>
      </c>
      <c r="DK120" s="57">
        <v>0</v>
      </c>
      <c r="DL120" s="57">
        <v>0</v>
      </c>
      <c r="DM120" s="57">
        <v>0</v>
      </c>
      <c r="DN120" s="57">
        <v>0</v>
      </c>
      <c r="DO120" s="57">
        <v>0</v>
      </c>
      <c r="DP120" s="57">
        <v>0</v>
      </c>
      <c r="DQ120" s="57">
        <v>0</v>
      </c>
      <c r="DR120" s="57">
        <v>0</v>
      </c>
      <c r="DS120" s="57">
        <v>0</v>
      </c>
      <c r="DT120" s="57">
        <v>0</v>
      </c>
      <c r="DU120" s="57">
        <v>0</v>
      </c>
      <c r="DV120" s="57">
        <v>0</v>
      </c>
      <c r="DW120" s="57">
        <v>0</v>
      </c>
      <c r="DX120" s="57">
        <v>0</v>
      </c>
      <c r="DY120" s="57">
        <v>0</v>
      </c>
    </row>
    <row r="121" spans="1:136" s="51" customFormat="1" hidden="1" outlineLevel="2">
      <c r="A121" s="56" t="s">
        <v>275</v>
      </c>
      <c r="B121" s="57">
        <v>0</v>
      </c>
      <c r="C121" s="57">
        <v>0</v>
      </c>
      <c r="D121" s="57">
        <v>452.19</v>
      </c>
      <c r="E121" s="57">
        <v>-34.79</v>
      </c>
      <c r="F121" s="57">
        <v>452.19</v>
      </c>
      <c r="G121" s="57">
        <v>522.17999999999995</v>
      </c>
      <c r="H121" s="57">
        <v>-17.8</v>
      </c>
      <c r="I121" s="57">
        <v>435.2</v>
      </c>
      <c r="J121" s="57">
        <v>-34.78</v>
      </c>
      <c r="K121" s="57">
        <v>452.18</v>
      </c>
      <c r="L121" s="57">
        <v>452.18</v>
      </c>
      <c r="M121" s="57">
        <v>-34.78</v>
      </c>
      <c r="N121" s="57">
        <v>-34.78</v>
      </c>
      <c r="O121" s="57">
        <v>2643.97</v>
      </c>
      <c r="Q121" s="57">
        <v>452.53</v>
      </c>
      <c r="R121" s="57">
        <v>0</v>
      </c>
      <c r="S121" s="57">
        <v>-34.78</v>
      </c>
      <c r="T121" s="57">
        <v>452.53</v>
      </c>
      <c r="U121" s="57">
        <v>-34.79</v>
      </c>
      <c r="V121" s="57">
        <v>400.72</v>
      </c>
      <c r="W121" s="57">
        <v>0</v>
      </c>
      <c r="X121" s="57">
        <v>1179.57</v>
      </c>
      <c r="Y121" s="57">
        <v>435.5</v>
      </c>
      <c r="Z121" s="57">
        <v>-34.78</v>
      </c>
      <c r="AA121" s="57">
        <v>-34.79</v>
      </c>
      <c r="AB121" s="57">
        <v>435.5</v>
      </c>
      <c r="AC121" s="57">
        <v>435.5</v>
      </c>
      <c r="AD121" s="57">
        <v>3217.2099999999996</v>
      </c>
      <c r="AF121" s="57">
        <v>-34.81</v>
      </c>
      <c r="AG121" s="57">
        <v>0</v>
      </c>
      <c r="AH121" s="57">
        <v>0.28000000000000003</v>
      </c>
      <c r="AI121" s="57">
        <v>-35</v>
      </c>
      <c r="AJ121" s="57">
        <v>435</v>
      </c>
      <c r="AK121" s="57">
        <v>-33</v>
      </c>
      <c r="AL121" s="57">
        <v>0</v>
      </c>
      <c r="AM121" s="57">
        <v>-93</v>
      </c>
      <c r="AN121" s="57">
        <v>402</v>
      </c>
      <c r="AO121" s="57">
        <v>0</v>
      </c>
      <c r="AP121" s="57">
        <v>435</v>
      </c>
      <c r="AQ121" s="57">
        <v>-33</v>
      </c>
      <c r="AR121" s="57">
        <v>-33</v>
      </c>
      <c r="AS121" s="57">
        <v>1043.47</v>
      </c>
      <c r="AU121" s="57">
        <v>0</v>
      </c>
      <c r="AV121" s="57">
        <v>1335.03</v>
      </c>
      <c r="AW121" s="57">
        <v>436</v>
      </c>
      <c r="AX121" s="57">
        <v>0</v>
      </c>
      <c r="AY121" s="57">
        <v>402</v>
      </c>
      <c r="AZ121" s="57">
        <v>0</v>
      </c>
      <c r="BA121" s="57">
        <v>0</v>
      </c>
      <c r="BB121" s="57">
        <v>435</v>
      </c>
      <c r="BC121" s="57">
        <v>-33</v>
      </c>
      <c r="BD121" s="57">
        <v>0</v>
      </c>
      <c r="BE121" s="57">
        <v>402</v>
      </c>
      <c r="BF121" s="57">
        <v>0</v>
      </c>
      <c r="BG121" s="57">
        <v>0</v>
      </c>
      <c r="BH121" s="57">
        <v>2977.0299999999997</v>
      </c>
      <c r="BJ121" s="57">
        <v>435</v>
      </c>
      <c r="BK121" s="57">
        <v>-102</v>
      </c>
      <c r="BL121" s="57">
        <v>402</v>
      </c>
      <c r="BM121" s="57">
        <v>0</v>
      </c>
      <c r="BN121" s="57">
        <v>402</v>
      </c>
      <c r="BO121" s="57">
        <v>0</v>
      </c>
      <c r="BP121" s="57">
        <v>435</v>
      </c>
      <c r="BQ121" s="57">
        <v>0</v>
      </c>
      <c r="BR121" s="57">
        <v>-33</v>
      </c>
      <c r="BS121" s="57">
        <v>435</v>
      </c>
      <c r="BT121" s="57">
        <v>-201</v>
      </c>
      <c r="BU121" s="57">
        <v>385</v>
      </c>
      <c r="BV121" s="57">
        <v>2158</v>
      </c>
      <c r="BX121" s="57">
        <v>402</v>
      </c>
      <c r="BY121" s="57">
        <v>0</v>
      </c>
      <c r="BZ121" s="57">
        <v>-33</v>
      </c>
      <c r="CA121" s="57">
        <v>0</v>
      </c>
      <c r="CB121" s="57">
        <v>402</v>
      </c>
      <c r="CC121" s="57">
        <v>33</v>
      </c>
      <c r="CD121" s="57">
        <v>-33</v>
      </c>
      <c r="CE121" s="57">
        <v>0</v>
      </c>
      <c r="CF121" s="57">
        <v>151</v>
      </c>
      <c r="CG121" s="57">
        <v>-185</v>
      </c>
      <c r="CH121" s="57">
        <v>865</v>
      </c>
      <c r="CI121" s="57">
        <v>0</v>
      </c>
      <c r="CJ121" s="57">
        <v>1602</v>
      </c>
      <c r="CL121" s="57">
        <v>-50</v>
      </c>
      <c r="CM121" s="57">
        <v>0</v>
      </c>
      <c r="CN121" s="57">
        <v>0</v>
      </c>
      <c r="CO121" s="57">
        <v>0</v>
      </c>
      <c r="CP121" s="57">
        <v>1263</v>
      </c>
      <c r="CQ121" s="57">
        <v>-34</v>
      </c>
      <c r="CR121" s="57">
        <v>0</v>
      </c>
      <c r="CS121" s="57">
        <v>0</v>
      </c>
      <c r="CT121" s="57">
        <v>0</v>
      </c>
      <c r="CU121" s="57">
        <v>0</v>
      </c>
      <c r="CV121" s="57">
        <v>0</v>
      </c>
      <c r="CW121" s="57">
        <v>-8.82</v>
      </c>
      <c r="CX121" s="57">
        <v>1170.18</v>
      </c>
      <c r="CZ121" s="57">
        <v>-157.18</v>
      </c>
      <c r="DA121" s="57">
        <v>0</v>
      </c>
      <c r="DB121" s="57">
        <v>0</v>
      </c>
      <c r="DC121" s="57">
        <v>399</v>
      </c>
      <c r="DD121" s="57">
        <v>79.8</v>
      </c>
      <c r="DE121" s="57">
        <v>1165.2</v>
      </c>
      <c r="DF121" s="57">
        <v>-846</v>
      </c>
      <c r="DG121" s="57">
        <v>99.75</v>
      </c>
      <c r="DH121" s="57">
        <v>875.58</v>
      </c>
      <c r="DI121" s="57">
        <v>955.25</v>
      </c>
      <c r="DJ121" s="57">
        <v>164.06</v>
      </c>
      <c r="DK121" s="57">
        <v>-20.079999999999998</v>
      </c>
      <c r="DL121" s="57">
        <v>2715.38</v>
      </c>
      <c r="DM121" s="57">
        <v>-17</v>
      </c>
      <c r="DN121" s="57">
        <v>397.62</v>
      </c>
      <c r="DO121" s="57">
        <v>232</v>
      </c>
      <c r="DP121" s="57">
        <v>217</v>
      </c>
      <c r="DQ121" s="57">
        <v>0</v>
      </c>
      <c r="DR121" s="57">
        <v>0</v>
      </c>
      <c r="DS121" s="57">
        <v>0</v>
      </c>
      <c r="DT121" s="57">
        <v>0</v>
      </c>
      <c r="DU121" s="57">
        <v>0</v>
      </c>
      <c r="DV121" s="57">
        <v>0</v>
      </c>
      <c r="DW121" s="57">
        <v>0</v>
      </c>
      <c r="DX121" s="57">
        <v>0</v>
      </c>
      <c r="DY121" s="57">
        <v>829.62</v>
      </c>
      <c r="EA121" s="60"/>
      <c r="EB121" s="60"/>
      <c r="EC121" s="60"/>
      <c r="ED121" s="60"/>
      <c r="EE121" s="60"/>
      <c r="EF121" s="60"/>
    </row>
    <row r="122" spans="1:136" s="60" customFormat="1" hidden="1" outlineLevel="2">
      <c r="A122" s="56" t="s">
        <v>276</v>
      </c>
      <c r="B122" s="57">
        <v>0</v>
      </c>
      <c r="C122" s="57">
        <v>0</v>
      </c>
      <c r="D122" s="57">
        <v>0</v>
      </c>
      <c r="E122" s="57">
        <v>0</v>
      </c>
      <c r="F122" s="57">
        <v>0</v>
      </c>
      <c r="G122" s="57">
        <v>0</v>
      </c>
      <c r="H122" s="57">
        <v>0</v>
      </c>
      <c r="I122" s="57">
        <v>0</v>
      </c>
      <c r="J122" s="57">
        <v>0</v>
      </c>
      <c r="K122" s="57">
        <v>0</v>
      </c>
      <c r="L122" s="57">
        <v>0</v>
      </c>
      <c r="M122" s="57">
        <v>0</v>
      </c>
      <c r="N122" s="57">
        <v>0</v>
      </c>
      <c r="O122" s="57">
        <v>0</v>
      </c>
      <c r="Q122" s="57">
        <v>0</v>
      </c>
      <c r="R122" s="57">
        <v>0</v>
      </c>
      <c r="S122" s="57">
        <v>0</v>
      </c>
      <c r="T122" s="57">
        <v>0</v>
      </c>
      <c r="U122" s="57">
        <v>0</v>
      </c>
      <c r="V122" s="57">
        <v>0</v>
      </c>
      <c r="W122" s="57">
        <v>0</v>
      </c>
      <c r="X122" s="57">
        <v>0</v>
      </c>
      <c r="Y122" s="57">
        <v>0</v>
      </c>
      <c r="Z122" s="57">
        <v>0</v>
      </c>
      <c r="AA122" s="57">
        <v>0</v>
      </c>
      <c r="AB122" s="57">
        <v>0</v>
      </c>
      <c r="AC122" s="57">
        <v>0</v>
      </c>
      <c r="AD122" s="57">
        <v>0</v>
      </c>
      <c r="AF122" s="57">
        <v>0</v>
      </c>
      <c r="AG122" s="57">
        <v>0</v>
      </c>
      <c r="AH122" s="57">
        <v>0</v>
      </c>
      <c r="AI122" s="57">
        <v>0</v>
      </c>
      <c r="AJ122" s="57">
        <v>0</v>
      </c>
      <c r="AK122" s="57">
        <v>0</v>
      </c>
      <c r="AL122" s="57">
        <v>0</v>
      </c>
      <c r="AM122" s="57">
        <v>0</v>
      </c>
      <c r="AN122" s="57">
        <v>0</v>
      </c>
      <c r="AO122" s="57">
        <v>0</v>
      </c>
      <c r="AP122" s="57">
        <v>0</v>
      </c>
      <c r="AQ122" s="57">
        <v>0</v>
      </c>
      <c r="AR122" s="57">
        <v>0</v>
      </c>
      <c r="AS122" s="57">
        <v>0</v>
      </c>
      <c r="AU122" s="57">
        <v>0</v>
      </c>
      <c r="AV122" s="57">
        <v>0</v>
      </c>
      <c r="AW122" s="57">
        <v>0</v>
      </c>
      <c r="AX122" s="57">
        <v>0</v>
      </c>
      <c r="AY122" s="57">
        <v>0</v>
      </c>
      <c r="AZ122" s="57">
        <v>0</v>
      </c>
      <c r="BA122" s="57">
        <v>0</v>
      </c>
      <c r="BB122" s="57">
        <v>0</v>
      </c>
      <c r="BC122" s="57">
        <v>0</v>
      </c>
      <c r="BD122" s="57">
        <v>0</v>
      </c>
      <c r="BE122" s="57">
        <v>0</v>
      </c>
      <c r="BF122" s="57">
        <v>0</v>
      </c>
      <c r="BG122" s="57">
        <v>0</v>
      </c>
      <c r="BH122" s="57">
        <v>0</v>
      </c>
      <c r="BJ122" s="57">
        <v>0</v>
      </c>
      <c r="BK122" s="57">
        <v>0</v>
      </c>
      <c r="BL122" s="57">
        <v>0</v>
      </c>
      <c r="BM122" s="57">
        <v>0</v>
      </c>
      <c r="BN122" s="57">
        <v>0</v>
      </c>
      <c r="BO122" s="57">
        <v>0</v>
      </c>
      <c r="BP122" s="57">
        <v>0</v>
      </c>
      <c r="BQ122" s="57">
        <v>0</v>
      </c>
      <c r="BR122" s="57">
        <v>0</v>
      </c>
      <c r="BS122" s="57">
        <v>0</v>
      </c>
      <c r="BT122" s="57">
        <v>0</v>
      </c>
      <c r="BU122" s="57">
        <v>0</v>
      </c>
      <c r="BV122" s="57">
        <v>0</v>
      </c>
      <c r="BX122" s="57">
        <v>0</v>
      </c>
      <c r="BY122" s="57">
        <v>0</v>
      </c>
      <c r="BZ122" s="57">
        <v>0</v>
      </c>
      <c r="CA122" s="57">
        <v>0</v>
      </c>
      <c r="CB122" s="57">
        <v>0</v>
      </c>
      <c r="CC122" s="57">
        <v>0</v>
      </c>
      <c r="CD122" s="57">
        <v>0</v>
      </c>
      <c r="CE122" s="57">
        <v>0</v>
      </c>
      <c r="CF122" s="57">
        <v>0</v>
      </c>
      <c r="CG122" s="57">
        <v>0</v>
      </c>
      <c r="CH122" s="57">
        <v>0</v>
      </c>
      <c r="CI122" s="57">
        <v>0</v>
      </c>
      <c r="CJ122" s="57">
        <v>0</v>
      </c>
      <c r="CL122" s="57">
        <v>0</v>
      </c>
      <c r="CM122" s="57">
        <v>0</v>
      </c>
      <c r="CN122" s="57">
        <v>0</v>
      </c>
      <c r="CO122" s="57">
        <v>0</v>
      </c>
      <c r="CP122" s="57">
        <v>0</v>
      </c>
      <c r="CQ122" s="57">
        <v>0</v>
      </c>
      <c r="CR122" s="57">
        <v>0</v>
      </c>
      <c r="CS122" s="57">
        <v>0</v>
      </c>
      <c r="CT122" s="57">
        <v>0</v>
      </c>
      <c r="CU122" s="57">
        <v>0</v>
      </c>
      <c r="CV122" s="57">
        <v>0</v>
      </c>
      <c r="CW122" s="57">
        <v>0</v>
      </c>
      <c r="CX122" s="57">
        <v>0</v>
      </c>
      <c r="CZ122" s="57">
        <v>0</v>
      </c>
      <c r="DA122" s="57">
        <v>0</v>
      </c>
      <c r="DB122" s="57">
        <v>0</v>
      </c>
      <c r="DC122" s="57">
        <v>0</v>
      </c>
      <c r="DD122" s="57">
        <v>0</v>
      </c>
      <c r="DE122" s="57">
        <v>0</v>
      </c>
      <c r="DF122" s="57">
        <v>0</v>
      </c>
      <c r="DG122" s="57">
        <v>0</v>
      </c>
      <c r="DH122" s="57">
        <v>0</v>
      </c>
      <c r="DI122" s="57">
        <v>0</v>
      </c>
      <c r="DJ122" s="57">
        <v>0</v>
      </c>
      <c r="DK122" s="57">
        <v>0</v>
      </c>
      <c r="DL122" s="57">
        <v>0</v>
      </c>
      <c r="DM122" s="57">
        <v>0</v>
      </c>
      <c r="DN122" s="57">
        <v>0</v>
      </c>
      <c r="DO122" s="57">
        <v>0</v>
      </c>
      <c r="DP122" s="57">
        <v>0</v>
      </c>
      <c r="DQ122" s="57">
        <v>0</v>
      </c>
      <c r="DR122" s="57">
        <v>0</v>
      </c>
      <c r="DS122" s="57">
        <v>0</v>
      </c>
      <c r="DT122" s="57">
        <v>0</v>
      </c>
      <c r="DU122" s="57">
        <v>0</v>
      </c>
      <c r="DV122" s="57">
        <v>0</v>
      </c>
      <c r="DW122" s="57">
        <v>0</v>
      </c>
      <c r="DX122" s="57">
        <v>0</v>
      </c>
      <c r="DY122" s="57">
        <v>0</v>
      </c>
      <c r="EA122" s="51"/>
      <c r="EB122" s="51"/>
      <c r="EC122" s="51"/>
      <c r="ED122" s="51"/>
      <c r="EE122" s="51"/>
      <c r="EF122" s="51"/>
    </row>
    <row r="123" spans="1:136" s="51" customFormat="1" hidden="1" outlineLevel="2">
      <c r="A123" s="56" t="s">
        <v>277</v>
      </c>
      <c r="B123" s="57">
        <v>0</v>
      </c>
      <c r="C123" s="57">
        <v>0</v>
      </c>
      <c r="D123" s="57">
        <v>0</v>
      </c>
      <c r="E123" s="57">
        <v>0</v>
      </c>
      <c r="F123" s="57">
        <v>0</v>
      </c>
      <c r="G123" s="57">
        <v>0</v>
      </c>
      <c r="H123" s="57">
        <v>0</v>
      </c>
      <c r="I123" s="57">
        <v>0</v>
      </c>
      <c r="J123" s="57">
        <v>0</v>
      </c>
      <c r="K123" s="57">
        <v>0</v>
      </c>
      <c r="L123" s="57">
        <v>0</v>
      </c>
      <c r="M123" s="57">
        <v>0</v>
      </c>
      <c r="N123" s="57">
        <v>0</v>
      </c>
      <c r="O123" s="57">
        <v>0</v>
      </c>
      <c r="Q123" s="57">
        <v>0</v>
      </c>
      <c r="R123" s="57">
        <v>0</v>
      </c>
      <c r="S123" s="57">
        <v>0</v>
      </c>
      <c r="T123" s="57">
        <v>0</v>
      </c>
      <c r="U123" s="57">
        <v>0</v>
      </c>
      <c r="V123" s="57">
        <v>0</v>
      </c>
      <c r="W123" s="57">
        <v>0</v>
      </c>
      <c r="X123" s="57">
        <v>0</v>
      </c>
      <c r="Y123" s="57">
        <v>0</v>
      </c>
      <c r="Z123" s="57">
        <v>0</v>
      </c>
      <c r="AA123" s="57">
        <v>0</v>
      </c>
      <c r="AB123" s="57">
        <v>0</v>
      </c>
      <c r="AC123" s="57">
        <v>0</v>
      </c>
      <c r="AD123" s="57">
        <v>0</v>
      </c>
      <c r="AF123" s="57">
        <v>0</v>
      </c>
      <c r="AG123" s="57">
        <v>0</v>
      </c>
      <c r="AH123" s="57">
        <v>0</v>
      </c>
      <c r="AI123" s="57">
        <v>0</v>
      </c>
      <c r="AJ123" s="57">
        <v>0</v>
      </c>
      <c r="AK123" s="57">
        <v>0</v>
      </c>
      <c r="AL123" s="57">
        <v>0</v>
      </c>
      <c r="AM123" s="57">
        <v>0</v>
      </c>
      <c r="AN123" s="57">
        <v>0</v>
      </c>
      <c r="AO123" s="57">
        <v>0</v>
      </c>
      <c r="AP123" s="57">
        <v>0</v>
      </c>
      <c r="AQ123" s="57">
        <v>0</v>
      </c>
      <c r="AR123" s="57">
        <v>0</v>
      </c>
      <c r="AS123" s="57">
        <v>0</v>
      </c>
      <c r="AU123" s="57">
        <v>0</v>
      </c>
      <c r="AV123" s="57">
        <v>0</v>
      </c>
      <c r="AW123" s="57">
        <v>0</v>
      </c>
      <c r="AX123" s="57">
        <v>0</v>
      </c>
      <c r="AY123" s="57">
        <v>0</v>
      </c>
      <c r="AZ123" s="57">
        <v>0</v>
      </c>
      <c r="BA123" s="57">
        <v>0</v>
      </c>
      <c r="BB123" s="57">
        <v>0</v>
      </c>
      <c r="BC123" s="57">
        <v>0</v>
      </c>
      <c r="BD123" s="57">
        <v>0</v>
      </c>
      <c r="BE123" s="57">
        <v>0</v>
      </c>
      <c r="BF123" s="57">
        <v>0</v>
      </c>
      <c r="BG123" s="57">
        <v>0</v>
      </c>
      <c r="BH123" s="57">
        <v>0</v>
      </c>
      <c r="BJ123" s="57">
        <v>0</v>
      </c>
      <c r="BK123" s="57">
        <v>0</v>
      </c>
      <c r="BL123" s="57">
        <v>0</v>
      </c>
      <c r="BM123" s="57">
        <v>0</v>
      </c>
      <c r="BN123" s="57">
        <v>0</v>
      </c>
      <c r="BO123" s="57">
        <v>0</v>
      </c>
      <c r="BP123" s="57">
        <v>0</v>
      </c>
      <c r="BQ123" s="57">
        <v>0</v>
      </c>
      <c r="BR123" s="57">
        <v>0</v>
      </c>
      <c r="BS123" s="57">
        <v>0</v>
      </c>
      <c r="BT123" s="57">
        <v>0</v>
      </c>
      <c r="BU123" s="57">
        <v>0</v>
      </c>
      <c r="BV123" s="57">
        <v>0</v>
      </c>
      <c r="BX123" s="57">
        <v>0</v>
      </c>
      <c r="BY123" s="57">
        <v>0</v>
      </c>
      <c r="BZ123" s="57">
        <v>0</v>
      </c>
      <c r="CA123" s="57">
        <v>0</v>
      </c>
      <c r="CB123" s="57">
        <v>0</v>
      </c>
      <c r="CC123" s="57">
        <v>0</v>
      </c>
      <c r="CD123" s="57">
        <v>0</v>
      </c>
      <c r="CE123" s="57">
        <v>0</v>
      </c>
      <c r="CF123" s="57">
        <v>0</v>
      </c>
      <c r="CG123" s="57">
        <v>0</v>
      </c>
      <c r="CH123" s="57">
        <v>0</v>
      </c>
      <c r="CI123" s="57">
        <v>0</v>
      </c>
      <c r="CJ123" s="57">
        <v>0</v>
      </c>
      <c r="CL123" s="57">
        <v>0</v>
      </c>
      <c r="CM123" s="57">
        <v>0</v>
      </c>
      <c r="CN123" s="57">
        <v>0</v>
      </c>
      <c r="CO123" s="57">
        <v>0</v>
      </c>
      <c r="CP123" s="57">
        <v>0</v>
      </c>
      <c r="CQ123" s="57">
        <v>0</v>
      </c>
      <c r="CR123" s="57">
        <v>0</v>
      </c>
      <c r="CS123" s="57">
        <v>0</v>
      </c>
      <c r="CT123" s="57">
        <v>0</v>
      </c>
      <c r="CU123" s="57">
        <v>0</v>
      </c>
      <c r="CV123" s="57">
        <v>0</v>
      </c>
      <c r="CW123" s="57">
        <v>0</v>
      </c>
      <c r="CX123" s="57">
        <v>0</v>
      </c>
      <c r="CZ123" s="57">
        <v>0</v>
      </c>
      <c r="DA123" s="57">
        <v>0</v>
      </c>
      <c r="DB123" s="57">
        <v>0</v>
      </c>
      <c r="DC123" s="57">
        <v>0</v>
      </c>
      <c r="DD123" s="57">
        <v>0</v>
      </c>
      <c r="DE123" s="57">
        <v>0</v>
      </c>
      <c r="DF123" s="57">
        <v>0</v>
      </c>
      <c r="DG123" s="57">
        <v>0</v>
      </c>
      <c r="DH123" s="57">
        <v>0</v>
      </c>
      <c r="DI123" s="57">
        <v>0</v>
      </c>
      <c r="DJ123" s="57">
        <v>0</v>
      </c>
      <c r="DK123" s="57">
        <v>0</v>
      </c>
      <c r="DL123" s="57">
        <v>0</v>
      </c>
      <c r="DM123" s="57">
        <v>0</v>
      </c>
      <c r="DN123" s="57">
        <v>0</v>
      </c>
      <c r="DO123" s="57">
        <v>0</v>
      </c>
      <c r="DP123" s="57">
        <v>0</v>
      </c>
      <c r="DQ123" s="57">
        <v>0</v>
      </c>
      <c r="DR123" s="57">
        <v>0</v>
      </c>
      <c r="DS123" s="57">
        <v>0</v>
      </c>
      <c r="DT123" s="57">
        <v>0</v>
      </c>
      <c r="DU123" s="57">
        <v>0</v>
      </c>
      <c r="DV123" s="57">
        <v>0</v>
      </c>
      <c r="DW123" s="57">
        <v>0</v>
      </c>
      <c r="DX123" s="57">
        <v>0</v>
      </c>
      <c r="DY123" s="57">
        <v>0</v>
      </c>
    </row>
    <row r="124" spans="1:136" s="51" customFormat="1" hidden="1" outlineLevel="2">
      <c r="A124" s="56" t="s">
        <v>278</v>
      </c>
      <c r="B124" s="57">
        <v>0</v>
      </c>
      <c r="C124" s="57">
        <v>0</v>
      </c>
      <c r="D124" s="57">
        <v>0</v>
      </c>
      <c r="E124" s="57">
        <v>0</v>
      </c>
      <c r="F124" s="57">
        <v>0</v>
      </c>
      <c r="G124" s="57">
        <v>0</v>
      </c>
      <c r="H124" s="57">
        <v>0</v>
      </c>
      <c r="I124" s="57">
        <v>0</v>
      </c>
      <c r="J124" s="57">
        <v>0</v>
      </c>
      <c r="K124" s="57">
        <v>0</v>
      </c>
      <c r="L124" s="57">
        <v>0</v>
      </c>
      <c r="M124" s="57">
        <v>0</v>
      </c>
      <c r="N124" s="57">
        <v>0</v>
      </c>
      <c r="O124" s="57">
        <v>0</v>
      </c>
      <c r="Q124" s="57">
        <v>0</v>
      </c>
      <c r="R124" s="57">
        <v>0</v>
      </c>
      <c r="S124" s="57">
        <v>0</v>
      </c>
      <c r="T124" s="57">
        <v>0</v>
      </c>
      <c r="U124" s="57">
        <v>0</v>
      </c>
      <c r="V124" s="57">
        <v>0</v>
      </c>
      <c r="W124" s="57">
        <v>0</v>
      </c>
      <c r="X124" s="57">
        <v>0</v>
      </c>
      <c r="Y124" s="57">
        <v>0</v>
      </c>
      <c r="Z124" s="57">
        <v>0</v>
      </c>
      <c r="AA124" s="57">
        <v>0</v>
      </c>
      <c r="AB124" s="57">
        <v>0</v>
      </c>
      <c r="AC124" s="57">
        <v>0</v>
      </c>
      <c r="AD124" s="57">
        <v>0</v>
      </c>
      <c r="AF124" s="57">
        <v>0</v>
      </c>
      <c r="AG124" s="57">
        <v>0</v>
      </c>
      <c r="AH124" s="57">
        <v>0</v>
      </c>
      <c r="AI124" s="57">
        <v>0</v>
      </c>
      <c r="AJ124" s="57">
        <v>0</v>
      </c>
      <c r="AK124" s="57">
        <v>0</v>
      </c>
      <c r="AL124" s="57">
        <v>0</v>
      </c>
      <c r="AM124" s="57">
        <v>0</v>
      </c>
      <c r="AN124" s="57">
        <v>0</v>
      </c>
      <c r="AO124" s="57">
        <v>0</v>
      </c>
      <c r="AP124" s="57">
        <v>0</v>
      </c>
      <c r="AQ124" s="57">
        <v>0</v>
      </c>
      <c r="AR124" s="57">
        <v>0</v>
      </c>
      <c r="AS124" s="57">
        <v>0</v>
      </c>
      <c r="AU124" s="57">
        <v>0</v>
      </c>
      <c r="AV124" s="57">
        <v>0</v>
      </c>
      <c r="AW124" s="57">
        <v>0</v>
      </c>
      <c r="AX124" s="57">
        <v>0</v>
      </c>
      <c r="AY124" s="57">
        <v>0</v>
      </c>
      <c r="AZ124" s="57">
        <v>0</v>
      </c>
      <c r="BA124" s="57">
        <v>0</v>
      </c>
      <c r="BB124" s="57">
        <v>0</v>
      </c>
      <c r="BC124" s="57">
        <v>0</v>
      </c>
      <c r="BD124" s="57">
        <v>0</v>
      </c>
      <c r="BE124" s="57">
        <v>0</v>
      </c>
      <c r="BF124" s="57">
        <v>0</v>
      </c>
      <c r="BG124" s="57">
        <v>0</v>
      </c>
      <c r="BH124" s="57">
        <v>0</v>
      </c>
      <c r="BJ124" s="57">
        <v>0</v>
      </c>
      <c r="BK124" s="57">
        <v>0</v>
      </c>
      <c r="BL124" s="57">
        <v>0</v>
      </c>
      <c r="BM124" s="57">
        <v>0</v>
      </c>
      <c r="BN124" s="57">
        <v>0</v>
      </c>
      <c r="BO124" s="57">
        <v>0</v>
      </c>
      <c r="BP124" s="57">
        <v>0</v>
      </c>
      <c r="BQ124" s="57">
        <v>0</v>
      </c>
      <c r="BR124" s="57">
        <v>0</v>
      </c>
      <c r="BS124" s="57">
        <v>0</v>
      </c>
      <c r="BT124" s="57">
        <v>0</v>
      </c>
      <c r="BU124" s="57">
        <v>0</v>
      </c>
      <c r="BV124" s="57">
        <v>0</v>
      </c>
      <c r="BX124" s="57">
        <v>0</v>
      </c>
      <c r="BY124" s="57">
        <v>0</v>
      </c>
      <c r="BZ124" s="57">
        <v>0</v>
      </c>
      <c r="CA124" s="57">
        <v>0</v>
      </c>
      <c r="CB124" s="57">
        <v>0</v>
      </c>
      <c r="CC124" s="57">
        <v>0</v>
      </c>
      <c r="CD124" s="57">
        <v>0</v>
      </c>
      <c r="CE124" s="57">
        <v>0</v>
      </c>
      <c r="CF124" s="57">
        <v>0</v>
      </c>
      <c r="CG124" s="57">
        <v>0</v>
      </c>
      <c r="CH124" s="57">
        <v>0</v>
      </c>
      <c r="CI124" s="57">
        <v>0</v>
      </c>
      <c r="CJ124" s="57">
        <v>0</v>
      </c>
      <c r="CL124" s="57">
        <v>0</v>
      </c>
      <c r="CM124" s="57">
        <v>0</v>
      </c>
      <c r="CN124" s="57">
        <v>0</v>
      </c>
      <c r="CO124" s="57">
        <v>0</v>
      </c>
      <c r="CP124" s="57">
        <v>0</v>
      </c>
      <c r="CQ124" s="57">
        <v>0</v>
      </c>
      <c r="CR124" s="57">
        <v>0</v>
      </c>
      <c r="CS124" s="57">
        <v>0</v>
      </c>
      <c r="CT124" s="57">
        <v>0</v>
      </c>
      <c r="CU124" s="57">
        <v>0</v>
      </c>
      <c r="CV124" s="57">
        <v>0</v>
      </c>
      <c r="CW124" s="57">
        <v>0</v>
      </c>
      <c r="CX124" s="57">
        <v>0</v>
      </c>
      <c r="CZ124" s="57">
        <v>0</v>
      </c>
      <c r="DA124" s="57">
        <v>0</v>
      </c>
      <c r="DB124" s="57">
        <v>0</v>
      </c>
      <c r="DC124" s="57">
        <v>0</v>
      </c>
      <c r="DD124" s="57">
        <v>0</v>
      </c>
      <c r="DE124" s="57">
        <v>0</v>
      </c>
      <c r="DF124" s="57">
        <v>0</v>
      </c>
      <c r="DG124" s="57">
        <v>0</v>
      </c>
      <c r="DH124" s="57">
        <v>0</v>
      </c>
      <c r="DI124" s="57">
        <v>0</v>
      </c>
      <c r="DJ124" s="57">
        <v>0</v>
      </c>
      <c r="DK124" s="57">
        <v>0</v>
      </c>
      <c r="DL124" s="57">
        <v>0</v>
      </c>
      <c r="DM124" s="57">
        <v>0</v>
      </c>
      <c r="DN124" s="57">
        <v>0</v>
      </c>
      <c r="DO124" s="57">
        <v>0</v>
      </c>
      <c r="DP124" s="57">
        <v>0</v>
      </c>
      <c r="DQ124" s="57">
        <v>0</v>
      </c>
      <c r="DR124" s="57">
        <v>0</v>
      </c>
      <c r="DS124" s="57">
        <v>0</v>
      </c>
      <c r="DT124" s="57">
        <v>0</v>
      </c>
      <c r="DU124" s="57">
        <v>0</v>
      </c>
      <c r="DV124" s="57">
        <v>0</v>
      </c>
      <c r="DW124" s="57">
        <v>0</v>
      </c>
      <c r="DX124" s="57">
        <v>0</v>
      </c>
      <c r="DY124" s="57">
        <v>0</v>
      </c>
      <c r="EA124" s="223"/>
      <c r="EB124" s="223"/>
      <c r="EC124" s="223"/>
      <c r="ED124" s="223"/>
      <c r="EE124" s="223"/>
      <c r="EF124" s="223"/>
    </row>
    <row r="125" spans="1:136" s="59" customFormat="1" hidden="1" outlineLevel="1" collapsed="1">
      <c r="A125" s="58" t="s">
        <v>279</v>
      </c>
      <c r="B125" s="57">
        <v>0</v>
      </c>
      <c r="C125" s="57">
        <v>0</v>
      </c>
      <c r="D125" s="57">
        <v>452.19</v>
      </c>
      <c r="E125" s="57">
        <v>-34.79</v>
      </c>
      <c r="F125" s="57">
        <v>452.19</v>
      </c>
      <c r="G125" s="57">
        <v>522.17999999999995</v>
      </c>
      <c r="H125" s="57">
        <v>-17.8</v>
      </c>
      <c r="I125" s="57">
        <v>435.2</v>
      </c>
      <c r="J125" s="57">
        <v>255.22</v>
      </c>
      <c r="K125" s="57">
        <v>452.18</v>
      </c>
      <c r="L125" s="57">
        <v>452.18</v>
      </c>
      <c r="M125" s="57">
        <v>-34.78</v>
      </c>
      <c r="N125" s="57">
        <v>-34.78</v>
      </c>
      <c r="O125" s="57">
        <v>2933.9699999999993</v>
      </c>
      <c r="P125" s="32"/>
      <c r="Q125" s="57">
        <v>452.53</v>
      </c>
      <c r="R125" s="57">
        <v>0</v>
      </c>
      <c r="S125" s="57">
        <v>-34.78</v>
      </c>
      <c r="T125" s="57">
        <v>452.53</v>
      </c>
      <c r="U125" s="57">
        <v>-34.79</v>
      </c>
      <c r="V125" s="57">
        <v>400.72</v>
      </c>
      <c r="W125" s="57">
        <v>0</v>
      </c>
      <c r="X125" s="57">
        <v>1179.57</v>
      </c>
      <c r="Y125" s="57">
        <v>435.5</v>
      </c>
      <c r="Z125" s="57">
        <v>-34.78</v>
      </c>
      <c r="AA125" s="57">
        <v>-34.79</v>
      </c>
      <c r="AB125" s="57">
        <v>435.5</v>
      </c>
      <c r="AC125" s="57">
        <v>435.5</v>
      </c>
      <c r="AD125" s="57">
        <v>3217.2099999999996</v>
      </c>
      <c r="AE125" s="32"/>
      <c r="AF125" s="57">
        <v>-34.81</v>
      </c>
      <c r="AG125" s="57">
        <v>0</v>
      </c>
      <c r="AH125" s="57">
        <v>0.28000000000000003</v>
      </c>
      <c r="AI125" s="57">
        <v>-35</v>
      </c>
      <c r="AJ125" s="57">
        <v>435</v>
      </c>
      <c r="AK125" s="57">
        <v>-33</v>
      </c>
      <c r="AL125" s="57">
        <v>0</v>
      </c>
      <c r="AM125" s="57">
        <v>-93</v>
      </c>
      <c r="AN125" s="57">
        <v>402</v>
      </c>
      <c r="AO125" s="57">
        <v>0</v>
      </c>
      <c r="AP125" s="57">
        <v>719</v>
      </c>
      <c r="AQ125" s="57">
        <v>-3.2899999999999991</v>
      </c>
      <c r="AR125" s="57">
        <v>-3.2899999999999991</v>
      </c>
      <c r="AS125" s="57">
        <v>1357.18</v>
      </c>
      <c r="AT125" s="32"/>
      <c r="AU125" s="57">
        <v>0</v>
      </c>
      <c r="AV125" s="57">
        <v>1335.03</v>
      </c>
      <c r="AW125" s="57">
        <v>436</v>
      </c>
      <c r="AX125" s="57">
        <v>0</v>
      </c>
      <c r="AY125" s="57">
        <v>402</v>
      </c>
      <c r="AZ125" s="57">
        <v>0</v>
      </c>
      <c r="BA125" s="57">
        <v>0</v>
      </c>
      <c r="BB125" s="57">
        <v>435</v>
      </c>
      <c r="BC125" s="57">
        <v>-33</v>
      </c>
      <c r="BD125" s="57">
        <v>0</v>
      </c>
      <c r="BE125" s="57">
        <v>402</v>
      </c>
      <c r="BF125" s="57">
        <v>313.70999999999998</v>
      </c>
      <c r="BG125" s="57">
        <v>313.70999999999998</v>
      </c>
      <c r="BH125" s="57">
        <v>3290.74</v>
      </c>
      <c r="BI125" s="33"/>
      <c r="BJ125" s="57">
        <v>435</v>
      </c>
      <c r="BK125" s="57">
        <v>-102</v>
      </c>
      <c r="BL125" s="57">
        <v>402</v>
      </c>
      <c r="BM125" s="57">
        <v>0</v>
      </c>
      <c r="BN125" s="57">
        <v>402</v>
      </c>
      <c r="BO125" s="57">
        <v>0</v>
      </c>
      <c r="BP125" s="57">
        <v>435</v>
      </c>
      <c r="BQ125" s="57">
        <v>313.70999999999998</v>
      </c>
      <c r="BR125" s="57">
        <v>-33</v>
      </c>
      <c r="BS125" s="57">
        <v>435</v>
      </c>
      <c r="BT125" s="57">
        <v>-201</v>
      </c>
      <c r="BU125" s="57">
        <v>385</v>
      </c>
      <c r="BV125" s="57">
        <v>2471.71</v>
      </c>
      <c r="BW125" s="48"/>
      <c r="BX125" s="57">
        <v>402</v>
      </c>
      <c r="BY125" s="57">
        <v>0</v>
      </c>
      <c r="BZ125" s="57">
        <v>-33</v>
      </c>
      <c r="CA125" s="57">
        <v>0</v>
      </c>
      <c r="CB125" s="57">
        <v>402</v>
      </c>
      <c r="CC125" s="57">
        <v>684.42</v>
      </c>
      <c r="CD125" s="57">
        <v>-57</v>
      </c>
      <c r="CE125" s="57">
        <v>0</v>
      </c>
      <c r="CF125" s="57">
        <v>151</v>
      </c>
      <c r="CG125" s="57">
        <v>-185</v>
      </c>
      <c r="CH125" s="57">
        <v>865</v>
      </c>
      <c r="CI125" s="57">
        <v>0</v>
      </c>
      <c r="CJ125" s="57">
        <v>2229.42</v>
      </c>
      <c r="CK125" s="48"/>
      <c r="CL125" s="57">
        <v>-50</v>
      </c>
      <c r="CM125" s="57">
        <v>0</v>
      </c>
      <c r="CN125" s="57">
        <v>0</v>
      </c>
      <c r="CO125" s="57">
        <v>0</v>
      </c>
      <c r="CP125" s="57">
        <v>1263</v>
      </c>
      <c r="CQ125" s="57">
        <v>-34</v>
      </c>
      <c r="CR125" s="57">
        <v>0</v>
      </c>
      <c r="CS125" s="57">
        <v>0</v>
      </c>
      <c r="CT125" s="57">
        <v>0</v>
      </c>
      <c r="CU125" s="57">
        <v>0</v>
      </c>
      <c r="CV125" s="57">
        <v>0</v>
      </c>
      <c r="CW125" s="57">
        <v>-8.82</v>
      </c>
      <c r="CX125" s="57">
        <v>1170.18</v>
      </c>
      <c r="CY125" s="48"/>
      <c r="CZ125" s="57">
        <v>-157.18</v>
      </c>
      <c r="DA125" s="57">
        <v>0</v>
      </c>
      <c r="DB125" s="57">
        <v>0</v>
      </c>
      <c r="DC125" s="57">
        <v>399</v>
      </c>
      <c r="DD125" s="57">
        <v>79.8</v>
      </c>
      <c r="DE125" s="57">
        <v>1165.2</v>
      </c>
      <c r="DF125" s="57">
        <v>-846</v>
      </c>
      <c r="DG125" s="57">
        <v>99.75</v>
      </c>
      <c r="DH125" s="57">
        <v>875.58</v>
      </c>
      <c r="DI125" s="57">
        <v>955.25</v>
      </c>
      <c r="DJ125" s="57">
        <v>164.06</v>
      </c>
      <c r="DK125" s="57">
        <v>-20.079999999999998</v>
      </c>
      <c r="DL125" s="57">
        <v>2715.38</v>
      </c>
      <c r="DM125" s="57">
        <v>-17</v>
      </c>
      <c r="DN125" s="57">
        <v>397.62</v>
      </c>
      <c r="DO125" s="57">
        <v>232</v>
      </c>
      <c r="DP125" s="57">
        <v>217</v>
      </c>
      <c r="DQ125" s="57">
        <v>0</v>
      </c>
      <c r="DR125" s="57">
        <v>0</v>
      </c>
      <c r="DS125" s="57">
        <v>0</v>
      </c>
      <c r="DT125" s="57">
        <v>0</v>
      </c>
      <c r="DU125" s="57">
        <v>0</v>
      </c>
      <c r="DV125" s="57">
        <v>0</v>
      </c>
      <c r="DW125" s="57">
        <v>0</v>
      </c>
      <c r="DX125" s="57">
        <v>0</v>
      </c>
      <c r="DY125" s="57">
        <v>829.62</v>
      </c>
      <c r="DZ125" s="223"/>
      <c r="EA125" s="60"/>
      <c r="EB125" s="60"/>
      <c r="EC125" s="60"/>
      <c r="ED125" s="60"/>
      <c r="EE125" s="60"/>
      <c r="EF125" s="60"/>
    </row>
    <row r="126" spans="1:136" s="60" customFormat="1" hidden="1" outlineLevel="2">
      <c r="A126" s="56" t="s">
        <v>280</v>
      </c>
      <c r="B126" s="57">
        <v>0</v>
      </c>
      <c r="C126" s="57">
        <v>0</v>
      </c>
      <c r="D126" s="57">
        <v>0</v>
      </c>
      <c r="E126" s="57">
        <v>0</v>
      </c>
      <c r="F126" s="57">
        <v>0</v>
      </c>
      <c r="G126" s="57">
        <v>0</v>
      </c>
      <c r="H126" s="57">
        <v>0</v>
      </c>
      <c r="I126" s="57">
        <v>0</v>
      </c>
      <c r="J126" s="57">
        <v>0</v>
      </c>
      <c r="K126" s="57">
        <v>0</v>
      </c>
      <c r="L126" s="57">
        <v>0</v>
      </c>
      <c r="M126" s="57">
        <v>0</v>
      </c>
      <c r="N126" s="57">
        <v>0</v>
      </c>
      <c r="O126" s="57">
        <v>0</v>
      </c>
      <c r="Q126" s="57">
        <v>0</v>
      </c>
      <c r="R126" s="57">
        <v>0</v>
      </c>
      <c r="S126" s="57">
        <v>0</v>
      </c>
      <c r="T126" s="57">
        <v>0</v>
      </c>
      <c r="U126" s="57">
        <v>0</v>
      </c>
      <c r="V126" s="57">
        <v>0</v>
      </c>
      <c r="W126" s="57">
        <v>0</v>
      </c>
      <c r="X126" s="57">
        <v>0</v>
      </c>
      <c r="Y126" s="57">
        <v>0</v>
      </c>
      <c r="Z126" s="57">
        <v>0</v>
      </c>
      <c r="AA126" s="57">
        <v>0</v>
      </c>
      <c r="AB126" s="57">
        <v>0</v>
      </c>
      <c r="AC126" s="57">
        <v>0</v>
      </c>
      <c r="AD126" s="57">
        <v>0</v>
      </c>
      <c r="AF126" s="57">
        <v>0</v>
      </c>
      <c r="AG126" s="57">
        <v>0</v>
      </c>
      <c r="AH126" s="57">
        <v>0</v>
      </c>
      <c r="AI126" s="57">
        <v>0</v>
      </c>
      <c r="AJ126" s="57">
        <v>0</v>
      </c>
      <c r="AK126" s="57">
        <v>0</v>
      </c>
      <c r="AL126" s="57">
        <v>0</v>
      </c>
      <c r="AM126" s="57">
        <v>0</v>
      </c>
      <c r="AN126" s="57">
        <v>0</v>
      </c>
      <c r="AO126" s="57">
        <v>0</v>
      </c>
      <c r="AP126" s="57">
        <v>0</v>
      </c>
      <c r="AQ126" s="57">
        <v>0</v>
      </c>
      <c r="AR126" s="57">
        <v>0</v>
      </c>
      <c r="AS126" s="57">
        <v>0</v>
      </c>
      <c r="AU126" s="57">
        <v>0</v>
      </c>
      <c r="AV126" s="57">
        <v>0</v>
      </c>
      <c r="AW126" s="57">
        <v>0</v>
      </c>
      <c r="AX126" s="57">
        <v>0</v>
      </c>
      <c r="AY126" s="57">
        <v>0</v>
      </c>
      <c r="AZ126" s="57">
        <v>0</v>
      </c>
      <c r="BA126" s="57">
        <v>0</v>
      </c>
      <c r="BB126" s="57">
        <v>0</v>
      </c>
      <c r="BC126" s="57">
        <v>0</v>
      </c>
      <c r="BD126" s="57">
        <v>0</v>
      </c>
      <c r="BE126" s="57">
        <v>0</v>
      </c>
      <c r="BF126" s="57">
        <v>0</v>
      </c>
      <c r="BG126" s="57">
        <v>0</v>
      </c>
      <c r="BH126" s="57">
        <v>0</v>
      </c>
      <c r="BJ126" s="57">
        <v>0</v>
      </c>
      <c r="BK126" s="57">
        <v>0</v>
      </c>
      <c r="BL126" s="57">
        <v>0</v>
      </c>
      <c r="BM126" s="57">
        <v>0</v>
      </c>
      <c r="BN126" s="57">
        <v>0</v>
      </c>
      <c r="BO126" s="57">
        <v>0</v>
      </c>
      <c r="BP126" s="57">
        <v>0</v>
      </c>
      <c r="BQ126" s="57">
        <v>0</v>
      </c>
      <c r="BR126" s="57">
        <v>0</v>
      </c>
      <c r="BS126" s="57">
        <v>0</v>
      </c>
      <c r="BT126" s="57">
        <v>0</v>
      </c>
      <c r="BU126" s="57">
        <v>0</v>
      </c>
      <c r="BV126" s="57">
        <v>0</v>
      </c>
      <c r="BX126" s="57">
        <v>0</v>
      </c>
      <c r="BY126" s="57">
        <v>0</v>
      </c>
      <c r="BZ126" s="57">
        <v>0</v>
      </c>
      <c r="CA126" s="57">
        <v>0</v>
      </c>
      <c r="CB126" s="57">
        <v>0</v>
      </c>
      <c r="CC126" s="57">
        <v>0</v>
      </c>
      <c r="CD126" s="57">
        <v>0</v>
      </c>
      <c r="CE126" s="57">
        <v>0</v>
      </c>
      <c r="CF126" s="57">
        <v>0</v>
      </c>
      <c r="CG126" s="57">
        <v>0</v>
      </c>
      <c r="CH126" s="57">
        <v>0</v>
      </c>
      <c r="CI126" s="57">
        <v>0</v>
      </c>
      <c r="CJ126" s="57">
        <v>0</v>
      </c>
      <c r="CL126" s="57">
        <v>0</v>
      </c>
      <c r="CM126" s="57">
        <v>0</v>
      </c>
      <c r="CN126" s="57">
        <v>0</v>
      </c>
      <c r="CO126" s="57">
        <v>0</v>
      </c>
      <c r="CP126" s="57">
        <v>0</v>
      </c>
      <c r="CQ126" s="57">
        <v>0</v>
      </c>
      <c r="CR126" s="57">
        <v>0</v>
      </c>
      <c r="CS126" s="57">
        <v>0</v>
      </c>
      <c r="CT126" s="57">
        <v>0</v>
      </c>
      <c r="CU126" s="57">
        <v>0</v>
      </c>
      <c r="CV126" s="57">
        <v>0</v>
      </c>
      <c r="CW126" s="57">
        <v>0</v>
      </c>
      <c r="CX126" s="57">
        <v>0</v>
      </c>
      <c r="CZ126" s="57">
        <v>0</v>
      </c>
      <c r="DA126" s="57">
        <v>0</v>
      </c>
      <c r="DB126" s="57">
        <v>0</v>
      </c>
      <c r="DC126" s="57">
        <v>0</v>
      </c>
      <c r="DD126" s="57">
        <v>0</v>
      </c>
      <c r="DE126" s="57">
        <v>0</v>
      </c>
      <c r="DF126" s="57">
        <v>0</v>
      </c>
      <c r="DG126" s="57">
        <v>0</v>
      </c>
      <c r="DH126" s="57">
        <v>0</v>
      </c>
      <c r="DI126" s="57">
        <v>0</v>
      </c>
      <c r="DJ126" s="57">
        <v>0</v>
      </c>
      <c r="DK126" s="57">
        <v>0</v>
      </c>
      <c r="DL126" s="57">
        <v>0</v>
      </c>
      <c r="DM126" s="57">
        <v>0</v>
      </c>
      <c r="DN126" s="57">
        <v>0</v>
      </c>
      <c r="DO126" s="57">
        <v>0</v>
      </c>
      <c r="DP126" s="57">
        <v>0</v>
      </c>
      <c r="DQ126" s="57">
        <v>0</v>
      </c>
      <c r="DR126" s="57">
        <v>0</v>
      </c>
      <c r="DS126" s="57">
        <v>0</v>
      </c>
      <c r="DT126" s="57">
        <v>0</v>
      </c>
      <c r="DU126" s="57">
        <v>0</v>
      </c>
      <c r="DV126" s="57">
        <v>0</v>
      </c>
      <c r="DW126" s="57">
        <v>0</v>
      </c>
      <c r="DX126" s="57">
        <v>0</v>
      </c>
      <c r="DY126" s="57">
        <v>0</v>
      </c>
      <c r="EA126" s="51"/>
      <c r="EB126" s="51"/>
      <c r="EC126" s="51"/>
      <c r="ED126" s="51"/>
      <c r="EE126" s="51"/>
      <c r="EF126" s="51"/>
    </row>
    <row r="127" spans="1:136" s="51" customFormat="1" hidden="1" outlineLevel="2">
      <c r="A127" s="56" t="s">
        <v>281</v>
      </c>
      <c r="B127" s="57">
        <v>0</v>
      </c>
      <c r="C127" s="57">
        <v>0</v>
      </c>
      <c r="D127" s="57">
        <v>0</v>
      </c>
      <c r="E127" s="57">
        <v>0</v>
      </c>
      <c r="F127" s="57">
        <v>0</v>
      </c>
      <c r="G127" s="57">
        <v>0</v>
      </c>
      <c r="H127" s="57">
        <v>0</v>
      </c>
      <c r="I127" s="57">
        <v>0</v>
      </c>
      <c r="J127" s="57">
        <v>0</v>
      </c>
      <c r="K127" s="57">
        <v>0</v>
      </c>
      <c r="L127" s="57">
        <v>0</v>
      </c>
      <c r="M127" s="57">
        <v>0</v>
      </c>
      <c r="N127" s="57">
        <v>0</v>
      </c>
      <c r="O127" s="57">
        <v>0</v>
      </c>
      <c r="Q127" s="57">
        <v>0</v>
      </c>
      <c r="R127" s="57">
        <v>0</v>
      </c>
      <c r="S127" s="57">
        <v>0</v>
      </c>
      <c r="T127" s="57">
        <v>0</v>
      </c>
      <c r="U127" s="57">
        <v>0</v>
      </c>
      <c r="V127" s="57">
        <v>0</v>
      </c>
      <c r="W127" s="57">
        <v>0</v>
      </c>
      <c r="X127" s="57">
        <v>0</v>
      </c>
      <c r="Y127" s="57">
        <v>0</v>
      </c>
      <c r="Z127" s="57">
        <v>0</v>
      </c>
      <c r="AA127" s="57">
        <v>0</v>
      </c>
      <c r="AB127" s="57">
        <v>0</v>
      </c>
      <c r="AC127" s="57">
        <v>0</v>
      </c>
      <c r="AD127" s="57">
        <v>0</v>
      </c>
      <c r="AF127" s="57">
        <v>0</v>
      </c>
      <c r="AG127" s="57">
        <v>0</v>
      </c>
      <c r="AH127" s="57">
        <v>0</v>
      </c>
      <c r="AI127" s="57">
        <v>0</v>
      </c>
      <c r="AJ127" s="57">
        <v>0</v>
      </c>
      <c r="AK127" s="57">
        <v>0</v>
      </c>
      <c r="AL127" s="57">
        <v>0</v>
      </c>
      <c r="AM127" s="57">
        <v>0</v>
      </c>
      <c r="AN127" s="57">
        <v>0</v>
      </c>
      <c r="AO127" s="57">
        <v>0</v>
      </c>
      <c r="AP127" s="57">
        <v>0</v>
      </c>
      <c r="AQ127" s="57">
        <v>0</v>
      </c>
      <c r="AR127" s="57">
        <v>0</v>
      </c>
      <c r="AS127" s="57">
        <v>0</v>
      </c>
      <c r="AU127" s="57">
        <v>0</v>
      </c>
      <c r="AV127" s="57">
        <v>0</v>
      </c>
      <c r="AW127" s="57">
        <v>0</v>
      </c>
      <c r="AX127" s="57">
        <v>0</v>
      </c>
      <c r="AY127" s="57">
        <v>0</v>
      </c>
      <c r="AZ127" s="57">
        <v>0</v>
      </c>
      <c r="BA127" s="57">
        <v>0</v>
      </c>
      <c r="BB127" s="57">
        <v>1380</v>
      </c>
      <c r="BC127" s="57">
        <v>0</v>
      </c>
      <c r="BD127" s="57">
        <v>0</v>
      </c>
      <c r="BE127" s="57">
        <v>0</v>
      </c>
      <c r="BF127" s="57">
        <v>0</v>
      </c>
      <c r="BG127" s="57">
        <v>0</v>
      </c>
      <c r="BH127" s="57">
        <v>1380</v>
      </c>
      <c r="BJ127" s="57">
        <v>0</v>
      </c>
      <c r="BK127" s="57">
        <v>0</v>
      </c>
      <c r="BL127" s="57">
        <v>0</v>
      </c>
      <c r="BM127" s="57">
        <v>1380</v>
      </c>
      <c r="BN127" s="57">
        <v>0</v>
      </c>
      <c r="BO127" s="57">
        <v>0</v>
      </c>
      <c r="BP127" s="57">
        <v>0</v>
      </c>
      <c r="BQ127" s="57">
        <v>0</v>
      </c>
      <c r="BR127" s="57">
        <v>1380</v>
      </c>
      <c r="BS127" s="57">
        <v>0</v>
      </c>
      <c r="BT127" s="57">
        <v>0</v>
      </c>
      <c r="BU127" s="57">
        <v>0</v>
      </c>
      <c r="BV127" s="57">
        <v>2760</v>
      </c>
      <c r="BX127" s="57">
        <v>0</v>
      </c>
      <c r="BY127" s="57">
        <v>1725</v>
      </c>
      <c r="BZ127" s="57">
        <v>-690</v>
      </c>
      <c r="CA127" s="57">
        <v>0</v>
      </c>
      <c r="CB127" s="57">
        <v>0</v>
      </c>
      <c r="CC127" s="57">
        <v>0</v>
      </c>
      <c r="CD127" s="57">
        <v>0</v>
      </c>
      <c r="CE127" s="57">
        <v>0</v>
      </c>
      <c r="CF127" s="57">
        <v>1840</v>
      </c>
      <c r="CG127" s="57">
        <v>0</v>
      </c>
      <c r="CH127" s="57">
        <v>0</v>
      </c>
      <c r="CI127" s="57">
        <v>0</v>
      </c>
      <c r="CJ127" s="57">
        <v>2875</v>
      </c>
      <c r="CL127" s="57">
        <v>0</v>
      </c>
      <c r="CM127" s="57">
        <v>0</v>
      </c>
      <c r="CN127" s="57">
        <v>0</v>
      </c>
      <c r="CO127" s="57">
        <v>0</v>
      </c>
      <c r="CP127" s="57">
        <v>0</v>
      </c>
      <c r="CQ127" s="57">
        <v>0</v>
      </c>
      <c r="CR127" s="57">
        <v>0</v>
      </c>
      <c r="CS127" s="57">
        <v>0</v>
      </c>
      <c r="CT127" s="57">
        <v>0</v>
      </c>
      <c r="CU127" s="57">
        <v>0</v>
      </c>
      <c r="CV127" s="57">
        <v>0</v>
      </c>
      <c r="CW127" s="57">
        <v>0</v>
      </c>
      <c r="CX127" s="57">
        <v>0</v>
      </c>
      <c r="CZ127" s="57">
        <v>0</v>
      </c>
      <c r="DA127" s="57">
        <v>0</v>
      </c>
      <c r="DB127" s="57">
        <v>0</v>
      </c>
      <c r="DC127" s="57">
        <v>0</v>
      </c>
      <c r="DD127" s="57">
        <v>0</v>
      </c>
      <c r="DE127" s="57">
        <v>0</v>
      </c>
      <c r="DF127" s="57">
        <v>0</v>
      </c>
      <c r="DG127" s="57">
        <v>0</v>
      </c>
      <c r="DH127" s="57">
        <v>0</v>
      </c>
      <c r="DI127" s="57">
        <v>0</v>
      </c>
      <c r="DJ127" s="57">
        <v>0</v>
      </c>
      <c r="DK127" s="57">
        <v>0</v>
      </c>
      <c r="DL127" s="57">
        <v>0</v>
      </c>
      <c r="DM127" s="57">
        <v>0</v>
      </c>
      <c r="DN127" s="57">
        <v>0</v>
      </c>
      <c r="DO127" s="57">
        <v>0</v>
      </c>
      <c r="DP127" s="57">
        <v>0</v>
      </c>
      <c r="DQ127" s="57">
        <v>0</v>
      </c>
      <c r="DR127" s="57">
        <v>0</v>
      </c>
      <c r="DS127" s="57">
        <v>0</v>
      </c>
      <c r="DT127" s="57">
        <v>0</v>
      </c>
      <c r="DU127" s="57">
        <v>0</v>
      </c>
      <c r="DV127" s="57">
        <v>0</v>
      </c>
      <c r="DW127" s="57">
        <v>0</v>
      </c>
      <c r="DX127" s="57">
        <v>0</v>
      </c>
      <c r="DY127" s="57">
        <v>0</v>
      </c>
    </row>
    <row r="128" spans="1:136" s="51" customFormat="1" hidden="1" outlineLevel="2">
      <c r="A128" s="56" t="s">
        <v>282</v>
      </c>
      <c r="B128" s="57">
        <v>0</v>
      </c>
      <c r="C128" s="57">
        <v>0</v>
      </c>
      <c r="D128" s="57">
        <v>0</v>
      </c>
      <c r="E128" s="57">
        <v>0</v>
      </c>
      <c r="F128" s="57">
        <v>0</v>
      </c>
      <c r="G128" s="57">
        <v>0</v>
      </c>
      <c r="H128" s="57">
        <v>0</v>
      </c>
      <c r="I128" s="57">
        <v>0</v>
      </c>
      <c r="J128" s="57">
        <v>0</v>
      </c>
      <c r="K128" s="57">
        <v>0</v>
      </c>
      <c r="L128" s="57">
        <v>0</v>
      </c>
      <c r="M128" s="57">
        <v>0</v>
      </c>
      <c r="N128" s="57">
        <v>0</v>
      </c>
      <c r="O128" s="57">
        <v>0</v>
      </c>
      <c r="Q128" s="57">
        <v>0</v>
      </c>
      <c r="R128" s="57">
        <v>0</v>
      </c>
      <c r="S128" s="57">
        <v>0</v>
      </c>
      <c r="T128" s="57">
        <v>0</v>
      </c>
      <c r="U128" s="57">
        <v>0</v>
      </c>
      <c r="V128" s="57">
        <v>0</v>
      </c>
      <c r="W128" s="57">
        <v>0</v>
      </c>
      <c r="X128" s="57">
        <v>0</v>
      </c>
      <c r="Y128" s="57">
        <v>0</v>
      </c>
      <c r="Z128" s="57">
        <v>0</v>
      </c>
      <c r="AA128" s="57">
        <v>0</v>
      </c>
      <c r="AB128" s="57">
        <v>0</v>
      </c>
      <c r="AC128" s="57">
        <v>0</v>
      </c>
      <c r="AD128" s="57">
        <v>0</v>
      </c>
      <c r="AF128" s="57">
        <v>0</v>
      </c>
      <c r="AG128" s="57">
        <v>0</v>
      </c>
      <c r="AH128" s="57">
        <v>0</v>
      </c>
      <c r="AI128" s="57">
        <v>0</v>
      </c>
      <c r="AJ128" s="57">
        <v>0</v>
      </c>
      <c r="AK128" s="57">
        <v>0</v>
      </c>
      <c r="AL128" s="57">
        <v>0</v>
      </c>
      <c r="AM128" s="57">
        <v>0</v>
      </c>
      <c r="AN128" s="57">
        <v>0</v>
      </c>
      <c r="AO128" s="57">
        <v>0</v>
      </c>
      <c r="AP128" s="57">
        <v>0</v>
      </c>
      <c r="AQ128" s="57">
        <v>0</v>
      </c>
      <c r="AR128" s="57">
        <v>0</v>
      </c>
      <c r="AS128" s="57">
        <v>0</v>
      </c>
      <c r="AU128" s="57">
        <v>0</v>
      </c>
      <c r="AV128" s="57">
        <v>0</v>
      </c>
      <c r="AW128" s="57">
        <v>0</v>
      </c>
      <c r="AX128" s="57">
        <v>0</v>
      </c>
      <c r="AY128" s="57">
        <v>0</v>
      </c>
      <c r="AZ128" s="57">
        <v>0</v>
      </c>
      <c r="BA128" s="57">
        <v>0</v>
      </c>
      <c r="BB128" s="57">
        <v>0</v>
      </c>
      <c r="BC128" s="57">
        <v>0</v>
      </c>
      <c r="BD128" s="57">
        <v>0</v>
      </c>
      <c r="BE128" s="57">
        <v>0</v>
      </c>
      <c r="BF128" s="57">
        <v>0</v>
      </c>
      <c r="BG128" s="57">
        <v>0</v>
      </c>
      <c r="BH128" s="57">
        <v>0</v>
      </c>
      <c r="BJ128" s="57">
        <v>0</v>
      </c>
      <c r="BK128" s="57">
        <v>0</v>
      </c>
      <c r="BL128" s="57">
        <v>0</v>
      </c>
      <c r="BM128" s="57">
        <v>0</v>
      </c>
      <c r="BN128" s="57">
        <v>0</v>
      </c>
      <c r="BO128" s="57">
        <v>0</v>
      </c>
      <c r="BP128" s="57">
        <v>0</v>
      </c>
      <c r="BQ128" s="57">
        <v>0</v>
      </c>
      <c r="BR128" s="57">
        <v>0</v>
      </c>
      <c r="BS128" s="57">
        <v>0</v>
      </c>
      <c r="BT128" s="57">
        <v>0</v>
      </c>
      <c r="BU128" s="57">
        <v>0</v>
      </c>
      <c r="BV128" s="57">
        <v>0</v>
      </c>
      <c r="BX128" s="57">
        <v>0</v>
      </c>
      <c r="BY128" s="57">
        <v>0</v>
      </c>
      <c r="BZ128" s="57">
        <v>0</v>
      </c>
      <c r="CA128" s="57">
        <v>0</v>
      </c>
      <c r="CB128" s="57">
        <v>0</v>
      </c>
      <c r="CC128" s="57">
        <v>0</v>
      </c>
      <c r="CD128" s="57">
        <v>0</v>
      </c>
      <c r="CE128" s="57">
        <v>0</v>
      </c>
      <c r="CF128" s="57">
        <v>0</v>
      </c>
      <c r="CG128" s="57">
        <v>0</v>
      </c>
      <c r="CH128" s="57">
        <v>0</v>
      </c>
      <c r="CI128" s="57">
        <v>0</v>
      </c>
      <c r="CJ128" s="57">
        <v>0</v>
      </c>
      <c r="CL128" s="57">
        <v>0</v>
      </c>
      <c r="CM128" s="57">
        <v>0</v>
      </c>
      <c r="CN128" s="57">
        <v>0</v>
      </c>
      <c r="CO128" s="57">
        <v>0</v>
      </c>
      <c r="CP128" s="57">
        <v>0</v>
      </c>
      <c r="CQ128" s="57">
        <v>0</v>
      </c>
      <c r="CR128" s="57">
        <v>0</v>
      </c>
      <c r="CS128" s="57">
        <v>0</v>
      </c>
      <c r="CT128" s="57">
        <v>0</v>
      </c>
      <c r="CU128" s="57">
        <v>0</v>
      </c>
      <c r="CV128" s="57">
        <v>0</v>
      </c>
      <c r="CW128" s="57">
        <v>0</v>
      </c>
      <c r="CX128" s="57">
        <v>0</v>
      </c>
      <c r="CZ128" s="57">
        <v>0</v>
      </c>
      <c r="DA128" s="57">
        <v>0</v>
      </c>
      <c r="DB128" s="57">
        <v>0</v>
      </c>
      <c r="DC128" s="57">
        <v>0</v>
      </c>
      <c r="DD128" s="57">
        <v>0</v>
      </c>
      <c r="DE128" s="57">
        <v>0</v>
      </c>
      <c r="DF128" s="57">
        <v>0</v>
      </c>
      <c r="DG128" s="57">
        <v>0</v>
      </c>
      <c r="DH128" s="57">
        <v>0</v>
      </c>
      <c r="DI128" s="57">
        <v>0</v>
      </c>
      <c r="DJ128" s="57">
        <v>0</v>
      </c>
      <c r="DK128" s="57">
        <v>0</v>
      </c>
      <c r="DL128" s="57">
        <v>0</v>
      </c>
      <c r="DM128" s="57">
        <v>0</v>
      </c>
      <c r="DN128" s="57">
        <v>0</v>
      </c>
      <c r="DO128" s="57">
        <v>0</v>
      </c>
      <c r="DP128" s="57">
        <v>0</v>
      </c>
      <c r="DQ128" s="57">
        <v>0</v>
      </c>
      <c r="DR128" s="57">
        <v>0</v>
      </c>
      <c r="DS128" s="57">
        <v>0</v>
      </c>
      <c r="DT128" s="57">
        <v>0</v>
      </c>
      <c r="DU128" s="57">
        <v>0</v>
      </c>
      <c r="DV128" s="57">
        <v>0</v>
      </c>
      <c r="DW128" s="57">
        <v>0</v>
      </c>
      <c r="DX128" s="57">
        <v>0</v>
      </c>
      <c r="DY128" s="57">
        <v>0</v>
      </c>
      <c r="EA128" s="223"/>
      <c r="EB128" s="223"/>
      <c r="EC128" s="223"/>
      <c r="ED128" s="223"/>
      <c r="EE128" s="223"/>
      <c r="EF128" s="223"/>
    </row>
    <row r="129" spans="1:136" s="59" customFormat="1" hidden="1" outlineLevel="1" collapsed="1">
      <c r="A129" s="58" t="s">
        <v>283</v>
      </c>
      <c r="B129" s="57">
        <v>0</v>
      </c>
      <c r="C129" s="57">
        <v>0</v>
      </c>
      <c r="D129" s="57">
        <v>0</v>
      </c>
      <c r="E129" s="57">
        <v>0</v>
      </c>
      <c r="F129" s="57">
        <v>0</v>
      </c>
      <c r="G129" s="57">
        <v>0</v>
      </c>
      <c r="H129" s="57">
        <v>0</v>
      </c>
      <c r="I129" s="57">
        <v>0</v>
      </c>
      <c r="J129" s="57">
        <v>0</v>
      </c>
      <c r="K129" s="57">
        <v>0</v>
      </c>
      <c r="L129" s="57">
        <v>0</v>
      </c>
      <c r="M129" s="57">
        <v>0</v>
      </c>
      <c r="N129" s="57">
        <v>0</v>
      </c>
      <c r="O129" s="57">
        <v>0</v>
      </c>
      <c r="P129" s="32"/>
      <c r="Q129" s="57">
        <v>0</v>
      </c>
      <c r="R129" s="57">
        <v>0</v>
      </c>
      <c r="S129" s="57">
        <v>0</v>
      </c>
      <c r="T129" s="57">
        <v>0</v>
      </c>
      <c r="U129" s="57">
        <v>0</v>
      </c>
      <c r="V129" s="57">
        <v>0</v>
      </c>
      <c r="W129" s="57">
        <v>0</v>
      </c>
      <c r="X129" s="57">
        <v>0</v>
      </c>
      <c r="Y129" s="57">
        <v>0</v>
      </c>
      <c r="Z129" s="57">
        <v>0</v>
      </c>
      <c r="AA129" s="57">
        <v>0</v>
      </c>
      <c r="AB129" s="57">
        <v>0</v>
      </c>
      <c r="AC129" s="57">
        <v>0</v>
      </c>
      <c r="AD129" s="57">
        <v>0</v>
      </c>
      <c r="AE129" s="32"/>
      <c r="AF129" s="57">
        <v>0</v>
      </c>
      <c r="AG129" s="57">
        <v>0</v>
      </c>
      <c r="AH129" s="57">
        <v>0</v>
      </c>
      <c r="AI129" s="57">
        <v>0</v>
      </c>
      <c r="AJ129" s="57">
        <v>0</v>
      </c>
      <c r="AK129" s="57">
        <v>0</v>
      </c>
      <c r="AL129" s="57">
        <v>0</v>
      </c>
      <c r="AM129" s="57">
        <v>0</v>
      </c>
      <c r="AN129" s="57">
        <v>0</v>
      </c>
      <c r="AO129" s="57">
        <v>0</v>
      </c>
      <c r="AP129" s="57">
        <v>0</v>
      </c>
      <c r="AQ129" s="57">
        <v>0</v>
      </c>
      <c r="AR129" s="57">
        <v>0</v>
      </c>
      <c r="AS129" s="57">
        <v>0</v>
      </c>
      <c r="AT129" s="32"/>
      <c r="AU129" s="57">
        <v>0</v>
      </c>
      <c r="AV129" s="57">
        <v>0</v>
      </c>
      <c r="AW129" s="57">
        <v>0</v>
      </c>
      <c r="AX129" s="57">
        <v>0</v>
      </c>
      <c r="AY129" s="57">
        <v>0</v>
      </c>
      <c r="AZ129" s="57">
        <v>0</v>
      </c>
      <c r="BA129" s="57">
        <v>0</v>
      </c>
      <c r="BB129" s="57">
        <v>1380</v>
      </c>
      <c r="BC129" s="57">
        <v>0</v>
      </c>
      <c r="BD129" s="57">
        <v>0</v>
      </c>
      <c r="BE129" s="57">
        <v>0</v>
      </c>
      <c r="BF129" s="57">
        <v>0</v>
      </c>
      <c r="BG129" s="57">
        <v>0</v>
      </c>
      <c r="BH129" s="57">
        <v>1380</v>
      </c>
      <c r="BI129" s="33"/>
      <c r="BJ129" s="57">
        <v>0</v>
      </c>
      <c r="BK129" s="57">
        <v>0</v>
      </c>
      <c r="BL129" s="57">
        <v>0</v>
      </c>
      <c r="BM129" s="57">
        <v>1380</v>
      </c>
      <c r="BN129" s="57">
        <v>0</v>
      </c>
      <c r="BO129" s="57">
        <v>0</v>
      </c>
      <c r="BP129" s="57">
        <v>0</v>
      </c>
      <c r="BQ129" s="57">
        <v>0</v>
      </c>
      <c r="BR129" s="57">
        <v>1380</v>
      </c>
      <c r="BS129" s="57">
        <v>0</v>
      </c>
      <c r="BT129" s="57">
        <v>0</v>
      </c>
      <c r="BU129" s="57">
        <v>0</v>
      </c>
      <c r="BV129" s="57">
        <v>2760</v>
      </c>
      <c r="BW129" s="48"/>
      <c r="BX129" s="57">
        <v>0</v>
      </c>
      <c r="BY129" s="57">
        <v>1725</v>
      </c>
      <c r="BZ129" s="57">
        <v>-690</v>
      </c>
      <c r="CA129" s="57">
        <v>0</v>
      </c>
      <c r="CB129" s="57">
        <v>0</v>
      </c>
      <c r="CC129" s="57">
        <v>0</v>
      </c>
      <c r="CD129" s="57">
        <v>0</v>
      </c>
      <c r="CE129" s="57">
        <v>0</v>
      </c>
      <c r="CF129" s="57">
        <v>1840</v>
      </c>
      <c r="CG129" s="57">
        <v>0</v>
      </c>
      <c r="CH129" s="57">
        <v>0</v>
      </c>
      <c r="CI129" s="57">
        <v>0</v>
      </c>
      <c r="CJ129" s="57">
        <v>2875</v>
      </c>
      <c r="CK129" s="48"/>
      <c r="CL129" s="57">
        <v>0</v>
      </c>
      <c r="CM129" s="57">
        <v>0</v>
      </c>
      <c r="CN129" s="57">
        <v>0</v>
      </c>
      <c r="CO129" s="57">
        <v>0</v>
      </c>
      <c r="CP129" s="57">
        <v>0</v>
      </c>
      <c r="CQ129" s="57">
        <v>0</v>
      </c>
      <c r="CR129" s="57">
        <v>0</v>
      </c>
      <c r="CS129" s="57">
        <v>0</v>
      </c>
      <c r="CT129" s="57">
        <v>0</v>
      </c>
      <c r="CU129" s="57">
        <v>0</v>
      </c>
      <c r="CV129" s="57">
        <v>0</v>
      </c>
      <c r="CW129" s="57">
        <v>0</v>
      </c>
      <c r="CX129" s="57">
        <v>0</v>
      </c>
      <c r="CY129" s="48"/>
      <c r="CZ129" s="57">
        <v>0</v>
      </c>
      <c r="DA129" s="57">
        <v>0</v>
      </c>
      <c r="DB129" s="57">
        <v>0</v>
      </c>
      <c r="DC129" s="57">
        <v>0</v>
      </c>
      <c r="DD129" s="57">
        <v>0</v>
      </c>
      <c r="DE129" s="57">
        <v>0</v>
      </c>
      <c r="DF129" s="57">
        <v>0</v>
      </c>
      <c r="DG129" s="57">
        <v>0</v>
      </c>
      <c r="DH129" s="57">
        <v>0</v>
      </c>
      <c r="DI129" s="57">
        <v>0</v>
      </c>
      <c r="DJ129" s="57">
        <v>0</v>
      </c>
      <c r="DK129" s="57">
        <v>0</v>
      </c>
      <c r="DL129" s="57">
        <v>0</v>
      </c>
      <c r="DM129" s="57">
        <v>0</v>
      </c>
      <c r="DN129" s="57">
        <v>0</v>
      </c>
      <c r="DO129" s="57">
        <v>0</v>
      </c>
      <c r="DP129" s="57">
        <v>0</v>
      </c>
      <c r="DQ129" s="57">
        <v>0</v>
      </c>
      <c r="DR129" s="57">
        <v>0</v>
      </c>
      <c r="DS129" s="57">
        <v>0</v>
      </c>
      <c r="DT129" s="57">
        <v>0</v>
      </c>
      <c r="DU129" s="57">
        <v>0</v>
      </c>
      <c r="DV129" s="57">
        <v>0</v>
      </c>
      <c r="DW129" s="57">
        <v>0</v>
      </c>
      <c r="DX129" s="57">
        <v>0</v>
      </c>
      <c r="DY129" s="57">
        <v>0</v>
      </c>
      <c r="DZ129" s="223"/>
      <c r="EA129" s="51"/>
      <c r="EB129" s="51"/>
      <c r="EC129" s="51"/>
      <c r="ED129" s="51"/>
      <c r="EE129" s="51"/>
      <c r="EF129" s="51"/>
    </row>
    <row r="130" spans="1:136" s="51" customFormat="1" hidden="1" outlineLevel="2">
      <c r="A130" s="56" t="s">
        <v>284</v>
      </c>
      <c r="B130" s="57">
        <v>746.17</v>
      </c>
      <c r="C130" s="57">
        <v>256.02</v>
      </c>
      <c r="D130" s="57">
        <v>0</v>
      </c>
      <c r="E130" s="57">
        <v>0</v>
      </c>
      <c r="F130" s="57">
        <v>0</v>
      </c>
      <c r="G130" s="57">
        <v>604</v>
      </c>
      <c r="H130" s="57">
        <v>0</v>
      </c>
      <c r="I130" s="57">
        <v>469.37</v>
      </c>
      <c r="J130" s="57">
        <v>0</v>
      </c>
      <c r="K130" s="57">
        <v>677</v>
      </c>
      <c r="L130" s="57">
        <v>0</v>
      </c>
      <c r="M130" s="57">
        <v>0</v>
      </c>
      <c r="N130" s="57">
        <v>0</v>
      </c>
      <c r="O130" s="57">
        <v>2752.56</v>
      </c>
      <c r="Q130" s="57">
        <v>0</v>
      </c>
      <c r="R130" s="57">
        <v>562.25</v>
      </c>
      <c r="S130" s="57">
        <v>0</v>
      </c>
      <c r="T130" s="57">
        <v>0</v>
      </c>
      <c r="U130" s="57">
        <v>0</v>
      </c>
      <c r="V130" s="57">
        <v>0</v>
      </c>
      <c r="W130" s="57">
        <v>0</v>
      </c>
      <c r="X130" s="57">
        <v>0</v>
      </c>
      <c r="Y130" s="57">
        <v>0</v>
      </c>
      <c r="Z130" s="57">
        <v>1631.66</v>
      </c>
      <c r="AA130" s="57">
        <v>0</v>
      </c>
      <c r="AB130" s="57">
        <v>0</v>
      </c>
      <c r="AC130" s="57">
        <v>0</v>
      </c>
      <c r="AD130" s="57">
        <v>2193.91</v>
      </c>
      <c r="AF130" s="57">
        <v>198.56</v>
      </c>
      <c r="AG130" s="57">
        <v>341.36</v>
      </c>
      <c r="AH130" s="57">
        <v>0</v>
      </c>
      <c r="AI130" s="57">
        <v>0</v>
      </c>
      <c r="AJ130" s="57">
        <v>262.32</v>
      </c>
      <c r="AK130" s="57">
        <v>0</v>
      </c>
      <c r="AL130" s="57">
        <v>2297.92</v>
      </c>
      <c r="AM130" s="57">
        <v>0</v>
      </c>
      <c r="AN130" s="57">
        <v>913</v>
      </c>
      <c r="AO130" s="57">
        <v>0</v>
      </c>
      <c r="AP130" s="57">
        <v>0</v>
      </c>
      <c r="AQ130" s="57">
        <v>508.64</v>
      </c>
      <c r="AR130" s="57">
        <v>508.64</v>
      </c>
      <c r="AS130" s="57">
        <v>4521.8</v>
      </c>
      <c r="AU130" s="57">
        <v>-75</v>
      </c>
      <c r="AV130" s="57">
        <v>256.02</v>
      </c>
      <c r="AW130" s="57">
        <v>1195.8800000000001</v>
      </c>
      <c r="AX130" s="57">
        <v>0</v>
      </c>
      <c r="AY130" s="57">
        <v>0</v>
      </c>
      <c r="AZ130" s="57">
        <v>0</v>
      </c>
      <c r="BA130" s="57">
        <v>0</v>
      </c>
      <c r="BB130" s="57">
        <v>0</v>
      </c>
      <c r="BC130" s="57">
        <v>0</v>
      </c>
      <c r="BD130" s="57">
        <v>0</v>
      </c>
      <c r="BE130" s="57">
        <v>256.02</v>
      </c>
      <c r="BF130" s="57">
        <v>0</v>
      </c>
      <c r="BG130" s="57">
        <v>0</v>
      </c>
      <c r="BH130" s="57">
        <v>1632.92</v>
      </c>
      <c r="BJ130" s="57">
        <v>0</v>
      </c>
      <c r="BK130" s="57">
        <v>0</v>
      </c>
      <c r="BL130" s="57">
        <v>0</v>
      </c>
      <c r="BM130" s="57">
        <v>0</v>
      </c>
      <c r="BN130" s="57">
        <v>0</v>
      </c>
      <c r="BO130" s="57">
        <v>0</v>
      </c>
      <c r="BP130" s="57">
        <v>611.14</v>
      </c>
      <c r="BQ130" s="57">
        <v>0</v>
      </c>
      <c r="BR130" s="57">
        <v>0</v>
      </c>
      <c r="BS130" s="57">
        <v>0</v>
      </c>
      <c r="BT130" s="57">
        <v>456.84</v>
      </c>
      <c r="BU130" s="57">
        <v>170.68</v>
      </c>
      <c r="BV130" s="57">
        <v>1238.6600000000001</v>
      </c>
      <c r="BX130" s="57">
        <v>0</v>
      </c>
      <c r="BY130" s="57">
        <v>0</v>
      </c>
      <c r="BZ130" s="57">
        <v>0</v>
      </c>
      <c r="CA130" s="57">
        <v>0</v>
      </c>
      <c r="CB130" s="57">
        <v>0</v>
      </c>
      <c r="CC130" s="57">
        <v>1370.15</v>
      </c>
      <c r="CD130" s="57">
        <v>178.8</v>
      </c>
      <c r="CE130" s="57">
        <v>0</v>
      </c>
      <c r="CF130" s="57">
        <v>0</v>
      </c>
      <c r="CG130" s="57">
        <v>502.2</v>
      </c>
      <c r="CH130" s="57">
        <v>0</v>
      </c>
      <c r="CI130" s="57">
        <v>0</v>
      </c>
      <c r="CJ130" s="57">
        <v>2051.15</v>
      </c>
      <c r="CL130" s="57">
        <v>0</v>
      </c>
      <c r="CM130" s="57">
        <v>0</v>
      </c>
      <c r="CN130" s="57">
        <v>0</v>
      </c>
      <c r="CO130" s="57">
        <v>487.8</v>
      </c>
      <c r="CP130" s="57">
        <v>0</v>
      </c>
      <c r="CQ130" s="57">
        <v>0</v>
      </c>
      <c r="CR130" s="57">
        <v>0</v>
      </c>
      <c r="CS130" s="57">
        <v>0</v>
      </c>
      <c r="CT130" s="57">
        <v>0</v>
      </c>
      <c r="CU130" s="57">
        <v>0</v>
      </c>
      <c r="CV130" s="57">
        <v>0</v>
      </c>
      <c r="CW130" s="57">
        <v>486.56</v>
      </c>
      <c r="CX130" s="57">
        <v>974.36</v>
      </c>
      <c r="CZ130" s="57">
        <v>0</v>
      </c>
      <c r="DA130" s="57">
        <v>0</v>
      </c>
      <c r="DB130" s="57">
        <v>0</v>
      </c>
      <c r="DC130" s="57">
        <v>0</v>
      </c>
      <c r="DD130" s="57">
        <v>0</v>
      </c>
      <c r="DE130" s="57">
        <v>0</v>
      </c>
      <c r="DF130" s="57">
        <v>0</v>
      </c>
      <c r="DG130" s="57">
        <v>0</v>
      </c>
      <c r="DH130" s="57">
        <v>0</v>
      </c>
      <c r="DI130" s="57">
        <v>0</v>
      </c>
      <c r="DJ130" s="57">
        <v>0</v>
      </c>
      <c r="DK130" s="57">
        <v>0</v>
      </c>
      <c r="DL130" s="57">
        <v>0</v>
      </c>
      <c r="DM130" s="57">
        <v>0</v>
      </c>
      <c r="DN130" s="57">
        <v>0</v>
      </c>
      <c r="DO130" s="57">
        <v>0</v>
      </c>
      <c r="DP130" s="57">
        <v>0</v>
      </c>
      <c r="DQ130" s="57">
        <v>0</v>
      </c>
      <c r="DR130" s="57">
        <v>0</v>
      </c>
      <c r="DS130" s="57">
        <v>0</v>
      </c>
      <c r="DT130" s="57">
        <v>0</v>
      </c>
      <c r="DU130" s="57">
        <v>0</v>
      </c>
      <c r="DV130" s="57">
        <v>0</v>
      </c>
      <c r="DW130" s="57">
        <v>0</v>
      </c>
      <c r="DX130" s="57">
        <v>0</v>
      </c>
      <c r="DY130" s="57">
        <v>0</v>
      </c>
      <c r="EA130" s="223"/>
      <c r="EB130" s="223"/>
      <c r="EC130" s="223"/>
      <c r="ED130" s="223"/>
      <c r="EE130" s="223"/>
      <c r="EF130" s="223"/>
    </row>
    <row r="131" spans="1:136" s="59" customFormat="1" hidden="1" outlineLevel="1" collapsed="1">
      <c r="A131" s="58" t="s">
        <v>285</v>
      </c>
      <c r="B131" s="57">
        <v>746.17</v>
      </c>
      <c r="C131" s="57">
        <v>256.02</v>
      </c>
      <c r="D131" s="57">
        <v>0</v>
      </c>
      <c r="E131" s="57">
        <v>0</v>
      </c>
      <c r="F131" s="57">
        <v>0</v>
      </c>
      <c r="G131" s="57">
        <v>604</v>
      </c>
      <c r="H131" s="57">
        <v>0</v>
      </c>
      <c r="I131" s="57">
        <v>469.37</v>
      </c>
      <c r="J131" s="57">
        <v>0</v>
      </c>
      <c r="K131" s="57">
        <v>677</v>
      </c>
      <c r="L131" s="57">
        <v>0</v>
      </c>
      <c r="M131" s="57">
        <v>0</v>
      </c>
      <c r="N131" s="57">
        <v>0</v>
      </c>
      <c r="O131" s="57">
        <v>2752.56</v>
      </c>
      <c r="P131" s="32"/>
      <c r="Q131" s="57">
        <v>0</v>
      </c>
      <c r="R131" s="57">
        <v>562.25</v>
      </c>
      <c r="S131" s="57">
        <v>0</v>
      </c>
      <c r="T131" s="57">
        <v>0</v>
      </c>
      <c r="U131" s="57">
        <v>0</v>
      </c>
      <c r="V131" s="57">
        <v>0</v>
      </c>
      <c r="W131" s="57">
        <v>0</v>
      </c>
      <c r="X131" s="57">
        <v>0</v>
      </c>
      <c r="Y131" s="57">
        <v>0</v>
      </c>
      <c r="Z131" s="57">
        <v>1631.66</v>
      </c>
      <c r="AA131" s="57">
        <v>0</v>
      </c>
      <c r="AB131" s="57">
        <v>0</v>
      </c>
      <c r="AC131" s="57">
        <v>0</v>
      </c>
      <c r="AD131" s="57">
        <v>2193.91</v>
      </c>
      <c r="AE131" s="32"/>
      <c r="AF131" s="57">
        <v>198.56</v>
      </c>
      <c r="AG131" s="57">
        <v>341.36</v>
      </c>
      <c r="AH131" s="57">
        <v>0</v>
      </c>
      <c r="AI131" s="57">
        <v>0</v>
      </c>
      <c r="AJ131" s="57">
        <v>262.32</v>
      </c>
      <c r="AK131" s="57">
        <v>0</v>
      </c>
      <c r="AL131" s="57">
        <v>2297.92</v>
      </c>
      <c r="AM131" s="57">
        <v>0</v>
      </c>
      <c r="AN131" s="57">
        <v>913</v>
      </c>
      <c r="AO131" s="57">
        <v>0</v>
      </c>
      <c r="AP131" s="57">
        <v>0</v>
      </c>
      <c r="AQ131" s="57">
        <v>508.64</v>
      </c>
      <c r="AR131" s="57">
        <v>508.64</v>
      </c>
      <c r="AS131" s="57">
        <v>4521.8</v>
      </c>
      <c r="AT131" s="32"/>
      <c r="AU131" s="57">
        <v>-75</v>
      </c>
      <c r="AV131" s="57">
        <v>256.02</v>
      </c>
      <c r="AW131" s="57">
        <v>1195.8800000000001</v>
      </c>
      <c r="AX131" s="57">
        <v>0</v>
      </c>
      <c r="AY131" s="57">
        <v>0</v>
      </c>
      <c r="AZ131" s="57">
        <v>0</v>
      </c>
      <c r="BA131" s="57">
        <v>0</v>
      </c>
      <c r="BB131" s="57">
        <v>0</v>
      </c>
      <c r="BC131" s="57">
        <v>0</v>
      </c>
      <c r="BD131" s="57">
        <v>0</v>
      </c>
      <c r="BE131" s="57">
        <v>256.02</v>
      </c>
      <c r="BF131" s="57">
        <v>0</v>
      </c>
      <c r="BG131" s="57">
        <v>0</v>
      </c>
      <c r="BH131" s="57">
        <v>1632.92</v>
      </c>
      <c r="BI131" s="33"/>
      <c r="BJ131" s="57">
        <v>0</v>
      </c>
      <c r="BK131" s="57">
        <v>0</v>
      </c>
      <c r="BL131" s="57">
        <v>0</v>
      </c>
      <c r="BM131" s="57">
        <v>0</v>
      </c>
      <c r="BN131" s="57">
        <v>0</v>
      </c>
      <c r="BO131" s="57">
        <v>0</v>
      </c>
      <c r="BP131" s="57">
        <v>611.14</v>
      </c>
      <c r="BQ131" s="57">
        <v>0</v>
      </c>
      <c r="BR131" s="57">
        <v>0</v>
      </c>
      <c r="BS131" s="57">
        <v>0</v>
      </c>
      <c r="BT131" s="57">
        <v>456.84</v>
      </c>
      <c r="BU131" s="57">
        <v>170.68</v>
      </c>
      <c r="BV131" s="57">
        <v>1238.6600000000001</v>
      </c>
      <c r="BW131" s="48"/>
      <c r="BX131" s="57">
        <v>0</v>
      </c>
      <c r="BY131" s="57">
        <v>0</v>
      </c>
      <c r="BZ131" s="57">
        <v>0</v>
      </c>
      <c r="CA131" s="57">
        <v>0</v>
      </c>
      <c r="CB131" s="57">
        <v>0</v>
      </c>
      <c r="CC131" s="57">
        <v>1370.15</v>
      </c>
      <c r="CD131" s="57">
        <v>178.8</v>
      </c>
      <c r="CE131" s="57">
        <v>0</v>
      </c>
      <c r="CF131" s="57">
        <v>0</v>
      </c>
      <c r="CG131" s="57">
        <v>502.2</v>
      </c>
      <c r="CH131" s="57">
        <v>0</v>
      </c>
      <c r="CI131" s="57">
        <v>0</v>
      </c>
      <c r="CJ131" s="57">
        <v>2051.15</v>
      </c>
      <c r="CK131" s="48"/>
      <c r="CL131" s="57">
        <v>0</v>
      </c>
      <c r="CM131" s="57">
        <v>0</v>
      </c>
      <c r="CN131" s="57">
        <v>0</v>
      </c>
      <c r="CO131" s="57">
        <v>487.8</v>
      </c>
      <c r="CP131" s="57">
        <v>0</v>
      </c>
      <c r="CQ131" s="57">
        <v>0</v>
      </c>
      <c r="CR131" s="57">
        <v>0</v>
      </c>
      <c r="CS131" s="57">
        <v>0</v>
      </c>
      <c r="CT131" s="57">
        <v>0</v>
      </c>
      <c r="CU131" s="57">
        <v>0</v>
      </c>
      <c r="CV131" s="57">
        <v>0</v>
      </c>
      <c r="CW131" s="57">
        <v>486.56</v>
      </c>
      <c r="CX131" s="57">
        <v>974.36</v>
      </c>
      <c r="CY131" s="48"/>
      <c r="CZ131" s="57">
        <v>0</v>
      </c>
      <c r="DA131" s="57">
        <v>0</v>
      </c>
      <c r="DB131" s="57">
        <v>0</v>
      </c>
      <c r="DC131" s="57">
        <v>0</v>
      </c>
      <c r="DD131" s="57">
        <v>0</v>
      </c>
      <c r="DE131" s="57">
        <v>0</v>
      </c>
      <c r="DF131" s="57">
        <v>0</v>
      </c>
      <c r="DG131" s="57">
        <v>0</v>
      </c>
      <c r="DH131" s="57">
        <v>0</v>
      </c>
      <c r="DI131" s="57">
        <v>0</v>
      </c>
      <c r="DJ131" s="57">
        <v>0</v>
      </c>
      <c r="DK131" s="57">
        <v>0</v>
      </c>
      <c r="DL131" s="57">
        <v>0</v>
      </c>
      <c r="DM131" s="57">
        <v>0</v>
      </c>
      <c r="DN131" s="57">
        <v>0</v>
      </c>
      <c r="DO131" s="57">
        <v>0</v>
      </c>
      <c r="DP131" s="57">
        <v>0</v>
      </c>
      <c r="DQ131" s="57">
        <v>0</v>
      </c>
      <c r="DR131" s="57">
        <v>0</v>
      </c>
      <c r="DS131" s="57">
        <v>0</v>
      </c>
      <c r="DT131" s="57">
        <v>0</v>
      </c>
      <c r="DU131" s="57">
        <v>0</v>
      </c>
      <c r="DV131" s="57">
        <v>0</v>
      </c>
      <c r="DW131" s="57">
        <v>0</v>
      </c>
      <c r="DX131" s="57">
        <v>0</v>
      </c>
      <c r="DY131" s="57">
        <v>0</v>
      </c>
      <c r="DZ131" s="223"/>
      <c r="EA131" s="51"/>
      <c r="EB131" s="51"/>
      <c r="EC131" s="51"/>
      <c r="ED131" s="51"/>
      <c r="EE131" s="51"/>
      <c r="EF131" s="51"/>
    </row>
    <row r="132" spans="1:136" s="51" customFormat="1" hidden="1" outlineLevel="2">
      <c r="A132" s="56" t="s">
        <v>286</v>
      </c>
      <c r="B132" s="57">
        <v>0</v>
      </c>
      <c r="C132" s="57">
        <v>0</v>
      </c>
      <c r="D132" s="57">
        <v>0</v>
      </c>
      <c r="E132" s="57">
        <v>0</v>
      </c>
      <c r="F132" s="57">
        <v>0</v>
      </c>
      <c r="G132" s="57">
        <v>0</v>
      </c>
      <c r="H132" s="57">
        <v>0</v>
      </c>
      <c r="I132" s="57">
        <v>0</v>
      </c>
      <c r="J132" s="57">
        <v>0</v>
      </c>
      <c r="K132" s="57">
        <v>0</v>
      </c>
      <c r="L132" s="57">
        <v>0</v>
      </c>
      <c r="M132" s="57">
        <v>0</v>
      </c>
      <c r="N132" s="57">
        <v>0</v>
      </c>
      <c r="O132" s="57">
        <v>0</v>
      </c>
      <c r="Q132" s="57">
        <v>0</v>
      </c>
      <c r="R132" s="57">
        <v>0</v>
      </c>
      <c r="S132" s="57">
        <v>0</v>
      </c>
      <c r="T132" s="57">
        <v>0</v>
      </c>
      <c r="U132" s="57">
        <v>0</v>
      </c>
      <c r="V132" s="57">
        <v>0</v>
      </c>
      <c r="W132" s="57">
        <v>0</v>
      </c>
      <c r="X132" s="57">
        <v>0</v>
      </c>
      <c r="Y132" s="57">
        <v>0</v>
      </c>
      <c r="Z132" s="57">
        <v>0</v>
      </c>
      <c r="AA132" s="57">
        <v>0</v>
      </c>
      <c r="AB132" s="57">
        <v>0</v>
      </c>
      <c r="AC132" s="57">
        <v>0</v>
      </c>
      <c r="AD132" s="57">
        <v>0</v>
      </c>
      <c r="AF132" s="57">
        <v>0</v>
      </c>
      <c r="AG132" s="57">
        <v>0</v>
      </c>
      <c r="AH132" s="57">
        <v>0</v>
      </c>
      <c r="AI132" s="57">
        <v>0</v>
      </c>
      <c r="AJ132" s="57">
        <v>0</v>
      </c>
      <c r="AK132" s="57">
        <v>0</v>
      </c>
      <c r="AL132" s="57">
        <v>0</v>
      </c>
      <c r="AM132" s="57">
        <v>0</v>
      </c>
      <c r="AN132" s="57">
        <v>0</v>
      </c>
      <c r="AO132" s="57">
        <v>0</v>
      </c>
      <c r="AP132" s="57">
        <v>0</v>
      </c>
      <c r="AQ132" s="57">
        <v>0</v>
      </c>
      <c r="AR132" s="57">
        <v>0</v>
      </c>
      <c r="AS132" s="57">
        <v>0</v>
      </c>
      <c r="AU132" s="57">
        <v>0</v>
      </c>
      <c r="AV132" s="57">
        <v>0</v>
      </c>
      <c r="AW132" s="57">
        <v>0</v>
      </c>
      <c r="AX132" s="57">
        <v>0</v>
      </c>
      <c r="AY132" s="57">
        <v>0</v>
      </c>
      <c r="AZ132" s="57">
        <v>0</v>
      </c>
      <c r="BA132" s="57">
        <v>0</v>
      </c>
      <c r="BB132" s="57">
        <v>0</v>
      </c>
      <c r="BC132" s="57">
        <v>0</v>
      </c>
      <c r="BD132" s="57">
        <v>0</v>
      </c>
      <c r="BE132" s="57">
        <v>0</v>
      </c>
      <c r="BF132" s="57">
        <v>0</v>
      </c>
      <c r="BG132" s="57">
        <v>0</v>
      </c>
      <c r="BH132" s="57">
        <v>0</v>
      </c>
      <c r="BJ132" s="57">
        <v>0</v>
      </c>
      <c r="BK132" s="57">
        <v>0</v>
      </c>
      <c r="BL132" s="57">
        <v>0</v>
      </c>
      <c r="BM132" s="57">
        <v>0</v>
      </c>
      <c r="BN132" s="57">
        <v>0</v>
      </c>
      <c r="BO132" s="57">
        <v>0</v>
      </c>
      <c r="BP132" s="57">
        <v>0</v>
      </c>
      <c r="BQ132" s="57">
        <v>0</v>
      </c>
      <c r="BR132" s="57">
        <v>0</v>
      </c>
      <c r="BS132" s="57">
        <v>0</v>
      </c>
      <c r="BT132" s="57">
        <v>0</v>
      </c>
      <c r="BU132" s="57">
        <v>0</v>
      </c>
      <c r="BV132" s="57">
        <v>0</v>
      </c>
      <c r="BX132" s="57">
        <v>0</v>
      </c>
      <c r="BY132" s="57">
        <v>0</v>
      </c>
      <c r="BZ132" s="57">
        <v>0</v>
      </c>
      <c r="CA132" s="57">
        <v>0</v>
      </c>
      <c r="CB132" s="57">
        <v>0</v>
      </c>
      <c r="CC132" s="57">
        <v>0</v>
      </c>
      <c r="CD132" s="57">
        <v>0</v>
      </c>
      <c r="CE132" s="57">
        <v>0</v>
      </c>
      <c r="CF132" s="57">
        <v>0</v>
      </c>
      <c r="CG132" s="57">
        <v>0</v>
      </c>
      <c r="CH132" s="57">
        <v>0</v>
      </c>
      <c r="CI132" s="57">
        <v>0</v>
      </c>
      <c r="CJ132" s="57">
        <v>0</v>
      </c>
      <c r="CL132" s="57">
        <v>0</v>
      </c>
      <c r="CM132" s="57">
        <v>0</v>
      </c>
      <c r="CN132" s="57">
        <v>0</v>
      </c>
      <c r="CO132" s="57">
        <v>0</v>
      </c>
      <c r="CP132" s="57">
        <v>0</v>
      </c>
      <c r="CQ132" s="57">
        <v>0</v>
      </c>
      <c r="CR132" s="57">
        <v>0</v>
      </c>
      <c r="CS132" s="57">
        <v>0</v>
      </c>
      <c r="CT132" s="57">
        <v>0</v>
      </c>
      <c r="CU132" s="57">
        <v>0</v>
      </c>
      <c r="CV132" s="57">
        <v>0</v>
      </c>
      <c r="CW132" s="57">
        <v>0</v>
      </c>
      <c r="CX132" s="57">
        <v>0</v>
      </c>
      <c r="CZ132" s="57">
        <v>0</v>
      </c>
      <c r="DA132" s="57">
        <v>0</v>
      </c>
      <c r="DB132" s="57">
        <v>0</v>
      </c>
      <c r="DC132" s="57">
        <v>0</v>
      </c>
      <c r="DD132" s="57">
        <v>0</v>
      </c>
      <c r="DE132" s="57">
        <v>0</v>
      </c>
      <c r="DF132" s="57">
        <v>0</v>
      </c>
      <c r="DG132" s="57">
        <v>0</v>
      </c>
      <c r="DH132" s="57">
        <v>0</v>
      </c>
      <c r="DI132" s="57">
        <v>0</v>
      </c>
      <c r="DJ132" s="57">
        <v>0</v>
      </c>
      <c r="DK132" s="57">
        <v>0</v>
      </c>
      <c r="DL132" s="57">
        <v>0</v>
      </c>
      <c r="DM132" s="57">
        <v>0</v>
      </c>
      <c r="DN132" s="57">
        <v>0</v>
      </c>
      <c r="DO132" s="57">
        <v>0</v>
      </c>
      <c r="DP132" s="57">
        <v>0</v>
      </c>
      <c r="DQ132" s="57">
        <v>0</v>
      </c>
      <c r="DR132" s="57">
        <v>0</v>
      </c>
      <c r="DS132" s="57">
        <v>0</v>
      </c>
      <c r="DT132" s="57">
        <v>0</v>
      </c>
      <c r="DU132" s="57">
        <v>0</v>
      </c>
      <c r="DV132" s="57">
        <v>0</v>
      </c>
      <c r="DW132" s="57">
        <v>0</v>
      </c>
      <c r="DX132" s="57">
        <v>0</v>
      </c>
      <c r="DY132" s="57">
        <v>0</v>
      </c>
    </row>
    <row r="133" spans="1:136" s="51" customFormat="1" hidden="1" outlineLevel="2">
      <c r="A133" s="56" t="s">
        <v>287</v>
      </c>
      <c r="B133" s="57">
        <v>0</v>
      </c>
      <c r="C133" s="57">
        <v>0</v>
      </c>
      <c r="D133" s="57">
        <v>0</v>
      </c>
      <c r="E133" s="57">
        <v>0</v>
      </c>
      <c r="F133" s="57">
        <v>0</v>
      </c>
      <c r="G133" s="57">
        <v>0</v>
      </c>
      <c r="H133" s="57">
        <v>0</v>
      </c>
      <c r="I133" s="57">
        <v>0</v>
      </c>
      <c r="J133" s="57">
        <v>0</v>
      </c>
      <c r="K133" s="57">
        <v>0</v>
      </c>
      <c r="L133" s="57">
        <v>0</v>
      </c>
      <c r="M133" s="57">
        <v>0</v>
      </c>
      <c r="N133" s="57">
        <v>0</v>
      </c>
      <c r="O133" s="57">
        <v>0</v>
      </c>
      <c r="Q133" s="57">
        <v>0</v>
      </c>
      <c r="R133" s="57">
        <v>0</v>
      </c>
      <c r="S133" s="57">
        <v>0</v>
      </c>
      <c r="T133" s="57">
        <v>0</v>
      </c>
      <c r="U133" s="57">
        <v>0</v>
      </c>
      <c r="V133" s="57">
        <v>0</v>
      </c>
      <c r="W133" s="57">
        <v>0</v>
      </c>
      <c r="X133" s="57">
        <v>0</v>
      </c>
      <c r="Y133" s="57">
        <v>0</v>
      </c>
      <c r="Z133" s="57">
        <v>0</v>
      </c>
      <c r="AA133" s="57">
        <v>0</v>
      </c>
      <c r="AB133" s="57">
        <v>0</v>
      </c>
      <c r="AC133" s="57">
        <v>0</v>
      </c>
      <c r="AD133" s="57">
        <v>0</v>
      </c>
      <c r="AF133" s="57">
        <v>0</v>
      </c>
      <c r="AG133" s="57">
        <v>0</v>
      </c>
      <c r="AH133" s="57">
        <v>0</v>
      </c>
      <c r="AI133" s="57">
        <v>0</v>
      </c>
      <c r="AJ133" s="57">
        <v>0</v>
      </c>
      <c r="AK133" s="57">
        <v>0</v>
      </c>
      <c r="AL133" s="57">
        <v>0</v>
      </c>
      <c r="AM133" s="57">
        <v>0</v>
      </c>
      <c r="AN133" s="57">
        <v>0</v>
      </c>
      <c r="AO133" s="57">
        <v>0</v>
      </c>
      <c r="AP133" s="57">
        <v>0</v>
      </c>
      <c r="AQ133" s="57">
        <v>0</v>
      </c>
      <c r="AR133" s="57">
        <v>0</v>
      </c>
      <c r="AS133" s="57">
        <v>0</v>
      </c>
      <c r="AU133" s="57">
        <v>0</v>
      </c>
      <c r="AV133" s="57">
        <v>0</v>
      </c>
      <c r="AW133" s="57">
        <v>0</v>
      </c>
      <c r="AX133" s="57">
        <v>0</v>
      </c>
      <c r="AY133" s="57">
        <v>0</v>
      </c>
      <c r="AZ133" s="57">
        <v>0</v>
      </c>
      <c r="BA133" s="57">
        <v>0</v>
      </c>
      <c r="BB133" s="57">
        <v>0</v>
      </c>
      <c r="BC133" s="57">
        <v>0</v>
      </c>
      <c r="BD133" s="57">
        <v>0</v>
      </c>
      <c r="BE133" s="57">
        <v>0</v>
      </c>
      <c r="BF133" s="57">
        <v>0</v>
      </c>
      <c r="BG133" s="57">
        <v>0</v>
      </c>
      <c r="BH133" s="57">
        <v>0</v>
      </c>
      <c r="BJ133" s="57">
        <v>0</v>
      </c>
      <c r="BK133" s="57">
        <v>0</v>
      </c>
      <c r="BL133" s="57">
        <v>0</v>
      </c>
      <c r="BM133" s="57">
        <v>0</v>
      </c>
      <c r="BN133" s="57">
        <v>0</v>
      </c>
      <c r="BO133" s="57">
        <v>0</v>
      </c>
      <c r="BP133" s="57">
        <v>0</v>
      </c>
      <c r="BQ133" s="57">
        <v>0</v>
      </c>
      <c r="BR133" s="57">
        <v>0</v>
      </c>
      <c r="BS133" s="57">
        <v>0</v>
      </c>
      <c r="BT133" s="57">
        <v>0</v>
      </c>
      <c r="BU133" s="57">
        <v>0</v>
      </c>
      <c r="BV133" s="57">
        <v>0</v>
      </c>
      <c r="BX133" s="57">
        <v>0</v>
      </c>
      <c r="BY133" s="57">
        <v>0</v>
      </c>
      <c r="BZ133" s="57">
        <v>0</v>
      </c>
      <c r="CA133" s="57">
        <v>0</v>
      </c>
      <c r="CB133" s="57">
        <v>0</v>
      </c>
      <c r="CC133" s="57">
        <v>0</v>
      </c>
      <c r="CD133" s="57">
        <v>0</v>
      </c>
      <c r="CE133" s="57">
        <v>0</v>
      </c>
      <c r="CF133" s="57">
        <v>0</v>
      </c>
      <c r="CG133" s="57">
        <v>0</v>
      </c>
      <c r="CH133" s="57">
        <v>0</v>
      </c>
      <c r="CI133" s="57">
        <v>0</v>
      </c>
      <c r="CJ133" s="57">
        <v>0</v>
      </c>
      <c r="CL133" s="57">
        <v>0</v>
      </c>
      <c r="CM133" s="57">
        <v>0</v>
      </c>
      <c r="CN133" s="57">
        <v>0</v>
      </c>
      <c r="CO133" s="57">
        <v>0</v>
      </c>
      <c r="CP133" s="57">
        <v>0</v>
      </c>
      <c r="CQ133" s="57">
        <v>0</v>
      </c>
      <c r="CR133" s="57">
        <v>0</v>
      </c>
      <c r="CS133" s="57">
        <v>0</v>
      </c>
      <c r="CT133" s="57">
        <v>0</v>
      </c>
      <c r="CU133" s="57">
        <v>0</v>
      </c>
      <c r="CV133" s="57">
        <v>0</v>
      </c>
      <c r="CW133" s="57">
        <v>0</v>
      </c>
      <c r="CX133" s="57">
        <v>0</v>
      </c>
      <c r="CZ133" s="57">
        <v>0</v>
      </c>
      <c r="DA133" s="57">
        <v>0</v>
      </c>
      <c r="DB133" s="57">
        <v>0</v>
      </c>
      <c r="DC133" s="57">
        <v>0</v>
      </c>
      <c r="DD133" s="57">
        <v>0</v>
      </c>
      <c r="DE133" s="57">
        <v>0</v>
      </c>
      <c r="DF133" s="57">
        <v>0</v>
      </c>
      <c r="DG133" s="57">
        <v>0</v>
      </c>
      <c r="DH133" s="57">
        <v>0</v>
      </c>
      <c r="DI133" s="57">
        <v>0</v>
      </c>
      <c r="DJ133" s="57">
        <v>0</v>
      </c>
      <c r="DK133" s="57">
        <v>0</v>
      </c>
      <c r="DL133" s="57">
        <v>0</v>
      </c>
      <c r="DM133" s="57">
        <v>0</v>
      </c>
      <c r="DN133" s="57">
        <v>0</v>
      </c>
      <c r="DO133" s="57">
        <v>0</v>
      </c>
      <c r="DP133" s="57">
        <v>0</v>
      </c>
      <c r="DQ133" s="57">
        <v>0</v>
      </c>
      <c r="DR133" s="57">
        <v>0</v>
      </c>
      <c r="DS133" s="57">
        <v>0</v>
      </c>
      <c r="DT133" s="57">
        <v>0</v>
      </c>
      <c r="DU133" s="57">
        <v>0</v>
      </c>
      <c r="DV133" s="57">
        <v>0</v>
      </c>
      <c r="DW133" s="57">
        <v>0</v>
      </c>
      <c r="DX133" s="57">
        <v>0</v>
      </c>
      <c r="DY133" s="57">
        <v>0</v>
      </c>
    </row>
    <row r="134" spans="1:136" s="51" customFormat="1" hidden="1" outlineLevel="2">
      <c r="A134" s="56" t="s">
        <v>288</v>
      </c>
      <c r="B134" s="57">
        <v>0</v>
      </c>
      <c r="C134" s="57">
        <v>0</v>
      </c>
      <c r="D134" s="57">
        <v>0</v>
      </c>
      <c r="E134" s="57">
        <v>0</v>
      </c>
      <c r="F134" s="57">
        <v>0</v>
      </c>
      <c r="G134" s="57">
        <v>0</v>
      </c>
      <c r="H134" s="57">
        <v>0</v>
      </c>
      <c r="I134" s="57">
        <v>0</v>
      </c>
      <c r="J134" s="57">
        <v>0</v>
      </c>
      <c r="K134" s="57">
        <v>0</v>
      </c>
      <c r="L134" s="57">
        <v>0</v>
      </c>
      <c r="M134" s="57">
        <v>0</v>
      </c>
      <c r="N134" s="57">
        <v>0</v>
      </c>
      <c r="O134" s="57">
        <v>0</v>
      </c>
      <c r="Q134" s="57">
        <v>0</v>
      </c>
      <c r="R134" s="57">
        <v>0</v>
      </c>
      <c r="S134" s="57">
        <v>0</v>
      </c>
      <c r="T134" s="57">
        <v>0</v>
      </c>
      <c r="U134" s="57">
        <v>0</v>
      </c>
      <c r="V134" s="57">
        <v>0</v>
      </c>
      <c r="W134" s="57">
        <v>0</v>
      </c>
      <c r="X134" s="57">
        <v>0</v>
      </c>
      <c r="Y134" s="57">
        <v>0</v>
      </c>
      <c r="Z134" s="57">
        <v>0</v>
      </c>
      <c r="AA134" s="57">
        <v>0</v>
      </c>
      <c r="AB134" s="57">
        <v>0</v>
      </c>
      <c r="AC134" s="57">
        <v>0</v>
      </c>
      <c r="AD134" s="57">
        <v>0</v>
      </c>
      <c r="AF134" s="57">
        <v>0</v>
      </c>
      <c r="AG134" s="57">
        <v>0</v>
      </c>
      <c r="AH134" s="57">
        <v>0</v>
      </c>
      <c r="AI134" s="57">
        <v>0</v>
      </c>
      <c r="AJ134" s="57">
        <v>0</v>
      </c>
      <c r="AK134" s="57">
        <v>0</v>
      </c>
      <c r="AL134" s="57">
        <v>0</v>
      </c>
      <c r="AM134" s="57">
        <v>0</v>
      </c>
      <c r="AN134" s="57">
        <v>0</v>
      </c>
      <c r="AO134" s="57">
        <v>0</v>
      </c>
      <c r="AP134" s="57">
        <v>0</v>
      </c>
      <c r="AQ134" s="57">
        <v>0</v>
      </c>
      <c r="AR134" s="57">
        <v>0</v>
      </c>
      <c r="AS134" s="57">
        <v>0</v>
      </c>
      <c r="AU134" s="57">
        <v>0</v>
      </c>
      <c r="AV134" s="57">
        <v>0</v>
      </c>
      <c r="AW134" s="57">
        <v>0</v>
      </c>
      <c r="AX134" s="57">
        <v>0</v>
      </c>
      <c r="AY134" s="57">
        <v>0</v>
      </c>
      <c r="AZ134" s="57">
        <v>0</v>
      </c>
      <c r="BA134" s="57">
        <v>0</v>
      </c>
      <c r="BB134" s="57">
        <v>0</v>
      </c>
      <c r="BC134" s="57">
        <v>0</v>
      </c>
      <c r="BD134" s="57">
        <v>0</v>
      </c>
      <c r="BE134" s="57">
        <v>0</v>
      </c>
      <c r="BF134" s="57">
        <v>0</v>
      </c>
      <c r="BG134" s="57">
        <v>0</v>
      </c>
      <c r="BH134" s="57">
        <v>0</v>
      </c>
      <c r="BJ134" s="57">
        <v>0</v>
      </c>
      <c r="BK134" s="57">
        <v>0</v>
      </c>
      <c r="BL134" s="57">
        <v>0</v>
      </c>
      <c r="BM134" s="57">
        <v>0</v>
      </c>
      <c r="BN134" s="57">
        <v>0</v>
      </c>
      <c r="BO134" s="57">
        <v>0</v>
      </c>
      <c r="BP134" s="57">
        <v>0</v>
      </c>
      <c r="BQ134" s="57">
        <v>0</v>
      </c>
      <c r="BR134" s="57">
        <v>0</v>
      </c>
      <c r="BS134" s="57">
        <v>0</v>
      </c>
      <c r="BT134" s="57">
        <v>0</v>
      </c>
      <c r="BU134" s="57">
        <v>0</v>
      </c>
      <c r="BV134" s="57">
        <v>0</v>
      </c>
      <c r="BX134" s="57">
        <v>0</v>
      </c>
      <c r="BY134" s="57">
        <v>0</v>
      </c>
      <c r="BZ134" s="57">
        <v>0</v>
      </c>
      <c r="CA134" s="57">
        <v>0</v>
      </c>
      <c r="CB134" s="57">
        <v>0</v>
      </c>
      <c r="CC134" s="57">
        <v>0</v>
      </c>
      <c r="CD134" s="57">
        <v>0</v>
      </c>
      <c r="CE134" s="57">
        <v>0</v>
      </c>
      <c r="CF134" s="57">
        <v>0</v>
      </c>
      <c r="CG134" s="57">
        <v>0</v>
      </c>
      <c r="CH134" s="57">
        <v>0</v>
      </c>
      <c r="CI134" s="57">
        <v>0</v>
      </c>
      <c r="CJ134" s="57">
        <v>0</v>
      </c>
      <c r="CL134" s="57">
        <v>0</v>
      </c>
      <c r="CM134" s="57">
        <v>0</v>
      </c>
      <c r="CN134" s="57">
        <v>0</v>
      </c>
      <c r="CO134" s="57">
        <v>0</v>
      </c>
      <c r="CP134" s="57">
        <v>0</v>
      </c>
      <c r="CQ134" s="57">
        <v>0</v>
      </c>
      <c r="CR134" s="57">
        <v>0</v>
      </c>
      <c r="CS134" s="57">
        <v>0</v>
      </c>
      <c r="CT134" s="57">
        <v>0</v>
      </c>
      <c r="CU134" s="57">
        <v>0</v>
      </c>
      <c r="CV134" s="57">
        <v>0</v>
      </c>
      <c r="CW134" s="57">
        <v>0</v>
      </c>
      <c r="CX134" s="57">
        <v>0</v>
      </c>
      <c r="CZ134" s="57">
        <v>0</v>
      </c>
      <c r="DA134" s="57">
        <v>0</v>
      </c>
      <c r="DB134" s="57">
        <v>0</v>
      </c>
      <c r="DC134" s="57">
        <v>0</v>
      </c>
      <c r="DD134" s="57">
        <v>0</v>
      </c>
      <c r="DE134" s="57">
        <v>0</v>
      </c>
      <c r="DF134" s="57">
        <v>0</v>
      </c>
      <c r="DG134" s="57">
        <v>0</v>
      </c>
      <c r="DH134" s="57">
        <v>0</v>
      </c>
      <c r="DI134" s="57">
        <v>0</v>
      </c>
      <c r="DJ134" s="57">
        <v>0</v>
      </c>
      <c r="DK134" s="57">
        <v>0</v>
      </c>
      <c r="DL134" s="57">
        <v>0</v>
      </c>
      <c r="DM134" s="57">
        <v>0</v>
      </c>
      <c r="DN134" s="57">
        <v>0</v>
      </c>
      <c r="DO134" s="57">
        <v>0</v>
      </c>
      <c r="DP134" s="57">
        <v>0</v>
      </c>
      <c r="DQ134" s="57">
        <v>0</v>
      </c>
      <c r="DR134" s="57">
        <v>0</v>
      </c>
      <c r="DS134" s="57">
        <v>0</v>
      </c>
      <c r="DT134" s="57">
        <v>0</v>
      </c>
      <c r="DU134" s="57">
        <v>0</v>
      </c>
      <c r="DV134" s="57">
        <v>0</v>
      </c>
      <c r="DW134" s="57">
        <v>0</v>
      </c>
      <c r="DX134" s="57">
        <v>0</v>
      </c>
      <c r="DY134" s="57">
        <v>0</v>
      </c>
    </row>
    <row r="135" spans="1:136" s="51" customFormat="1" hidden="1" outlineLevel="2">
      <c r="A135" s="56" t="s">
        <v>289</v>
      </c>
      <c r="B135" s="57">
        <v>0</v>
      </c>
      <c r="C135" s="57">
        <v>0</v>
      </c>
      <c r="D135" s="57">
        <v>0</v>
      </c>
      <c r="E135" s="57">
        <v>0</v>
      </c>
      <c r="F135" s="57">
        <v>0</v>
      </c>
      <c r="G135" s="57">
        <v>0</v>
      </c>
      <c r="H135" s="57">
        <v>0</v>
      </c>
      <c r="I135" s="57">
        <v>0</v>
      </c>
      <c r="J135" s="57">
        <v>0</v>
      </c>
      <c r="K135" s="57">
        <v>0</v>
      </c>
      <c r="L135" s="57">
        <v>0</v>
      </c>
      <c r="M135" s="57">
        <v>0</v>
      </c>
      <c r="N135" s="57">
        <v>0</v>
      </c>
      <c r="O135" s="57">
        <v>0</v>
      </c>
      <c r="Q135" s="57">
        <v>0</v>
      </c>
      <c r="R135" s="57">
        <v>0</v>
      </c>
      <c r="S135" s="57">
        <v>0</v>
      </c>
      <c r="T135" s="57">
        <v>0</v>
      </c>
      <c r="U135" s="57">
        <v>0</v>
      </c>
      <c r="V135" s="57">
        <v>0</v>
      </c>
      <c r="W135" s="57">
        <v>0</v>
      </c>
      <c r="X135" s="57">
        <v>0</v>
      </c>
      <c r="Y135" s="57">
        <v>0</v>
      </c>
      <c r="Z135" s="57">
        <v>0</v>
      </c>
      <c r="AA135" s="57">
        <v>0</v>
      </c>
      <c r="AB135" s="57">
        <v>0</v>
      </c>
      <c r="AC135" s="57">
        <v>0</v>
      </c>
      <c r="AD135" s="57">
        <v>0</v>
      </c>
      <c r="AF135" s="57">
        <v>0</v>
      </c>
      <c r="AG135" s="57">
        <v>0</v>
      </c>
      <c r="AH135" s="57">
        <v>0</v>
      </c>
      <c r="AI135" s="57">
        <v>0</v>
      </c>
      <c r="AJ135" s="57">
        <v>0</v>
      </c>
      <c r="AK135" s="57">
        <v>0</v>
      </c>
      <c r="AL135" s="57">
        <v>0</v>
      </c>
      <c r="AM135" s="57">
        <v>0</v>
      </c>
      <c r="AN135" s="57">
        <v>0</v>
      </c>
      <c r="AO135" s="57">
        <v>0</v>
      </c>
      <c r="AP135" s="57">
        <v>0</v>
      </c>
      <c r="AQ135" s="57">
        <v>0</v>
      </c>
      <c r="AR135" s="57">
        <v>0</v>
      </c>
      <c r="AS135" s="57">
        <v>0</v>
      </c>
      <c r="AU135" s="57">
        <v>0</v>
      </c>
      <c r="AV135" s="57">
        <v>0</v>
      </c>
      <c r="AW135" s="57">
        <v>0</v>
      </c>
      <c r="AX135" s="57">
        <v>0</v>
      </c>
      <c r="AY135" s="57">
        <v>0</v>
      </c>
      <c r="AZ135" s="57">
        <v>0</v>
      </c>
      <c r="BA135" s="57">
        <v>0</v>
      </c>
      <c r="BB135" s="57">
        <v>0</v>
      </c>
      <c r="BC135" s="57">
        <v>0</v>
      </c>
      <c r="BD135" s="57">
        <v>0</v>
      </c>
      <c r="BE135" s="57">
        <v>0</v>
      </c>
      <c r="BF135" s="57">
        <v>0</v>
      </c>
      <c r="BG135" s="57">
        <v>0</v>
      </c>
      <c r="BH135" s="57">
        <v>0</v>
      </c>
      <c r="BJ135" s="57">
        <v>0</v>
      </c>
      <c r="BK135" s="57">
        <v>0</v>
      </c>
      <c r="BL135" s="57">
        <v>0</v>
      </c>
      <c r="BM135" s="57">
        <v>0</v>
      </c>
      <c r="BN135" s="57">
        <v>0</v>
      </c>
      <c r="BO135" s="57">
        <v>0</v>
      </c>
      <c r="BP135" s="57">
        <v>0</v>
      </c>
      <c r="BQ135" s="57">
        <v>0</v>
      </c>
      <c r="BR135" s="57">
        <v>0</v>
      </c>
      <c r="BS135" s="57">
        <v>0</v>
      </c>
      <c r="BT135" s="57">
        <v>0</v>
      </c>
      <c r="BU135" s="57">
        <v>0</v>
      </c>
      <c r="BV135" s="57">
        <v>0</v>
      </c>
      <c r="BX135" s="57">
        <v>0</v>
      </c>
      <c r="BY135" s="57">
        <v>0</v>
      </c>
      <c r="BZ135" s="57">
        <v>0</v>
      </c>
      <c r="CA135" s="57">
        <v>0</v>
      </c>
      <c r="CB135" s="57">
        <v>0</v>
      </c>
      <c r="CC135" s="57">
        <v>0</v>
      </c>
      <c r="CD135" s="57">
        <v>0</v>
      </c>
      <c r="CE135" s="57">
        <v>0</v>
      </c>
      <c r="CF135" s="57">
        <v>0</v>
      </c>
      <c r="CG135" s="57">
        <v>0</v>
      </c>
      <c r="CH135" s="57">
        <v>0</v>
      </c>
      <c r="CI135" s="57">
        <v>0</v>
      </c>
      <c r="CJ135" s="57">
        <v>0</v>
      </c>
      <c r="CL135" s="57">
        <v>0</v>
      </c>
      <c r="CM135" s="57">
        <v>0</v>
      </c>
      <c r="CN135" s="57">
        <v>0</v>
      </c>
      <c r="CO135" s="57">
        <v>0</v>
      </c>
      <c r="CP135" s="57">
        <v>0</v>
      </c>
      <c r="CQ135" s="57">
        <v>0</v>
      </c>
      <c r="CR135" s="57">
        <v>0</v>
      </c>
      <c r="CS135" s="57">
        <v>0</v>
      </c>
      <c r="CT135" s="57">
        <v>0</v>
      </c>
      <c r="CU135" s="57">
        <v>0</v>
      </c>
      <c r="CV135" s="57">
        <v>0</v>
      </c>
      <c r="CW135" s="57">
        <v>0</v>
      </c>
      <c r="CX135" s="57">
        <v>0</v>
      </c>
      <c r="CZ135" s="57">
        <v>0</v>
      </c>
      <c r="DA135" s="57">
        <v>0</v>
      </c>
      <c r="DB135" s="57">
        <v>0</v>
      </c>
      <c r="DC135" s="57">
        <v>0</v>
      </c>
      <c r="DD135" s="57">
        <v>0</v>
      </c>
      <c r="DE135" s="57">
        <v>0</v>
      </c>
      <c r="DF135" s="57">
        <v>0</v>
      </c>
      <c r="DG135" s="57">
        <v>0</v>
      </c>
      <c r="DH135" s="57">
        <v>0</v>
      </c>
      <c r="DI135" s="57">
        <v>0</v>
      </c>
      <c r="DJ135" s="57">
        <v>0</v>
      </c>
      <c r="DK135" s="57">
        <v>0</v>
      </c>
      <c r="DL135" s="57">
        <v>0</v>
      </c>
      <c r="DM135" s="57">
        <v>0</v>
      </c>
      <c r="DN135" s="57">
        <v>0</v>
      </c>
      <c r="DO135" s="57">
        <v>0</v>
      </c>
      <c r="DP135" s="57">
        <v>0</v>
      </c>
      <c r="DQ135" s="57">
        <v>0</v>
      </c>
      <c r="DR135" s="57">
        <v>0</v>
      </c>
      <c r="DS135" s="57">
        <v>0</v>
      </c>
      <c r="DT135" s="57">
        <v>0</v>
      </c>
      <c r="DU135" s="57">
        <v>0</v>
      </c>
      <c r="DV135" s="57">
        <v>0</v>
      </c>
      <c r="DW135" s="57">
        <v>0</v>
      </c>
      <c r="DX135" s="57">
        <v>0</v>
      </c>
      <c r="DY135" s="57">
        <v>0</v>
      </c>
    </row>
    <row r="136" spans="1:136" s="51" customFormat="1" hidden="1" outlineLevel="2">
      <c r="A136" s="56" t="s">
        <v>290</v>
      </c>
      <c r="B136" s="57">
        <v>0</v>
      </c>
      <c r="C136" s="57">
        <v>0</v>
      </c>
      <c r="D136" s="57">
        <v>0</v>
      </c>
      <c r="E136" s="57">
        <v>0</v>
      </c>
      <c r="F136" s="57">
        <v>0</v>
      </c>
      <c r="G136" s="57">
        <v>0</v>
      </c>
      <c r="H136" s="57">
        <v>0</v>
      </c>
      <c r="I136" s="57">
        <v>0</v>
      </c>
      <c r="J136" s="57">
        <v>0</v>
      </c>
      <c r="K136" s="57">
        <v>0</v>
      </c>
      <c r="L136" s="57">
        <v>0</v>
      </c>
      <c r="M136" s="57">
        <v>0</v>
      </c>
      <c r="N136" s="57">
        <v>0</v>
      </c>
      <c r="O136" s="57">
        <v>0</v>
      </c>
      <c r="Q136" s="57">
        <v>0</v>
      </c>
      <c r="R136" s="57">
        <v>0</v>
      </c>
      <c r="S136" s="57">
        <v>0</v>
      </c>
      <c r="T136" s="57">
        <v>0</v>
      </c>
      <c r="U136" s="57">
        <v>0</v>
      </c>
      <c r="V136" s="57">
        <v>0</v>
      </c>
      <c r="W136" s="57">
        <v>0</v>
      </c>
      <c r="X136" s="57">
        <v>0</v>
      </c>
      <c r="Y136" s="57">
        <v>0</v>
      </c>
      <c r="Z136" s="57">
        <v>0</v>
      </c>
      <c r="AA136" s="57">
        <v>0</v>
      </c>
      <c r="AB136" s="57">
        <v>0</v>
      </c>
      <c r="AC136" s="57">
        <v>0</v>
      </c>
      <c r="AD136" s="57">
        <v>0</v>
      </c>
      <c r="AF136" s="57">
        <v>0</v>
      </c>
      <c r="AG136" s="57">
        <v>0</v>
      </c>
      <c r="AH136" s="57">
        <v>0</v>
      </c>
      <c r="AI136" s="57">
        <v>0</v>
      </c>
      <c r="AJ136" s="57">
        <v>0</v>
      </c>
      <c r="AK136" s="57">
        <v>0</v>
      </c>
      <c r="AL136" s="57">
        <v>0</v>
      </c>
      <c r="AM136" s="57">
        <v>0</v>
      </c>
      <c r="AN136" s="57">
        <v>0</v>
      </c>
      <c r="AO136" s="57">
        <v>0</v>
      </c>
      <c r="AP136" s="57">
        <v>0</v>
      </c>
      <c r="AQ136" s="57">
        <v>0</v>
      </c>
      <c r="AR136" s="57">
        <v>0</v>
      </c>
      <c r="AS136" s="57">
        <v>0</v>
      </c>
      <c r="AU136" s="57">
        <v>0</v>
      </c>
      <c r="AV136" s="57">
        <v>0</v>
      </c>
      <c r="AW136" s="57">
        <v>0</v>
      </c>
      <c r="AX136" s="57">
        <v>0</v>
      </c>
      <c r="AY136" s="57">
        <v>0</v>
      </c>
      <c r="AZ136" s="57">
        <v>0</v>
      </c>
      <c r="BA136" s="57">
        <v>0</v>
      </c>
      <c r="BB136" s="57">
        <v>0</v>
      </c>
      <c r="BC136" s="57">
        <v>0</v>
      </c>
      <c r="BD136" s="57">
        <v>0</v>
      </c>
      <c r="BE136" s="57">
        <v>0</v>
      </c>
      <c r="BF136" s="57">
        <v>0</v>
      </c>
      <c r="BG136" s="57">
        <v>0</v>
      </c>
      <c r="BH136" s="57">
        <v>0</v>
      </c>
      <c r="BJ136" s="57">
        <v>0</v>
      </c>
      <c r="BK136" s="57">
        <v>0</v>
      </c>
      <c r="BL136" s="57">
        <v>0</v>
      </c>
      <c r="BM136" s="57">
        <v>0</v>
      </c>
      <c r="BN136" s="57">
        <v>0</v>
      </c>
      <c r="BO136" s="57">
        <v>0</v>
      </c>
      <c r="BP136" s="57">
        <v>0</v>
      </c>
      <c r="BQ136" s="57">
        <v>0</v>
      </c>
      <c r="BR136" s="57">
        <v>0</v>
      </c>
      <c r="BS136" s="57">
        <v>0</v>
      </c>
      <c r="BT136" s="57">
        <v>0</v>
      </c>
      <c r="BU136" s="57">
        <v>0</v>
      </c>
      <c r="BV136" s="57">
        <v>0</v>
      </c>
      <c r="BX136" s="57">
        <v>0</v>
      </c>
      <c r="BY136" s="57">
        <v>0</v>
      </c>
      <c r="BZ136" s="57">
        <v>0</v>
      </c>
      <c r="CA136" s="57">
        <v>0</v>
      </c>
      <c r="CB136" s="57">
        <v>0</v>
      </c>
      <c r="CC136" s="57">
        <v>0</v>
      </c>
      <c r="CD136" s="57">
        <v>0</v>
      </c>
      <c r="CE136" s="57">
        <v>0</v>
      </c>
      <c r="CF136" s="57">
        <v>0</v>
      </c>
      <c r="CG136" s="57">
        <v>0</v>
      </c>
      <c r="CH136" s="57">
        <v>0</v>
      </c>
      <c r="CI136" s="57">
        <v>0</v>
      </c>
      <c r="CJ136" s="57">
        <v>0</v>
      </c>
      <c r="CL136" s="57">
        <v>0</v>
      </c>
      <c r="CM136" s="57">
        <v>0</v>
      </c>
      <c r="CN136" s="57">
        <v>0</v>
      </c>
      <c r="CO136" s="57">
        <v>0</v>
      </c>
      <c r="CP136" s="57">
        <v>0</v>
      </c>
      <c r="CQ136" s="57">
        <v>0</v>
      </c>
      <c r="CR136" s="57">
        <v>0</v>
      </c>
      <c r="CS136" s="57">
        <v>0</v>
      </c>
      <c r="CT136" s="57">
        <v>0</v>
      </c>
      <c r="CU136" s="57">
        <v>0</v>
      </c>
      <c r="CV136" s="57">
        <v>0</v>
      </c>
      <c r="CW136" s="57">
        <v>0</v>
      </c>
      <c r="CX136" s="57">
        <v>0</v>
      </c>
      <c r="CZ136" s="57">
        <v>0</v>
      </c>
      <c r="DA136" s="57">
        <v>0</v>
      </c>
      <c r="DB136" s="57">
        <v>0</v>
      </c>
      <c r="DC136" s="57">
        <v>0</v>
      </c>
      <c r="DD136" s="57">
        <v>0</v>
      </c>
      <c r="DE136" s="57">
        <v>0</v>
      </c>
      <c r="DF136" s="57">
        <v>0</v>
      </c>
      <c r="DG136" s="57">
        <v>0</v>
      </c>
      <c r="DH136" s="57">
        <v>0</v>
      </c>
      <c r="DI136" s="57">
        <v>0</v>
      </c>
      <c r="DJ136" s="57">
        <v>0</v>
      </c>
      <c r="DK136" s="57">
        <v>0</v>
      </c>
      <c r="DL136" s="57">
        <v>0</v>
      </c>
      <c r="DM136" s="57">
        <v>0</v>
      </c>
      <c r="DN136" s="57">
        <v>0</v>
      </c>
      <c r="DO136" s="57">
        <v>0</v>
      </c>
      <c r="DP136" s="57">
        <v>0</v>
      </c>
      <c r="DQ136" s="57">
        <v>0</v>
      </c>
      <c r="DR136" s="57">
        <v>0</v>
      </c>
      <c r="DS136" s="57">
        <v>0</v>
      </c>
      <c r="DT136" s="57">
        <v>0</v>
      </c>
      <c r="DU136" s="57">
        <v>0</v>
      </c>
      <c r="DV136" s="57">
        <v>0</v>
      </c>
      <c r="DW136" s="57">
        <v>0</v>
      </c>
      <c r="DX136" s="57">
        <v>0</v>
      </c>
      <c r="DY136" s="57">
        <v>0</v>
      </c>
    </row>
    <row r="137" spans="1:136" s="51" customFormat="1" hidden="1" outlineLevel="2">
      <c r="A137" s="56" t="s">
        <v>291</v>
      </c>
      <c r="B137" s="57">
        <v>86.88</v>
      </c>
      <c r="C137" s="57">
        <v>0</v>
      </c>
      <c r="D137" s="57">
        <v>0</v>
      </c>
      <c r="E137" s="57">
        <v>0</v>
      </c>
      <c r="F137" s="57">
        <v>0</v>
      </c>
      <c r="G137" s="57">
        <v>0</v>
      </c>
      <c r="H137" s="57">
        <v>0</v>
      </c>
      <c r="I137" s="57">
        <v>0</v>
      </c>
      <c r="J137" s="57">
        <v>0</v>
      </c>
      <c r="K137" s="57">
        <v>0</v>
      </c>
      <c r="L137" s="57">
        <v>0</v>
      </c>
      <c r="M137" s="57">
        <v>176.64</v>
      </c>
      <c r="N137" s="57">
        <v>176.64</v>
      </c>
      <c r="O137" s="57">
        <v>263.52</v>
      </c>
      <c r="Q137" s="57">
        <v>-88.32</v>
      </c>
      <c r="R137" s="57">
        <v>0</v>
      </c>
      <c r="S137" s="57">
        <v>0</v>
      </c>
      <c r="T137" s="57">
        <v>0</v>
      </c>
      <c r="U137" s="57">
        <v>0</v>
      </c>
      <c r="V137" s="57">
        <v>0</v>
      </c>
      <c r="W137" s="57">
        <v>0</v>
      </c>
      <c r="X137" s="57">
        <v>0</v>
      </c>
      <c r="Y137" s="57">
        <v>0</v>
      </c>
      <c r="Z137" s="57">
        <v>0</v>
      </c>
      <c r="AA137" s="57">
        <v>0</v>
      </c>
      <c r="AB137" s="57">
        <v>180.48</v>
      </c>
      <c r="AC137" s="57">
        <v>180.48</v>
      </c>
      <c r="AD137" s="57">
        <v>92.16</v>
      </c>
      <c r="AF137" s="57">
        <v>-90.24</v>
      </c>
      <c r="AG137" s="57">
        <v>0</v>
      </c>
      <c r="AH137" s="57">
        <v>0</v>
      </c>
      <c r="AI137" s="57">
        <v>0</v>
      </c>
      <c r="AJ137" s="57">
        <v>0</v>
      </c>
      <c r="AK137" s="57">
        <v>0</v>
      </c>
      <c r="AL137" s="57">
        <v>0</v>
      </c>
      <c r="AM137" s="57">
        <v>0</v>
      </c>
      <c r="AN137" s="57">
        <v>0</v>
      </c>
      <c r="AO137" s="57">
        <v>0</v>
      </c>
      <c r="AP137" s="57">
        <v>0</v>
      </c>
      <c r="AQ137" s="57">
        <v>180.48</v>
      </c>
      <c r="AR137" s="57">
        <v>180.48</v>
      </c>
      <c r="AS137" s="57">
        <v>90.24</v>
      </c>
      <c r="AU137" s="57">
        <v>-90.24</v>
      </c>
      <c r="AV137" s="57">
        <v>0</v>
      </c>
      <c r="AW137" s="57">
        <v>0</v>
      </c>
      <c r="AX137" s="57">
        <v>0</v>
      </c>
      <c r="AY137" s="57">
        <v>0</v>
      </c>
      <c r="AZ137" s="57">
        <v>0</v>
      </c>
      <c r="BA137" s="57">
        <v>0</v>
      </c>
      <c r="BB137" s="57">
        <v>0</v>
      </c>
      <c r="BC137" s="57">
        <v>0</v>
      </c>
      <c r="BD137" s="57">
        <v>0</v>
      </c>
      <c r="BE137" s="57">
        <v>0</v>
      </c>
      <c r="BF137" s="57">
        <v>180.48</v>
      </c>
      <c r="BG137" s="57">
        <v>180.48</v>
      </c>
      <c r="BH137" s="57">
        <v>90.24</v>
      </c>
      <c r="BJ137" s="57">
        <v>-90.24</v>
      </c>
      <c r="BK137" s="57">
        <v>0</v>
      </c>
      <c r="BL137" s="57">
        <v>0</v>
      </c>
      <c r="BM137" s="57">
        <v>0</v>
      </c>
      <c r="BN137" s="57">
        <v>0</v>
      </c>
      <c r="BO137" s="57">
        <v>0</v>
      </c>
      <c r="BP137" s="57">
        <v>0</v>
      </c>
      <c r="BQ137" s="57">
        <v>0</v>
      </c>
      <c r="BR137" s="57">
        <v>0</v>
      </c>
      <c r="BS137" s="57">
        <v>0</v>
      </c>
      <c r="BT137" s="57">
        <v>0</v>
      </c>
      <c r="BU137" s="57">
        <v>96.96</v>
      </c>
      <c r="BV137" s="57">
        <v>6.7199999999999989</v>
      </c>
      <c r="BX137" s="57">
        <v>0</v>
      </c>
      <c r="BY137" s="57">
        <v>0</v>
      </c>
      <c r="BZ137" s="57">
        <v>0</v>
      </c>
      <c r="CA137" s="57">
        <v>0</v>
      </c>
      <c r="CB137" s="57">
        <v>0</v>
      </c>
      <c r="CC137" s="57">
        <v>0</v>
      </c>
      <c r="CD137" s="57">
        <v>0</v>
      </c>
      <c r="CE137" s="57">
        <v>0</v>
      </c>
      <c r="CF137" s="57">
        <v>0</v>
      </c>
      <c r="CG137" s="57">
        <v>0</v>
      </c>
      <c r="CH137" s="57">
        <v>0</v>
      </c>
      <c r="CI137" s="57">
        <v>100.8</v>
      </c>
      <c r="CJ137" s="57">
        <v>100.8</v>
      </c>
      <c r="CL137" s="57">
        <v>0</v>
      </c>
      <c r="CM137" s="57">
        <v>0</v>
      </c>
      <c r="CN137" s="57">
        <v>0</v>
      </c>
      <c r="CO137" s="57">
        <v>0</v>
      </c>
      <c r="CP137" s="57">
        <v>0</v>
      </c>
      <c r="CQ137" s="57">
        <v>0</v>
      </c>
      <c r="CR137" s="57">
        <v>0</v>
      </c>
      <c r="CS137" s="57">
        <v>0</v>
      </c>
      <c r="CT137" s="57">
        <v>0</v>
      </c>
      <c r="CU137" s="57">
        <v>0</v>
      </c>
      <c r="CV137" s="57">
        <v>0</v>
      </c>
      <c r="CW137" s="57">
        <v>104.4</v>
      </c>
      <c r="CX137" s="57">
        <v>104.4</v>
      </c>
      <c r="CZ137" s="57">
        <v>0</v>
      </c>
      <c r="DA137" s="57">
        <v>0</v>
      </c>
      <c r="DB137" s="57">
        <v>0</v>
      </c>
      <c r="DC137" s="57">
        <v>0</v>
      </c>
      <c r="DD137" s="57">
        <v>0</v>
      </c>
      <c r="DE137" s="57">
        <v>0</v>
      </c>
      <c r="DF137" s="57">
        <v>0</v>
      </c>
      <c r="DG137" s="57">
        <v>0</v>
      </c>
      <c r="DH137" s="57">
        <v>0</v>
      </c>
      <c r="DI137" s="57">
        <v>0</v>
      </c>
      <c r="DJ137" s="57">
        <v>62.99</v>
      </c>
      <c r="DK137" s="57">
        <v>0</v>
      </c>
      <c r="DL137" s="57">
        <v>62.99</v>
      </c>
      <c r="DM137" s="57">
        <v>0</v>
      </c>
      <c r="DN137" s="57">
        <v>0</v>
      </c>
      <c r="DO137" s="57">
        <v>0</v>
      </c>
      <c r="DP137" s="57">
        <v>5.25</v>
      </c>
      <c r="DQ137" s="57">
        <v>0</v>
      </c>
      <c r="DR137" s="57">
        <v>0</v>
      </c>
      <c r="DS137" s="57">
        <v>0</v>
      </c>
      <c r="DT137" s="57">
        <v>0</v>
      </c>
      <c r="DU137" s="57">
        <v>0</v>
      </c>
      <c r="DV137" s="57">
        <v>0</v>
      </c>
      <c r="DW137" s="57">
        <v>0</v>
      </c>
      <c r="DX137" s="57">
        <v>0</v>
      </c>
      <c r="DY137" s="57">
        <v>5.25</v>
      </c>
    </row>
    <row r="138" spans="1:136" s="51" customFormat="1" hidden="1" outlineLevel="2">
      <c r="A138" s="56" t="s">
        <v>292</v>
      </c>
      <c r="B138" s="57">
        <v>0</v>
      </c>
      <c r="C138" s="57">
        <v>0</v>
      </c>
      <c r="D138" s="57">
        <v>0</v>
      </c>
      <c r="E138" s="57">
        <v>0</v>
      </c>
      <c r="F138" s="57">
        <v>0</v>
      </c>
      <c r="G138" s="57">
        <v>0</v>
      </c>
      <c r="H138" s="57">
        <v>3939.62</v>
      </c>
      <c r="I138" s="57">
        <v>0</v>
      </c>
      <c r="J138" s="57">
        <v>0</v>
      </c>
      <c r="K138" s="57">
        <v>25.57</v>
      </c>
      <c r="L138" s="57">
        <v>0.01</v>
      </c>
      <c r="M138" s="57">
        <v>0</v>
      </c>
      <c r="N138" s="57">
        <v>0</v>
      </c>
      <c r="O138" s="57">
        <v>3965.2000000000003</v>
      </c>
      <c r="Q138" s="57">
        <v>0</v>
      </c>
      <c r="R138" s="57">
        <v>0</v>
      </c>
      <c r="S138" s="57">
        <v>4117.46</v>
      </c>
      <c r="T138" s="57">
        <v>-11.24</v>
      </c>
      <c r="U138" s="57">
        <v>0</v>
      </c>
      <c r="V138" s="57">
        <v>0</v>
      </c>
      <c r="W138" s="57">
        <v>0</v>
      </c>
      <c r="X138" s="57">
        <v>0</v>
      </c>
      <c r="Y138" s="57">
        <v>0</v>
      </c>
      <c r="Z138" s="57">
        <v>3689.01</v>
      </c>
      <c r="AA138" s="57">
        <v>0</v>
      </c>
      <c r="AB138" s="57">
        <v>0</v>
      </c>
      <c r="AC138" s="57">
        <v>0</v>
      </c>
      <c r="AD138" s="57">
        <v>7795.2300000000005</v>
      </c>
      <c r="AF138" s="57">
        <v>0</v>
      </c>
      <c r="AG138" s="57">
        <v>0</v>
      </c>
      <c r="AH138" s="57">
        <v>0</v>
      </c>
      <c r="AI138" s="57">
        <v>0</v>
      </c>
      <c r="AJ138" s="57">
        <v>0</v>
      </c>
      <c r="AK138" s="57">
        <v>0</v>
      </c>
      <c r="AL138" s="57">
        <v>0</v>
      </c>
      <c r="AM138" s="57">
        <v>2811.44</v>
      </c>
      <c r="AN138" s="57">
        <v>0</v>
      </c>
      <c r="AO138" s="57">
        <v>0</v>
      </c>
      <c r="AP138" s="57">
        <v>0</v>
      </c>
      <c r="AQ138" s="57">
        <v>0</v>
      </c>
      <c r="AR138" s="57">
        <v>0</v>
      </c>
      <c r="AS138" s="57">
        <v>2811.44</v>
      </c>
      <c r="AU138" s="57">
        <v>0</v>
      </c>
      <c r="AV138" s="57">
        <v>-2811.44</v>
      </c>
      <c r="AW138" s="57">
        <v>0</v>
      </c>
      <c r="AX138" s="57">
        <v>0</v>
      </c>
      <c r="AY138" s="57">
        <v>3826.25</v>
      </c>
      <c r="AZ138" s="57">
        <v>0</v>
      </c>
      <c r="BA138" s="57">
        <v>0</v>
      </c>
      <c r="BB138" s="57">
        <v>0</v>
      </c>
      <c r="BC138" s="57">
        <v>0</v>
      </c>
      <c r="BD138" s="57">
        <v>0</v>
      </c>
      <c r="BE138" s="57">
        <v>0</v>
      </c>
      <c r="BF138" s="57">
        <v>3609.4</v>
      </c>
      <c r="BG138" s="57">
        <v>3609.4</v>
      </c>
      <c r="BH138" s="57">
        <v>4624.21</v>
      </c>
      <c r="BJ138" s="57">
        <v>0</v>
      </c>
      <c r="BK138" s="57">
        <v>0</v>
      </c>
      <c r="BL138" s="57">
        <v>0</v>
      </c>
      <c r="BM138" s="57">
        <v>0</v>
      </c>
      <c r="BN138" s="57">
        <v>3821.6</v>
      </c>
      <c r="BO138" s="57">
        <v>-51.41</v>
      </c>
      <c r="BP138" s="57">
        <v>0</v>
      </c>
      <c r="BQ138" s="57">
        <v>0</v>
      </c>
      <c r="BR138" s="57">
        <v>0</v>
      </c>
      <c r="BS138" s="57">
        <v>0</v>
      </c>
      <c r="BT138" s="57">
        <v>3770.19</v>
      </c>
      <c r="BU138" s="57">
        <v>0</v>
      </c>
      <c r="BV138" s="57">
        <v>7540.38</v>
      </c>
      <c r="BX138" s="57">
        <v>0</v>
      </c>
      <c r="BY138" s="57">
        <v>0</v>
      </c>
      <c r="BZ138" s="57">
        <v>0</v>
      </c>
      <c r="CA138" s="57">
        <v>0</v>
      </c>
      <c r="CB138" s="57">
        <v>3925.44</v>
      </c>
      <c r="CC138" s="57">
        <v>0</v>
      </c>
      <c r="CD138" s="57">
        <v>0</v>
      </c>
      <c r="CE138" s="57">
        <v>2810</v>
      </c>
      <c r="CF138" s="57">
        <v>466.46000000000004</v>
      </c>
      <c r="CG138" s="57">
        <v>0</v>
      </c>
      <c r="CH138" s="57">
        <v>0</v>
      </c>
      <c r="CI138" s="57">
        <v>0</v>
      </c>
      <c r="CJ138" s="57">
        <v>7201.9000000000005</v>
      </c>
      <c r="CL138" s="57">
        <v>0</v>
      </c>
      <c r="CM138" s="57">
        <v>0</v>
      </c>
      <c r="CN138" s="57">
        <v>0</v>
      </c>
      <c r="CO138" s="57">
        <v>0</v>
      </c>
      <c r="CP138" s="57">
        <v>0</v>
      </c>
      <c r="CQ138" s="57">
        <v>3388.86</v>
      </c>
      <c r="CR138" s="57">
        <v>0</v>
      </c>
      <c r="CS138" s="57">
        <v>0</v>
      </c>
      <c r="CT138" s="57">
        <v>0</v>
      </c>
      <c r="CU138" s="57">
        <v>3973.34</v>
      </c>
      <c r="CV138" s="57">
        <v>0</v>
      </c>
      <c r="CW138" s="57">
        <v>0</v>
      </c>
      <c r="CX138" s="57">
        <v>7362.2000000000007</v>
      </c>
      <c r="CZ138" s="57">
        <v>0</v>
      </c>
      <c r="DA138" s="57">
        <v>0</v>
      </c>
      <c r="DB138" s="57">
        <v>0</v>
      </c>
      <c r="DC138" s="57">
        <v>0</v>
      </c>
      <c r="DD138" s="57">
        <v>0</v>
      </c>
      <c r="DE138" s="57">
        <v>0</v>
      </c>
      <c r="DF138" s="57">
        <v>0</v>
      </c>
      <c r="DG138" s="57">
        <v>0</v>
      </c>
      <c r="DH138" s="57">
        <v>0</v>
      </c>
      <c r="DI138" s="57">
        <v>0</v>
      </c>
      <c r="DJ138" s="57">
        <v>4223.53</v>
      </c>
      <c r="DK138" s="57">
        <v>0</v>
      </c>
      <c r="DL138" s="57">
        <v>4223.53</v>
      </c>
      <c r="DM138" s="57">
        <v>0</v>
      </c>
      <c r="DN138" s="57">
        <v>4457.6400000000003</v>
      </c>
      <c r="DO138" s="57">
        <v>-1576.25</v>
      </c>
      <c r="DP138" s="57">
        <v>0</v>
      </c>
      <c r="DQ138" s="57">
        <v>0</v>
      </c>
      <c r="DR138" s="57">
        <v>0</v>
      </c>
      <c r="DS138" s="57">
        <v>0</v>
      </c>
      <c r="DT138" s="57">
        <v>0</v>
      </c>
      <c r="DU138" s="57">
        <v>0</v>
      </c>
      <c r="DV138" s="57">
        <v>0</v>
      </c>
      <c r="DW138" s="57">
        <v>0</v>
      </c>
      <c r="DX138" s="57">
        <v>0</v>
      </c>
      <c r="DY138" s="57">
        <v>2881.3900000000003</v>
      </c>
      <c r="EA138" s="223"/>
      <c r="EB138" s="223"/>
      <c r="EC138" s="223"/>
      <c r="ED138" s="223"/>
      <c r="EE138" s="223"/>
      <c r="EF138" s="223"/>
    </row>
    <row r="139" spans="1:136" s="59" customFormat="1" hidden="1" outlineLevel="1" collapsed="1">
      <c r="A139" s="58" t="s">
        <v>293</v>
      </c>
      <c r="B139" s="57">
        <v>86.88</v>
      </c>
      <c r="C139" s="57">
        <v>0</v>
      </c>
      <c r="D139" s="57">
        <v>0</v>
      </c>
      <c r="E139" s="57">
        <v>0</v>
      </c>
      <c r="F139" s="57">
        <v>0</v>
      </c>
      <c r="G139" s="57">
        <v>0</v>
      </c>
      <c r="H139" s="57">
        <v>3939.62</v>
      </c>
      <c r="I139" s="57">
        <v>0</v>
      </c>
      <c r="J139" s="57">
        <v>0</v>
      </c>
      <c r="K139" s="57">
        <v>25.57</v>
      </c>
      <c r="L139" s="57">
        <v>0.01</v>
      </c>
      <c r="M139" s="57">
        <v>176.64</v>
      </c>
      <c r="N139" s="57">
        <v>176.64</v>
      </c>
      <c r="O139" s="57">
        <v>4228.72</v>
      </c>
      <c r="P139" s="32"/>
      <c r="Q139" s="57">
        <v>-88.32</v>
      </c>
      <c r="R139" s="57">
        <v>0</v>
      </c>
      <c r="S139" s="57">
        <v>4117.46</v>
      </c>
      <c r="T139" s="57">
        <v>-11.24</v>
      </c>
      <c r="U139" s="57">
        <v>0</v>
      </c>
      <c r="V139" s="57">
        <v>0</v>
      </c>
      <c r="W139" s="57">
        <v>0</v>
      </c>
      <c r="X139" s="57">
        <v>0</v>
      </c>
      <c r="Y139" s="57">
        <v>0</v>
      </c>
      <c r="Z139" s="57">
        <v>3689.01</v>
      </c>
      <c r="AA139" s="57">
        <v>0</v>
      </c>
      <c r="AB139" s="57">
        <v>180.48</v>
      </c>
      <c r="AC139" s="57">
        <v>180.48</v>
      </c>
      <c r="AD139" s="57">
        <v>7887.3899999999994</v>
      </c>
      <c r="AE139" s="32"/>
      <c r="AF139" s="57">
        <v>-90.24</v>
      </c>
      <c r="AG139" s="57">
        <v>0</v>
      </c>
      <c r="AH139" s="57">
        <v>0</v>
      </c>
      <c r="AI139" s="57">
        <v>0</v>
      </c>
      <c r="AJ139" s="57">
        <v>0</v>
      </c>
      <c r="AK139" s="57">
        <v>0</v>
      </c>
      <c r="AL139" s="57">
        <v>0</v>
      </c>
      <c r="AM139" s="57">
        <v>2811.44</v>
      </c>
      <c r="AN139" s="57">
        <v>0</v>
      </c>
      <c r="AO139" s="57">
        <v>0</v>
      </c>
      <c r="AP139" s="57">
        <v>0</v>
      </c>
      <c r="AQ139" s="57">
        <v>180.48</v>
      </c>
      <c r="AR139" s="57">
        <v>180.48</v>
      </c>
      <c r="AS139" s="57">
        <v>2901.6800000000003</v>
      </c>
      <c r="AT139" s="32"/>
      <c r="AU139" s="57">
        <v>-90.24</v>
      </c>
      <c r="AV139" s="57">
        <v>-2811.44</v>
      </c>
      <c r="AW139" s="57">
        <v>0</v>
      </c>
      <c r="AX139" s="57">
        <v>0</v>
      </c>
      <c r="AY139" s="57">
        <v>3826.25</v>
      </c>
      <c r="AZ139" s="57">
        <v>0</v>
      </c>
      <c r="BA139" s="57">
        <v>0</v>
      </c>
      <c r="BB139" s="57">
        <v>0</v>
      </c>
      <c r="BC139" s="57">
        <v>0</v>
      </c>
      <c r="BD139" s="57">
        <v>0</v>
      </c>
      <c r="BE139" s="57">
        <v>0</v>
      </c>
      <c r="BF139" s="57">
        <v>3789.88</v>
      </c>
      <c r="BG139" s="57">
        <v>3789.88</v>
      </c>
      <c r="BH139" s="57">
        <v>4714.4500000000007</v>
      </c>
      <c r="BI139" s="33"/>
      <c r="BJ139" s="57">
        <v>-90.24</v>
      </c>
      <c r="BK139" s="57">
        <v>0</v>
      </c>
      <c r="BL139" s="57">
        <v>0</v>
      </c>
      <c r="BM139" s="57">
        <v>0</v>
      </c>
      <c r="BN139" s="57">
        <v>3821.6</v>
      </c>
      <c r="BO139" s="57">
        <v>-51.41</v>
      </c>
      <c r="BP139" s="57">
        <v>0</v>
      </c>
      <c r="BQ139" s="57">
        <v>0</v>
      </c>
      <c r="BR139" s="57">
        <v>0</v>
      </c>
      <c r="BS139" s="57">
        <v>0</v>
      </c>
      <c r="BT139" s="57">
        <v>3770.19</v>
      </c>
      <c r="BU139" s="57">
        <v>96.96</v>
      </c>
      <c r="BV139" s="57">
        <v>7547.1</v>
      </c>
      <c r="BW139" s="48"/>
      <c r="BX139" s="57">
        <v>0</v>
      </c>
      <c r="BY139" s="57">
        <v>0</v>
      </c>
      <c r="BZ139" s="57">
        <v>0</v>
      </c>
      <c r="CA139" s="57">
        <v>0</v>
      </c>
      <c r="CB139" s="57">
        <v>3925.44</v>
      </c>
      <c r="CC139" s="57">
        <v>0</v>
      </c>
      <c r="CD139" s="57">
        <v>0</v>
      </c>
      <c r="CE139" s="57">
        <v>2810</v>
      </c>
      <c r="CF139" s="57">
        <v>466.46000000000004</v>
      </c>
      <c r="CG139" s="57">
        <v>0</v>
      </c>
      <c r="CH139" s="57">
        <v>0</v>
      </c>
      <c r="CI139" s="57">
        <v>100.8</v>
      </c>
      <c r="CJ139" s="57">
        <v>7302.7000000000007</v>
      </c>
      <c r="CK139" s="48"/>
      <c r="CL139" s="57">
        <v>0</v>
      </c>
      <c r="CM139" s="57">
        <v>0</v>
      </c>
      <c r="CN139" s="57">
        <v>0</v>
      </c>
      <c r="CO139" s="57">
        <v>0</v>
      </c>
      <c r="CP139" s="57">
        <v>0</v>
      </c>
      <c r="CQ139" s="57">
        <v>3388.86</v>
      </c>
      <c r="CR139" s="57">
        <v>0</v>
      </c>
      <c r="CS139" s="57">
        <v>0</v>
      </c>
      <c r="CT139" s="57">
        <v>0</v>
      </c>
      <c r="CU139" s="57">
        <v>3973.34</v>
      </c>
      <c r="CV139" s="57">
        <v>0</v>
      </c>
      <c r="CW139" s="57">
        <v>104.4</v>
      </c>
      <c r="CX139" s="57">
        <v>7466.6</v>
      </c>
      <c r="CY139" s="48"/>
      <c r="CZ139" s="57">
        <v>0</v>
      </c>
      <c r="DA139" s="57">
        <v>0</v>
      </c>
      <c r="DB139" s="57">
        <v>0</v>
      </c>
      <c r="DC139" s="57">
        <v>0</v>
      </c>
      <c r="DD139" s="57">
        <v>0</v>
      </c>
      <c r="DE139" s="57">
        <v>0</v>
      </c>
      <c r="DF139" s="57">
        <v>0</v>
      </c>
      <c r="DG139" s="57">
        <v>0</v>
      </c>
      <c r="DH139" s="57">
        <v>0</v>
      </c>
      <c r="DI139" s="57">
        <v>0</v>
      </c>
      <c r="DJ139" s="57">
        <v>4286.5199999999995</v>
      </c>
      <c r="DK139" s="57">
        <v>0</v>
      </c>
      <c r="DL139" s="57">
        <v>4286.5199999999995</v>
      </c>
      <c r="DM139" s="57">
        <v>0</v>
      </c>
      <c r="DN139" s="57">
        <v>4457.6400000000003</v>
      </c>
      <c r="DO139" s="57">
        <v>-1576.25</v>
      </c>
      <c r="DP139" s="57">
        <v>5.25</v>
      </c>
      <c r="DQ139" s="57">
        <v>0</v>
      </c>
      <c r="DR139" s="57">
        <v>0</v>
      </c>
      <c r="DS139" s="57">
        <v>0</v>
      </c>
      <c r="DT139" s="57">
        <v>0</v>
      </c>
      <c r="DU139" s="57">
        <v>0</v>
      </c>
      <c r="DV139" s="57">
        <v>0</v>
      </c>
      <c r="DW139" s="57">
        <v>0</v>
      </c>
      <c r="DX139" s="57">
        <v>0</v>
      </c>
      <c r="DY139" s="57">
        <v>2886.6400000000003</v>
      </c>
      <c r="DZ139" s="223"/>
      <c r="EA139" s="223"/>
      <c r="EB139" s="223"/>
      <c r="EC139" s="223"/>
      <c r="ED139" s="223"/>
      <c r="EE139" s="223"/>
      <c r="EF139" s="223"/>
    </row>
    <row r="140" spans="1:136" s="59" customFormat="1" hidden="1" outlineLevel="1">
      <c r="A140" s="58" t="s">
        <v>294</v>
      </c>
      <c r="B140" s="57">
        <v>0</v>
      </c>
      <c r="C140" s="57">
        <v>256</v>
      </c>
      <c r="D140" s="57">
        <v>0</v>
      </c>
      <c r="E140" s="57">
        <v>0</v>
      </c>
      <c r="F140" s="57">
        <v>0</v>
      </c>
      <c r="G140" s="57">
        <v>0</v>
      </c>
      <c r="H140" s="57">
        <v>0</v>
      </c>
      <c r="I140" s="57">
        <v>0</v>
      </c>
      <c r="J140" s="57">
        <v>0</v>
      </c>
      <c r="K140" s="57">
        <v>0</v>
      </c>
      <c r="L140" s="57">
        <v>0</v>
      </c>
      <c r="M140" s="57">
        <v>162</v>
      </c>
      <c r="N140" s="57">
        <v>162</v>
      </c>
      <c r="O140" s="57">
        <v>418</v>
      </c>
      <c r="P140" s="32"/>
      <c r="Q140" s="57">
        <v>0</v>
      </c>
      <c r="R140" s="57">
        <v>0</v>
      </c>
      <c r="S140" s="57">
        <v>0</v>
      </c>
      <c r="T140" s="57">
        <v>0</v>
      </c>
      <c r="U140" s="57">
        <v>0</v>
      </c>
      <c r="V140" s="57">
        <v>0</v>
      </c>
      <c r="W140" s="57">
        <v>0</v>
      </c>
      <c r="X140" s="57">
        <v>0</v>
      </c>
      <c r="Y140" s="57">
        <v>0</v>
      </c>
      <c r="Z140" s="57">
        <v>0</v>
      </c>
      <c r="AA140" s="57">
        <v>0</v>
      </c>
      <c r="AB140" s="57">
        <v>0</v>
      </c>
      <c r="AC140" s="57">
        <v>0</v>
      </c>
      <c r="AD140" s="57">
        <v>0</v>
      </c>
      <c r="AE140" s="32"/>
      <c r="AF140" s="57">
        <v>0</v>
      </c>
      <c r="AG140" s="57">
        <v>0</v>
      </c>
      <c r="AH140" s="57">
        <v>0</v>
      </c>
      <c r="AI140" s="57">
        <v>0</v>
      </c>
      <c r="AJ140" s="57">
        <v>0</v>
      </c>
      <c r="AK140" s="57">
        <v>0</v>
      </c>
      <c r="AL140" s="57">
        <v>0</v>
      </c>
      <c r="AM140" s="57">
        <v>0</v>
      </c>
      <c r="AN140" s="57">
        <v>0</v>
      </c>
      <c r="AO140" s="57">
        <v>0</v>
      </c>
      <c r="AP140" s="57">
        <v>0</v>
      </c>
      <c r="AQ140" s="57">
        <v>0</v>
      </c>
      <c r="AR140" s="57">
        <v>0</v>
      </c>
      <c r="AS140" s="57">
        <v>0</v>
      </c>
      <c r="AT140" s="32"/>
      <c r="AU140" s="57">
        <v>0</v>
      </c>
      <c r="AV140" s="57">
        <v>0</v>
      </c>
      <c r="AW140" s="57">
        <v>0</v>
      </c>
      <c r="AX140" s="57">
        <v>0</v>
      </c>
      <c r="AY140" s="57">
        <v>0</v>
      </c>
      <c r="AZ140" s="57">
        <v>0</v>
      </c>
      <c r="BA140" s="57">
        <v>0</v>
      </c>
      <c r="BB140" s="57">
        <v>0</v>
      </c>
      <c r="BC140" s="57">
        <v>0</v>
      </c>
      <c r="BD140" s="57">
        <v>0</v>
      </c>
      <c r="BE140" s="57">
        <v>0</v>
      </c>
      <c r="BF140" s="57">
        <v>0</v>
      </c>
      <c r="BG140" s="57">
        <v>0</v>
      </c>
      <c r="BH140" s="57">
        <v>0</v>
      </c>
      <c r="BI140" s="33"/>
      <c r="BJ140" s="57">
        <v>43.7</v>
      </c>
      <c r="BK140" s="57">
        <v>0</v>
      </c>
      <c r="BL140" s="57">
        <v>0</v>
      </c>
      <c r="BM140" s="57">
        <v>0</v>
      </c>
      <c r="BN140" s="57">
        <v>0</v>
      </c>
      <c r="BO140" s="57">
        <v>0</v>
      </c>
      <c r="BP140" s="57">
        <v>0</v>
      </c>
      <c r="BQ140" s="57">
        <v>0</v>
      </c>
      <c r="BR140" s="57">
        <v>0</v>
      </c>
      <c r="BS140" s="57">
        <v>0</v>
      </c>
      <c r="BT140" s="57">
        <v>0</v>
      </c>
      <c r="BU140" s="57">
        <v>0</v>
      </c>
      <c r="BV140" s="57">
        <v>43.7</v>
      </c>
      <c r="BW140" s="48"/>
      <c r="BX140" s="57">
        <v>0</v>
      </c>
      <c r="BY140" s="57">
        <v>571.14</v>
      </c>
      <c r="BZ140" s="57">
        <v>0</v>
      </c>
      <c r="CA140" s="57">
        <v>0</v>
      </c>
      <c r="CB140" s="57">
        <v>0</v>
      </c>
      <c r="CC140" s="57">
        <v>0</v>
      </c>
      <c r="CD140" s="57">
        <v>0</v>
      </c>
      <c r="CE140" s="57">
        <v>0</v>
      </c>
      <c r="CF140" s="57">
        <v>0</v>
      </c>
      <c r="CG140" s="57">
        <v>0</v>
      </c>
      <c r="CH140" s="57">
        <v>571.14</v>
      </c>
      <c r="CI140" s="57">
        <v>0</v>
      </c>
      <c r="CJ140" s="57">
        <v>1142.28</v>
      </c>
      <c r="CK140" s="48"/>
      <c r="CL140" s="57">
        <v>0</v>
      </c>
      <c r="CM140" s="57">
        <v>0</v>
      </c>
      <c r="CN140" s="57">
        <v>285.57</v>
      </c>
      <c r="CO140" s="57">
        <v>0</v>
      </c>
      <c r="CP140" s="57">
        <v>0</v>
      </c>
      <c r="CQ140" s="57">
        <v>0</v>
      </c>
      <c r="CR140" s="57">
        <v>0</v>
      </c>
      <c r="CS140" s="57">
        <v>0</v>
      </c>
      <c r="CT140" s="57">
        <v>0</v>
      </c>
      <c r="CU140" s="57">
        <v>3483.42</v>
      </c>
      <c r="CV140" s="57">
        <v>12.76</v>
      </c>
      <c r="CW140" s="57">
        <v>0</v>
      </c>
      <c r="CX140" s="57">
        <v>3781.7500000000005</v>
      </c>
      <c r="CY140" s="48"/>
      <c r="CZ140" s="57">
        <v>0</v>
      </c>
      <c r="DA140" s="57">
        <v>0</v>
      </c>
      <c r="DB140" s="57">
        <v>0</v>
      </c>
      <c r="DC140" s="57">
        <v>0</v>
      </c>
      <c r="DD140" s="57">
        <v>1054.43</v>
      </c>
      <c r="DE140" s="57">
        <v>0</v>
      </c>
      <c r="DF140" s="57">
        <v>530.48</v>
      </c>
      <c r="DG140" s="57">
        <v>0</v>
      </c>
      <c r="DH140" s="57">
        <v>0</v>
      </c>
      <c r="DI140" s="57">
        <v>0</v>
      </c>
      <c r="DJ140" s="57">
        <v>0</v>
      </c>
      <c r="DK140" s="57">
        <v>0</v>
      </c>
      <c r="DL140" s="57">
        <v>1584.91</v>
      </c>
      <c r="DM140" s="57">
        <v>657.88</v>
      </c>
      <c r="DN140" s="57">
        <v>0</v>
      </c>
      <c r="DO140" s="57">
        <v>0</v>
      </c>
      <c r="DP140" s="57">
        <v>801.55</v>
      </c>
      <c r="DQ140" s="57">
        <v>0</v>
      </c>
      <c r="DR140" s="57">
        <v>0</v>
      </c>
      <c r="DS140" s="57">
        <v>0</v>
      </c>
      <c r="DT140" s="57">
        <v>0</v>
      </c>
      <c r="DU140" s="57">
        <v>0</v>
      </c>
      <c r="DV140" s="57">
        <v>0</v>
      </c>
      <c r="DW140" s="57">
        <v>0</v>
      </c>
      <c r="DX140" s="57">
        <v>0</v>
      </c>
      <c r="DY140" s="57">
        <v>1459.4299999999998</v>
      </c>
      <c r="DZ140" s="223"/>
      <c r="EA140" s="51"/>
      <c r="EB140" s="51"/>
      <c r="EC140" s="51"/>
      <c r="ED140" s="51"/>
      <c r="EE140" s="51"/>
      <c r="EF140" s="51"/>
    </row>
    <row r="141" spans="1:136" s="51" customFormat="1" collapsed="1">
      <c r="A141" s="49" t="s">
        <v>295</v>
      </c>
      <c r="B141" s="50">
        <v>833.05</v>
      </c>
      <c r="C141" s="50">
        <v>512.02</v>
      </c>
      <c r="D141" s="50">
        <v>452.19</v>
      </c>
      <c r="E141" s="50">
        <v>-34.79</v>
      </c>
      <c r="F141" s="50">
        <v>452.19</v>
      </c>
      <c r="G141" s="50">
        <v>1126.1799999999998</v>
      </c>
      <c r="H141" s="50">
        <v>3921.8199999999997</v>
      </c>
      <c r="I141" s="50">
        <v>1291.0700000000002</v>
      </c>
      <c r="J141" s="50">
        <v>255.22</v>
      </c>
      <c r="K141" s="50">
        <v>1154.75</v>
      </c>
      <c r="L141" s="50">
        <v>1279.04</v>
      </c>
      <c r="M141" s="50">
        <v>303.86</v>
      </c>
      <c r="N141" s="50">
        <v>303.86</v>
      </c>
      <c r="O141" s="50">
        <v>11546.599999999999</v>
      </c>
      <c r="P141" s="32"/>
      <c r="Q141" s="50">
        <v>364.21</v>
      </c>
      <c r="R141" s="50">
        <v>562.25</v>
      </c>
      <c r="S141" s="50">
        <v>4082.68</v>
      </c>
      <c r="T141" s="50">
        <v>1268.1400000000001</v>
      </c>
      <c r="U141" s="50">
        <v>-34.79</v>
      </c>
      <c r="V141" s="50">
        <v>400.72</v>
      </c>
      <c r="W141" s="50">
        <v>0</v>
      </c>
      <c r="X141" s="50">
        <v>1179.57</v>
      </c>
      <c r="Y141" s="50">
        <v>1470.86</v>
      </c>
      <c r="Z141" s="50">
        <v>5285.89</v>
      </c>
      <c r="AA141" s="50">
        <v>-34.79</v>
      </c>
      <c r="AB141" s="50">
        <v>1651.34</v>
      </c>
      <c r="AC141" s="50">
        <v>1651.34</v>
      </c>
      <c r="AD141" s="50">
        <v>16196.079999999998</v>
      </c>
      <c r="AE141" s="32"/>
      <c r="AF141" s="50">
        <v>73.510000000000005</v>
      </c>
      <c r="AG141" s="50">
        <v>341.36</v>
      </c>
      <c r="AH141" s="50">
        <v>0.28000000000000003</v>
      </c>
      <c r="AI141" s="50">
        <v>1612</v>
      </c>
      <c r="AJ141" s="50">
        <v>1131.3799999999999</v>
      </c>
      <c r="AK141" s="50">
        <v>-33</v>
      </c>
      <c r="AL141" s="50">
        <v>4378.9799999999996</v>
      </c>
      <c r="AM141" s="50">
        <v>2718.44</v>
      </c>
      <c r="AN141" s="50">
        <v>1315</v>
      </c>
      <c r="AO141" s="50">
        <v>1035.3599999999999</v>
      </c>
      <c r="AP141" s="50">
        <v>1764.7</v>
      </c>
      <c r="AQ141" s="50">
        <v>685.82999999999993</v>
      </c>
      <c r="AR141" s="50">
        <v>685.82999999999993</v>
      </c>
      <c r="AS141" s="50">
        <v>15023.84</v>
      </c>
      <c r="AT141" s="32"/>
      <c r="AU141" s="50">
        <v>-165.24</v>
      </c>
      <c r="AV141" s="50">
        <v>-185.0300000000002</v>
      </c>
      <c r="AW141" s="50">
        <v>1631.88</v>
      </c>
      <c r="AX141" s="50">
        <v>1188.26</v>
      </c>
      <c r="AY141" s="50">
        <v>5263.61</v>
      </c>
      <c r="AZ141" s="50">
        <v>1144.52</v>
      </c>
      <c r="BA141" s="50">
        <v>-98.82</v>
      </c>
      <c r="BB141" s="50">
        <v>6813.63</v>
      </c>
      <c r="BC141" s="50">
        <v>1056.48</v>
      </c>
      <c r="BD141" s="50">
        <v>-285.16000000000003</v>
      </c>
      <c r="BE141" s="50">
        <v>658.02</v>
      </c>
      <c r="BF141" s="50">
        <v>5138.95</v>
      </c>
      <c r="BG141" s="50">
        <v>5138.95</v>
      </c>
      <c r="BH141" s="50">
        <v>22161.100000000002</v>
      </c>
      <c r="BI141" s="33"/>
      <c r="BJ141" s="50">
        <v>388.46</v>
      </c>
      <c r="BK141" s="50">
        <v>943.7</v>
      </c>
      <c r="BL141" s="50">
        <v>402</v>
      </c>
      <c r="BM141" s="50">
        <v>3223.8199999999997</v>
      </c>
      <c r="BN141" s="50">
        <v>5269.3</v>
      </c>
      <c r="BO141" s="50">
        <v>983.94999999999993</v>
      </c>
      <c r="BP141" s="50">
        <v>1046.1399999999999</v>
      </c>
      <c r="BQ141" s="50">
        <v>2381.62</v>
      </c>
      <c r="BR141" s="50">
        <v>324.78999999999996</v>
      </c>
      <c r="BS141" s="50">
        <v>1125.24</v>
      </c>
      <c r="BT141" s="50">
        <v>4026.03</v>
      </c>
      <c r="BU141" s="50">
        <v>2733.7</v>
      </c>
      <c r="BV141" s="50">
        <v>22848.75</v>
      </c>
      <c r="BW141" s="48"/>
      <c r="BX141" s="50">
        <v>1437.36</v>
      </c>
      <c r="BY141" s="50">
        <v>1260.7800000000002</v>
      </c>
      <c r="BZ141" s="50">
        <v>312.3599999999999</v>
      </c>
      <c r="CA141" s="50">
        <v>1081.7</v>
      </c>
      <c r="CB141" s="50">
        <v>4327.4400000000005</v>
      </c>
      <c r="CC141" s="50">
        <v>3089.93</v>
      </c>
      <c r="CD141" s="50">
        <v>1167.5</v>
      </c>
      <c r="CE141" s="50">
        <v>2810</v>
      </c>
      <c r="CF141" s="50">
        <v>3492.84</v>
      </c>
      <c r="CG141" s="50">
        <v>317.2</v>
      </c>
      <c r="CH141" s="50">
        <v>2481.84</v>
      </c>
      <c r="CI141" s="50">
        <v>1136.1599999999999</v>
      </c>
      <c r="CJ141" s="50">
        <v>22915.11</v>
      </c>
      <c r="CK141" s="48"/>
      <c r="CL141" s="50">
        <v>3322</v>
      </c>
      <c r="CM141" s="50">
        <v>0</v>
      </c>
      <c r="CN141" s="50">
        <v>1331.27</v>
      </c>
      <c r="CO141" s="50">
        <v>1523.1599999999999</v>
      </c>
      <c r="CP141" s="50">
        <v>1263</v>
      </c>
      <c r="CQ141" s="50">
        <v>3354.86</v>
      </c>
      <c r="CR141" s="50">
        <v>1045.7</v>
      </c>
      <c r="CS141" s="50">
        <v>0</v>
      </c>
      <c r="CT141" s="50">
        <v>0</v>
      </c>
      <c r="CU141" s="50">
        <v>7456.76</v>
      </c>
      <c r="CV141" s="50">
        <v>1058.46</v>
      </c>
      <c r="CW141" s="50">
        <v>582.14</v>
      </c>
      <c r="CX141" s="50">
        <v>20937.349999999999</v>
      </c>
      <c r="CY141" s="48"/>
      <c r="CZ141" s="50">
        <v>-157.18</v>
      </c>
      <c r="DA141" s="50">
        <v>1058.9000000000001</v>
      </c>
      <c r="DB141" s="50">
        <v>0</v>
      </c>
      <c r="DC141" s="50">
        <v>4634.58</v>
      </c>
      <c r="DD141" s="50">
        <v>1134.23</v>
      </c>
      <c r="DE141" s="50">
        <v>2224.1000000000004</v>
      </c>
      <c r="DF141" s="50">
        <v>3341.66</v>
      </c>
      <c r="DG141" s="50">
        <v>99.75</v>
      </c>
      <c r="DH141" s="50">
        <v>1676.58</v>
      </c>
      <c r="DI141" s="50">
        <v>955.25</v>
      </c>
      <c r="DJ141" s="50">
        <v>4355.5199999999995</v>
      </c>
      <c r="DK141" s="50">
        <v>685.86</v>
      </c>
      <c r="DL141" s="50">
        <v>20009.25</v>
      </c>
      <c r="DM141" s="50">
        <v>640.88</v>
      </c>
      <c r="DN141" s="50">
        <v>4855.26</v>
      </c>
      <c r="DO141" s="50">
        <v>-611.91</v>
      </c>
      <c r="DP141" s="50">
        <v>1023.8</v>
      </c>
      <c r="DQ141" s="50">
        <v>0</v>
      </c>
      <c r="DR141" s="50">
        <v>0</v>
      </c>
      <c r="DS141" s="50">
        <v>0</v>
      </c>
      <c r="DT141" s="50">
        <v>0</v>
      </c>
      <c r="DU141" s="50">
        <v>0</v>
      </c>
      <c r="DV141" s="50">
        <v>0</v>
      </c>
      <c r="DW141" s="50">
        <v>0</v>
      </c>
      <c r="DX141" s="50">
        <v>0</v>
      </c>
      <c r="DY141" s="50">
        <v>5908.0300000000007</v>
      </c>
    </row>
    <row r="142" spans="1:136" s="51" customFormat="1" hidden="1" outlineLevel="1">
      <c r="A142" s="55" t="s">
        <v>296</v>
      </c>
      <c r="B142" s="50">
        <v>0</v>
      </c>
      <c r="C142" s="50">
        <v>0</v>
      </c>
      <c r="D142" s="50">
        <v>0</v>
      </c>
      <c r="E142" s="50">
        <v>0</v>
      </c>
      <c r="F142" s="50">
        <v>0</v>
      </c>
      <c r="G142" s="50">
        <v>0</v>
      </c>
      <c r="H142" s="50">
        <v>0</v>
      </c>
      <c r="I142" s="50">
        <v>0</v>
      </c>
      <c r="J142" s="50">
        <v>0</v>
      </c>
      <c r="K142" s="50">
        <v>0</v>
      </c>
      <c r="L142" s="50">
        <v>0</v>
      </c>
      <c r="M142" s="50">
        <v>0</v>
      </c>
      <c r="N142" s="50">
        <v>0</v>
      </c>
      <c r="O142" s="50">
        <v>0</v>
      </c>
      <c r="Q142" s="50">
        <v>0</v>
      </c>
      <c r="R142" s="50">
        <v>0</v>
      </c>
      <c r="S142" s="50">
        <v>0</v>
      </c>
      <c r="T142" s="50">
        <v>0</v>
      </c>
      <c r="U142" s="50">
        <v>0</v>
      </c>
      <c r="V142" s="50">
        <v>0</v>
      </c>
      <c r="W142" s="50">
        <v>0</v>
      </c>
      <c r="X142" s="50">
        <v>0</v>
      </c>
      <c r="Y142" s="50">
        <v>0</v>
      </c>
      <c r="Z142" s="50">
        <v>0</v>
      </c>
      <c r="AA142" s="50">
        <v>0</v>
      </c>
      <c r="AB142" s="50">
        <v>0</v>
      </c>
      <c r="AC142" s="50">
        <v>0</v>
      </c>
      <c r="AD142" s="50">
        <v>0</v>
      </c>
      <c r="AF142" s="50">
        <v>0</v>
      </c>
      <c r="AG142" s="50">
        <v>0</v>
      </c>
      <c r="AH142" s="50">
        <v>0</v>
      </c>
      <c r="AI142" s="50">
        <v>0</v>
      </c>
      <c r="AJ142" s="50">
        <v>0</v>
      </c>
      <c r="AK142" s="50">
        <v>0</v>
      </c>
      <c r="AL142" s="50">
        <v>0</v>
      </c>
      <c r="AM142" s="50">
        <v>0</v>
      </c>
      <c r="AN142" s="50">
        <v>0</v>
      </c>
      <c r="AO142" s="50">
        <v>0</v>
      </c>
      <c r="AP142" s="50">
        <v>0</v>
      </c>
      <c r="AQ142" s="50">
        <v>0</v>
      </c>
      <c r="AR142" s="50">
        <v>0</v>
      </c>
      <c r="AS142" s="50">
        <v>0</v>
      </c>
      <c r="AU142" s="50">
        <v>0</v>
      </c>
      <c r="AV142" s="50">
        <v>0</v>
      </c>
      <c r="AW142" s="50">
        <v>0</v>
      </c>
      <c r="AX142" s="50">
        <v>0</v>
      </c>
      <c r="AY142" s="50">
        <v>0</v>
      </c>
      <c r="AZ142" s="50">
        <v>0</v>
      </c>
      <c r="BA142" s="50">
        <v>0</v>
      </c>
      <c r="BB142" s="50">
        <v>0</v>
      </c>
      <c r="BC142" s="50">
        <v>0</v>
      </c>
      <c r="BD142" s="50">
        <v>0</v>
      </c>
      <c r="BE142" s="50">
        <v>0</v>
      </c>
      <c r="BF142" s="50">
        <v>0</v>
      </c>
      <c r="BG142" s="50">
        <v>0</v>
      </c>
      <c r="BH142" s="50">
        <v>0</v>
      </c>
      <c r="BJ142" s="50">
        <v>0</v>
      </c>
      <c r="BK142" s="50">
        <v>0</v>
      </c>
      <c r="BL142" s="50">
        <v>0</v>
      </c>
      <c r="BM142" s="50">
        <v>0</v>
      </c>
      <c r="BN142" s="50">
        <v>0</v>
      </c>
      <c r="BO142" s="50">
        <v>0</v>
      </c>
      <c r="BP142" s="50">
        <v>0</v>
      </c>
      <c r="BQ142" s="50">
        <v>0</v>
      </c>
      <c r="BR142" s="50">
        <v>0</v>
      </c>
      <c r="BS142" s="50">
        <v>0</v>
      </c>
      <c r="BT142" s="50">
        <v>0</v>
      </c>
      <c r="BU142" s="50">
        <v>0</v>
      </c>
      <c r="BV142" s="50">
        <v>0</v>
      </c>
      <c r="BX142" s="50">
        <v>0</v>
      </c>
      <c r="BY142" s="50">
        <v>0</v>
      </c>
      <c r="BZ142" s="50">
        <v>0</v>
      </c>
      <c r="CA142" s="50">
        <v>0</v>
      </c>
      <c r="CB142" s="50">
        <v>0</v>
      </c>
      <c r="CC142" s="50">
        <v>0</v>
      </c>
      <c r="CD142" s="50">
        <v>0</v>
      </c>
      <c r="CE142" s="50">
        <v>0</v>
      </c>
      <c r="CF142" s="50">
        <v>0</v>
      </c>
      <c r="CG142" s="50">
        <v>0</v>
      </c>
      <c r="CH142" s="50">
        <v>0</v>
      </c>
      <c r="CI142" s="50">
        <v>0</v>
      </c>
      <c r="CJ142" s="50">
        <v>0</v>
      </c>
      <c r="CL142" s="50">
        <v>0</v>
      </c>
      <c r="CM142" s="50">
        <v>0</v>
      </c>
      <c r="CN142" s="50">
        <v>0</v>
      </c>
      <c r="CO142" s="50">
        <v>0</v>
      </c>
      <c r="CP142" s="50">
        <v>0</v>
      </c>
      <c r="CQ142" s="50">
        <v>0</v>
      </c>
      <c r="CR142" s="50">
        <v>0</v>
      </c>
      <c r="CS142" s="50">
        <v>0</v>
      </c>
      <c r="CT142" s="50">
        <v>0</v>
      </c>
      <c r="CU142" s="50">
        <v>0</v>
      </c>
      <c r="CV142" s="50">
        <v>0</v>
      </c>
      <c r="CW142" s="50">
        <v>0</v>
      </c>
      <c r="CX142" s="50">
        <v>0</v>
      </c>
      <c r="CZ142" s="50">
        <v>0</v>
      </c>
      <c r="DA142" s="50">
        <v>0</v>
      </c>
      <c r="DB142" s="50">
        <v>0</v>
      </c>
      <c r="DC142" s="50">
        <v>0</v>
      </c>
      <c r="DD142" s="50">
        <v>0</v>
      </c>
      <c r="DE142" s="50">
        <v>0</v>
      </c>
      <c r="DF142" s="50">
        <v>0</v>
      </c>
      <c r="DG142" s="50">
        <v>0</v>
      </c>
      <c r="DH142" s="50">
        <v>0</v>
      </c>
      <c r="DI142" s="50">
        <v>0</v>
      </c>
      <c r="DJ142" s="50">
        <v>0</v>
      </c>
      <c r="DK142" s="50">
        <v>0</v>
      </c>
      <c r="DL142" s="50">
        <v>0</v>
      </c>
      <c r="DM142" s="50">
        <v>0</v>
      </c>
      <c r="DN142" s="50">
        <v>0</v>
      </c>
      <c r="DO142" s="50">
        <v>0</v>
      </c>
      <c r="DP142" s="50">
        <v>0</v>
      </c>
      <c r="DQ142" s="50">
        <v>0</v>
      </c>
      <c r="DR142" s="50">
        <v>0</v>
      </c>
      <c r="DS142" s="50">
        <v>0</v>
      </c>
      <c r="DT142" s="50">
        <v>0</v>
      </c>
      <c r="DU142" s="50">
        <v>0</v>
      </c>
      <c r="DV142" s="50">
        <v>0</v>
      </c>
      <c r="DW142" s="50">
        <v>0</v>
      </c>
      <c r="DX142" s="50">
        <v>0</v>
      </c>
      <c r="DY142" s="50">
        <v>0</v>
      </c>
    </row>
    <row r="143" spans="1:136" s="51" customFormat="1" hidden="1" outlineLevel="1">
      <c r="A143" s="55" t="s">
        <v>297</v>
      </c>
      <c r="B143" s="50">
        <v>0</v>
      </c>
      <c r="C143" s="50">
        <v>0</v>
      </c>
      <c r="D143" s="50">
        <v>0</v>
      </c>
      <c r="E143" s="50">
        <v>0</v>
      </c>
      <c r="F143" s="50">
        <v>0</v>
      </c>
      <c r="G143" s="50">
        <v>0</v>
      </c>
      <c r="H143" s="50">
        <v>0</v>
      </c>
      <c r="I143" s="50">
        <v>0</v>
      </c>
      <c r="J143" s="50">
        <v>0</v>
      </c>
      <c r="K143" s="50">
        <v>0</v>
      </c>
      <c r="L143" s="50">
        <v>0</v>
      </c>
      <c r="M143" s="50">
        <v>0</v>
      </c>
      <c r="N143" s="50">
        <v>0</v>
      </c>
      <c r="O143" s="50">
        <v>0</v>
      </c>
      <c r="Q143" s="50">
        <v>0</v>
      </c>
      <c r="R143" s="50">
        <v>0</v>
      </c>
      <c r="S143" s="50">
        <v>0</v>
      </c>
      <c r="T143" s="50">
        <v>0</v>
      </c>
      <c r="U143" s="50">
        <v>0</v>
      </c>
      <c r="V143" s="50">
        <v>0</v>
      </c>
      <c r="W143" s="50">
        <v>0</v>
      </c>
      <c r="X143" s="50">
        <v>0</v>
      </c>
      <c r="Y143" s="50">
        <v>0</v>
      </c>
      <c r="Z143" s="50">
        <v>0</v>
      </c>
      <c r="AA143" s="50">
        <v>0</v>
      </c>
      <c r="AB143" s="50">
        <v>0</v>
      </c>
      <c r="AC143" s="50">
        <v>0</v>
      </c>
      <c r="AD143" s="50">
        <v>0</v>
      </c>
      <c r="AF143" s="50">
        <v>0</v>
      </c>
      <c r="AG143" s="50">
        <v>0</v>
      </c>
      <c r="AH143" s="50">
        <v>0</v>
      </c>
      <c r="AI143" s="50">
        <v>0</v>
      </c>
      <c r="AJ143" s="50">
        <v>0</v>
      </c>
      <c r="AK143" s="50">
        <v>0</v>
      </c>
      <c r="AL143" s="50">
        <v>0</v>
      </c>
      <c r="AM143" s="50">
        <v>0</v>
      </c>
      <c r="AN143" s="50">
        <v>0</v>
      </c>
      <c r="AO143" s="50">
        <v>0</v>
      </c>
      <c r="AP143" s="50">
        <v>0</v>
      </c>
      <c r="AQ143" s="50">
        <v>0</v>
      </c>
      <c r="AR143" s="50">
        <v>0</v>
      </c>
      <c r="AS143" s="50">
        <v>0</v>
      </c>
      <c r="AU143" s="50">
        <v>0</v>
      </c>
      <c r="AV143" s="50">
        <v>0</v>
      </c>
      <c r="AW143" s="50">
        <v>0</v>
      </c>
      <c r="AX143" s="50">
        <v>0</v>
      </c>
      <c r="AY143" s="50">
        <v>0</v>
      </c>
      <c r="AZ143" s="50">
        <v>0</v>
      </c>
      <c r="BA143" s="50">
        <v>0</v>
      </c>
      <c r="BB143" s="50">
        <v>0</v>
      </c>
      <c r="BC143" s="50">
        <v>0</v>
      </c>
      <c r="BD143" s="50">
        <v>0</v>
      </c>
      <c r="BE143" s="50">
        <v>0</v>
      </c>
      <c r="BF143" s="50">
        <v>0</v>
      </c>
      <c r="BG143" s="50">
        <v>0</v>
      </c>
      <c r="BH143" s="50">
        <v>0</v>
      </c>
      <c r="BJ143" s="50">
        <v>0</v>
      </c>
      <c r="BK143" s="50">
        <v>0</v>
      </c>
      <c r="BL143" s="50">
        <v>0</v>
      </c>
      <c r="BM143" s="50">
        <v>0</v>
      </c>
      <c r="BN143" s="50">
        <v>0</v>
      </c>
      <c r="BO143" s="50">
        <v>0</v>
      </c>
      <c r="BP143" s="50">
        <v>0</v>
      </c>
      <c r="BQ143" s="50">
        <v>0</v>
      </c>
      <c r="BR143" s="50">
        <v>0</v>
      </c>
      <c r="BS143" s="50">
        <v>0</v>
      </c>
      <c r="BT143" s="50">
        <v>0</v>
      </c>
      <c r="BU143" s="50">
        <v>0</v>
      </c>
      <c r="BV143" s="50">
        <v>0</v>
      </c>
      <c r="BX143" s="50">
        <v>0</v>
      </c>
      <c r="BY143" s="50">
        <v>0</v>
      </c>
      <c r="BZ143" s="50">
        <v>0</v>
      </c>
      <c r="CA143" s="50">
        <v>0</v>
      </c>
      <c r="CB143" s="50">
        <v>0</v>
      </c>
      <c r="CC143" s="50">
        <v>0</v>
      </c>
      <c r="CD143" s="50">
        <v>0</v>
      </c>
      <c r="CE143" s="50">
        <v>0</v>
      </c>
      <c r="CF143" s="50">
        <v>0</v>
      </c>
      <c r="CG143" s="50">
        <v>0</v>
      </c>
      <c r="CH143" s="50">
        <v>0</v>
      </c>
      <c r="CI143" s="50">
        <v>0</v>
      </c>
      <c r="CJ143" s="50">
        <v>0</v>
      </c>
      <c r="CL143" s="50">
        <v>0</v>
      </c>
      <c r="CM143" s="50">
        <v>0</v>
      </c>
      <c r="CN143" s="50">
        <v>0</v>
      </c>
      <c r="CO143" s="50">
        <v>0</v>
      </c>
      <c r="CP143" s="50">
        <v>0</v>
      </c>
      <c r="CQ143" s="50">
        <v>0</v>
      </c>
      <c r="CR143" s="50">
        <v>0</v>
      </c>
      <c r="CS143" s="50">
        <v>0</v>
      </c>
      <c r="CT143" s="50">
        <v>0</v>
      </c>
      <c r="CU143" s="50">
        <v>0</v>
      </c>
      <c r="CV143" s="50">
        <v>0</v>
      </c>
      <c r="CW143" s="50">
        <v>0</v>
      </c>
      <c r="CX143" s="50">
        <v>0</v>
      </c>
      <c r="CZ143" s="50">
        <v>0</v>
      </c>
      <c r="DA143" s="50">
        <v>0</v>
      </c>
      <c r="DB143" s="50">
        <v>0</v>
      </c>
      <c r="DC143" s="50">
        <v>0</v>
      </c>
      <c r="DD143" s="50">
        <v>0</v>
      </c>
      <c r="DE143" s="50">
        <v>0</v>
      </c>
      <c r="DF143" s="50">
        <v>0</v>
      </c>
      <c r="DG143" s="50">
        <v>0</v>
      </c>
      <c r="DH143" s="50">
        <v>0</v>
      </c>
      <c r="DI143" s="50">
        <v>0</v>
      </c>
      <c r="DJ143" s="50">
        <v>0</v>
      </c>
      <c r="DK143" s="50">
        <v>0</v>
      </c>
      <c r="DL143" s="50">
        <v>0</v>
      </c>
      <c r="DM143" s="50">
        <v>0</v>
      </c>
      <c r="DN143" s="50">
        <v>0</v>
      </c>
      <c r="DO143" s="50">
        <v>0</v>
      </c>
      <c r="DP143" s="50">
        <v>0</v>
      </c>
      <c r="DQ143" s="50">
        <v>0</v>
      </c>
      <c r="DR143" s="50">
        <v>0</v>
      </c>
      <c r="DS143" s="50">
        <v>0</v>
      </c>
      <c r="DT143" s="50">
        <v>0</v>
      </c>
      <c r="DU143" s="50">
        <v>0</v>
      </c>
      <c r="DV143" s="50">
        <v>0</v>
      </c>
      <c r="DW143" s="50">
        <v>0</v>
      </c>
      <c r="DX143" s="50">
        <v>0</v>
      </c>
      <c r="DY143" s="50">
        <v>0</v>
      </c>
    </row>
    <row r="144" spans="1:136" s="51" customFormat="1" hidden="1" outlineLevel="1">
      <c r="A144" s="55" t="s">
        <v>298</v>
      </c>
      <c r="B144" s="50">
        <v>0</v>
      </c>
      <c r="C144" s="50">
        <v>0</v>
      </c>
      <c r="D144" s="50">
        <v>0</v>
      </c>
      <c r="E144" s="50">
        <v>0</v>
      </c>
      <c r="F144" s="50">
        <v>0</v>
      </c>
      <c r="G144" s="50">
        <v>0</v>
      </c>
      <c r="H144" s="50">
        <v>0</v>
      </c>
      <c r="I144" s="50">
        <v>0</v>
      </c>
      <c r="J144" s="50">
        <v>0</v>
      </c>
      <c r="K144" s="50">
        <v>0</v>
      </c>
      <c r="L144" s="50">
        <v>0</v>
      </c>
      <c r="M144" s="50">
        <v>0</v>
      </c>
      <c r="N144" s="50">
        <v>0</v>
      </c>
      <c r="O144" s="50">
        <v>0</v>
      </c>
      <c r="Q144" s="50">
        <v>0</v>
      </c>
      <c r="R144" s="50">
        <v>0</v>
      </c>
      <c r="S144" s="50">
        <v>0</v>
      </c>
      <c r="T144" s="50">
        <v>0</v>
      </c>
      <c r="U144" s="50">
        <v>0</v>
      </c>
      <c r="V144" s="50">
        <v>0</v>
      </c>
      <c r="W144" s="50">
        <v>0</v>
      </c>
      <c r="X144" s="50">
        <v>0</v>
      </c>
      <c r="Y144" s="50">
        <v>0</v>
      </c>
      <c r="Z144" s="50">
        <v>0</v>
      </c>
      <c r="AA144" s="50">
        <v>0</v>
      </c>
      <c r="AB144" s="50">
        <v>0</v>
      </c>
      <c r="AC144" s="50">
        <v>0</v>
      </c>
      <c r="AD144" s="50">
        <v>0</v>
      </c>
      <c r="AF144" s="50">
        <v>0</v>
      </c>
      <c r="AG144" s="50">
        <v>0</v>
      </c>
      <c r="AH144" s="50">
        <v>0</v>
      </c>
      <c r="AI144" s="50">
        <v>0</v>
      </c>
      <c r="AJ144" s="50">
        <v>0</v>
      </c>
      <c r="AK144" s="50">
        <v>0</v>
      </c>
      <c r="AL144" s="50">
        <v>0</v>
      </c>
      <c r="AM144" s="50">
        <v>0</v>
      </c>
      <c r="AN144" s="50">
        <v>0</v>
      </c>
      <c r="AO144" s="50">
        <v>0</v>
      </c>
      <c r="AP144" s="50">
        <v>0</v>
      </c>
      <c r="AQ144" s="50">
        <v>0</v>
      </c>
      <c r="AR144" s="50">
        <v>0</v>
      </c>
      <c r="AS144" s="50">
        <v>0</v>
      </c>
      <c r="AU144" s="50">
        <v>0</v>
      </c>
      <c r="AV144" s="50">
        <v>0</v>
      </c>
      <c r="AW144" s="50">
        <v>0</v>
      </c>
      <c r="AX144" s="50">
        <v>0</v>
      </c>
      <c r="AY144" s="50">
        <v>0</v>
      </c>
      <c r="AZ144" s="50">
        <v>0</v>
      </c>
      <c r="BA144" s="50">
        <v>0</v>
      </c>
      <c r="BB144" s="50">
        <v>0</v>
      </c>
      <c r="BC144" s="50">
        <v>0</v>
      </c>
      <c r="BD144" s="50">
        <v>0</v>
      </c>
      <c r="BE144" s="50">
        <v>0</v>
      </c>
      <c r="BF144" s="50">
        <v>0</v>
      </c>
      <c r="BG144" s="50">
        <v>0</v>
      </c>
      <c r="BH144" s="50">
        <v>0</v>
      </c>
      <c r="BJ144" s="50">
        <v>0</v>
      </c>
      <c r="BK144" s="50">
        <v>0</v>
      </c>
      <c r="BL144" s="50">
        <v>0</v>
      </c>
      <c r="BM144" s="50">
        <v>0</v>
      </c>
      <c r="BN144" s="50">
        <v>0</v>
      </c>
      <c r="BO144" s="50">
        <v>0</v>
      </c>
      <c r="BP144" s="50">
        <v>0</v>
      </c>
      <c r="BQ144" s="50">
        <v>0</v>
      </c>
      <c r="BR144" s="50">
        <v>0</v>
      </c>
      <c r="BS144" s="50">
        <v>0</v>
      </c>
      <c r="BT144" s="50">
        <v>0</v>
      </c>
      <c r="BU144" s="50">
        <v>0</v>
      </c>
      <c r="BV144" s="50">
        <v>0</v>
      </c>
      <c r="BX144" s="50">
        <v>0</v>
      </c>
      <c r="BY144" s="50">
        <v>0</v>
      </c>
      <c r="BZ144" s="50">
        <v>0</v>
      </c>
      <c r="CA144" s="50">
        <v>0</v>
      </c>
      <c r="CB144" s="50">
        <v>0</v>
      </c>
      <c r="CC144" s="50">
        <v>0</v>
      </c>
      <c r="CD144" s="50">
        <v>0</v>
      </c>
      <c r="CE144" s="50">
        <v>0</v>
      </c>
      <c r="CF144" s="50">
        <v>0</v>
      </c>
      <c r="CG144" s="50">
        <v>0</v>
      </c>
      <c r="CH144" s="50">
        <v>0</v>
      </c>
      <c r="CI144" s="50">
        <v>0</v>
      </c>
      <c r="CJ144" s="50">
        <v>0</v>
      </c>
      <c r="CL144" s="50">
        <v>0</v>
      </c>
      <c r="CM144" s="50">
        <v>0</v>
      </c>
      <c r="CN144" s="50">
        <v>0</v>
      </c>
      <c r="CO144" s="50">
        <v>0</v>
      </c>
      <c r="CP144" s="50">
        <v>0</v>
      </c>
      <c r="CQ144" s="50">
        <v>0</v>
      </c>
      <c r="CR144" s="50">
        <v>0</v>
      </c>
      <c r="CS144" s="50">
        <v>0</v>
      </c>
      <c r="CT144" s="50">
        <v>0</v>
      </c>
      <c r="CU144" s="50">
        <v>0</v>
      </c>
      <c r="CV144" s="50">
        <v>0</v>
      </c>
      <c r="CW144" s="50">
        <v>0</v>
      </c>
      <c r="CX144" s="50">
        <v>0</v>
      </c>
      <c r="CZ144" s="50">
        <v>0</v>
      </c>
      <c r="DA144" s="50">
        <v>0</v>
      </c>
      <c r="DB144" s="50">
        <v>0</v>
      </c>
      <c r="DC144" s="50">
        <v>0</v>
      </c>
      <c r="DD144" s="50">
        <v>0</v>
      </c>
      <c r="DE144" s="50">
        <v>0</v>
      </c>
      <c r="DF144" s="50">
        <v>0</v>
      </c>
      <c r="DG144" s="50">
        <v>0</v>
      </c>
      <c r="DH144" s="50">
        <v>0</v>
      </c>
      <c r="DI144" s="50">
        <v>0</v>
      </c>
      <c r="DJ144" s="50">
        <v>0</v>
      </c>
      <c r="DK144" s="50">
        <v>0</v>
      </c>
      <c r="DL144" s="50">
        <v>0</v>
      </c>
      <c r="DM144" s="50">
        <v>0</v>
      </c>
      <c r="DN144" s="50">
        <v>0</v>
      </c>
      <c r="DO144" s="50">
        <v>0</v>
      </c>
      <c r="DP144" s="50">
        <v>0</v>
      </c>
      <c r="DQ144" s="50">
        <v>0</v>
      </c>
      <c r="DR144" s="50">
        <v>0</v>
      </c>
      <c r="DS144" s="50">
        <v>0</v>
      </c>
      <c r="DT144" s="50">
        <v>0</v>
      </c>
      <c r="DU144" s="50">
        <v>0</v>
      </c>
      <c r="DV144" s="50">
        <v>0</v>
      </c>
      <c r="DW144" s="50">
        <v>0</v>
      </c>
      <c r="DX144" s="50">
        <v>0</v>
      </c>
      <c r="DY144" s="50">
        <v>0</v>
      </c>
    </row>
    <row r="145" spans="1:136" s="51" customFormat="1" hidden="1" outlineLevel="1">
      <c r="A145" s="55" t="s">
        <v>299</v>
      </c>
      <c r="B145" s="50">
        <v>0</v>
      </c>
      <c r="C145" s="50">
        <v>0</v>
      </c>
      <c r="D145" s="50">
        <v>0</v>
      </c>
      <c r="E145" s="50">
        <v>0</v>
      </c>
      <c r="F145" s="50">
        <v>0</v>
      </c>
      <c r="G145" s="50">
        <v>0</v>
      </c>
      <c r="H145" s="50">
        <v>0</v>
      </c>
      <c r="I145" s="50">
        <v>0</v>
      </c>
      <c r="J145" s="50">
        <v>0</v>
      </c>
      <c r="K145" s="50">
        <v>0</v>
      </c>
      <c r="L145" s="50">
        <v>0</v>
      </c>
      <c r="M145" s="50">
        <v>0</v>
      </c>
      <c r="N145" s="50">
        <v>0</v>
      </c>
      <c r="O145" s="50">
        <v>0</v>
      </c>
      <c r="Q145" s="50">
        <v>0</v>
      </c>
      <c r="R145" s="50">
        <v>0</v>
      </c>
      <c r="S145" s="50">
        <v>0</v>
      </c>
      <c r="T145" s="50">
        <v>0</v>
      </c>
      <c r="U145" s="50">
        <v>0</v>
      </c>
      <c r="V145" s="50">
        <v>0</v>
      </c>
      <c r="W145" s="50">
        <v>0</v>
      </c>
      <c r="X145" s="50">
        <v>0</v>
      </c>
      <c r="Y145" s="50">
        <v>0</v>
      </c>
      <c r="Z145" s="50">
        <v>0</v>
      </c>
      <c r="AA145" s="50">
        <v>0</v>
      </c>
      <c r="AB145" s="50">
        <v>0</v>
      </c>
      <c r="AC145" s="50">
        <v>0</v>
      </c>
      <c r="AD145" s="50">
        <v>0</v>
      </c>
      <c r="AF145" s="50">
        <v>0</v>
      </c>
      <c r="AG145" s="50">
        <v>0</v>
      </c>
      <c r="AH145" s="50">
        <v>0</v>
      </c>
      <c r="AI145" s="50">
        <v>0</v>
      </c>
      <c r="AJ145" s="50">
        <v>0</v>
      </c>
      <c r="AK145" s="50">
        <v>0</v>
      </c>
      <c r="AL145" s="50">
        <v>0</v>
      </c>
      <c r="AM145" s="50">
        <v>0</v>
      </c>
      <c r="AN145" s="50">
        <v>0</v>
      </c>
      <c r="AO145" s="50">
        <v>0</v>
      </c>
      <c r="AP145" s="50">
        <v>0</v>
      </c>
      <c r="AQ145" s="50">
        <v>0</v>
      </c>
      <c r="AR145" s="50">
        <v>0</v>
      </c>
      <c r="AS145" s="50">
        <v>0</v>
      </c>
      <c r="AU145" s="50">
        <v>0</v>
      </c>
      <c r="AV145" s="50">
        <v>0</v>
      </c>
      <c r="AW145" s="50">
        <v>0</v>
      </c>
      <c r="AX145" s="50">
        <v>0</v>
      </c>
      <c r="AY145" s="50">
        <v>0</v>
      </c>
      <c r="AZ145" s="50">
        <v>0</v>
      </c>
      <c r="BA145" s="50">
        <v>0</v>
      </c>
      <c r="BB145" s="50">
        <v>0</v>
      </c>
      <c r="BC145" s="50">
        <v>0</v>
      </c>
      <c r="BD145" s="50">
        <v>0</v>
      </c>
      <c r="BE145" s="50">
        <v>0</v>
      </c>
      <c r="BF145" s="50">
        <v>0</v>
      </c>
      <c r="BG145" s="50">
        <v>0</v>
      </c>
      <c r="BH145" s="50">
        <v>0</v>
      </c>
      <c r="BJ145" s="50">
        <v>0</v>
      </c>
      <c r="BK145" s="50">
        <v>0</v>
      </c>
      <c r="BL145" s="50">
        <v>0</v>
      </c>
      <c r="BM145" s="50">
        <v>0</v>
      </c>
      <c r="BN145" s="50">
        <v>0</v>
      </c>
      <c r="BO145" s="50">
        <v>0</v>
      </c>
      <c r="BP145" s="50">
        <v>0</v>
      </c>
      <c r="BQ145" s="50">
        <v>0</v>
      </c>
      <c r="BR145" s="50">
        <v>0</v>
      </c>
      <c r="BS145" s="50">
        <v>0</v>
      </c>
      <c r="BT145" s="50">
        <v>0</v>
      </c>
      <c r="BU145" s="50">
        <v>0</v>
      </c>
      <c r="BV145" s="50">
        <v>0</v>
      </c>
      <c r="BX145" s="50">
        <v>0</v>
      </c>
      <c r="BY145" s="50">
        <v>0</v>
      </c>
      <c r="BZ145" s="50">
        <v>0</v>
      </c>
      <c r="CA145" s="50">
        <v>0</v>
      </c>
      <c r="CB145" s="50">
        <v>0</v>
      </c>
      <c r="CC145" s="50">
        <v>0</v>
      </c>
      <c r="CD145" s="50">
        <v>0</v>
      </c>
      <c r="CE145" s="50">
        <v>0</v>
      </c>
      <c r="CF145" s="50">
        <v>0</v>
      </c>
      <c r="CG145" s="50">
        <v>0</v>
      </c>
      <c r="CH145" s="50">
        <v>0</v>
      </c>
      <c r="CI145" s="50">
        <v>0</v>
      </c>
      <c r="CJ145" s="50">
        <v>0</v>
      </c>
      <c r="CL145" s="50">
        <v>0</v>
      </c>
      <c r="CM145" s="50">
        <v>0</v>
      </c>
      <c r="CN145" s="50">
        <v>0</v>
      </c>
      <c r="CO145" s="50">
        <v>0</v>
      </c>
      <c r="CP145" s="50">
        <v>0</v>
      </c>
      <c r="CQ145" s="50">
        <v>0</v>
      </c>
      <c r="CR145" s="50">
        <v>0</v>
      </c>
      <c r="CS145" s="50">
        <v>0</v>
      </c>
      <c r="CT145" s="50">
        <v>0</v>
      </c>
      <c r="CU145" s="50">
        <v>0</v>
      </c>
      <c r="CV145" s="50">
        <v>0</v>
      </c>
      <c r="CW145" s="50">
        <v>0</v>
      </c>
      <c r="CX145" s="50">
        <v>0</v>
      </c>
      <c r="CZ145" s="50">
        <v>0</v>
      </c>
      <c r="DA145" s="50">
        <v>0</v>
      </c>
      <c r="DB145" s="50">
        <v>0</v>
      </c>
      <c r="DC145" s="50">
        <v>0</v>
      </c>
      <c r="DD145" s="50">
        <v>0</v>
      </c>
      <c r="DE145" s="50">
        <v>0</v>
      </c>
      <c r="DF145" s="50">
        <v>0</v>
      </c>
      <c r="DG145" s="50">
        <v>0</v>
      </c>
      <c r="DH145" s="50">
        <v>0</v>
      </c>
      <c r="DI145" s="50">
        <v>0</v>
      </c>
      <c r="DJ145" s="50">
        <v>0</v>
      </c>
      <c r="DK145" s="50">
        <v>0</v>
      </c>
      <c r="DL145" s="50">
        <v>0</v>
      </c>
      <c r="DM145" s="50">
        <v>0</v>
      </c>
      <c r="DN145" s="50">
        <v>0</v>
      </c>
      <c r="DO145" s="50">
        <v>0</v>
      </c>
      <c r="DP145" s="50">
        <v>0</v>
      </c>
      <c r="DQ145" s="50">
        <v>0</v>
      </c>
      <c r="DR145" s="50">
        <v>0</v>
      </c>
      <c r="DS145" s="50">
        <v>0</v>
      </c>
      <c r="DT145" s="50">
        <v>0</v>
      </c>
      <c r="DU145" s="50">
        <v>0</v>
      </c>
      <c r="DV145" s="50">
        <v>0</v>
      </c>
      <c r="DW145" s="50">
        <v>0</v>
      </c>
      <c r="DX145" s="50">
        <v>0</v>
      </c>
      <c r="DY145" s="50">
        <v>0</v>
      </c>
    </row>
    <row r="146" spans="1:136" s="51" customFormat="1" hidden="1" outlineLevel="1">
      <c r="A146" s="55" t="s">
        <v>300</v>
      </c>
      <c r="B146" s="50">
        <v>0</v>
      </c>
      <c r="C146" s="50">
        <v>0</v>
      </c>
      <c r="D146" s="50">
        <v>0</v>
      </c>
      <c r="E146" s="50">
        <v>0</v>
      </c>
      <c r="F146" s="50">
        <v>0</v>
      </c>
      <c r="G146" s="50">
        <v>0</v>
      </c>
      <c r="H146" s="50">
        <v>0</v>
      </c>
      <c r="I146" s="50">
        <v>0</v>
      </c>
      <c r="J146" s="50">
        <v>0</v>
      </c>
      <c r="K146" s="50">
        <v>0</v>
      </c>
      <c r="L146" s="50">
        <v>0</v>
      </c>
      <c r="M146" s="50">
        <v>0</v>
      </c>
      <c r="N146" s="50">
        <v>0</v>
      </c>
      <c r="O146" s="50">
        <v>0</v>
      </c>
      <c r="Q146" s="50">
        <v>0</v>
      </c>
      <c r="R146" s="50">
        <v>0</v>
      </c>
      <c r="S146" s="50">
        <v>0</v>
      </c>
      <c r="T146" s="50">
        <v>0</v>
      </c>
      <c r="U146" s="50">
        <v>0</v>
      </c>
      <c r="V146" s="50">
        <v>0</v>
      </c>
      <c r="W146" s="50">
        <v>0</v>
      </c>
      <c r="X146" s="50">
        <v>0</v>
      </c>
      <c r="Y146" s="50">
        <v>0</v>
      </c>
      <c r="Z146" s="50">
        <v>0</v>
      </c>
      <c r="AA146" s="50">
        <v>0</v>
      </c>
      <c r="AB146" s="50">
        <v>0</v>
      </c>
      <c r="AC146" s="50">
        <v>0</v>
      </c>
      <c r="AD146" s="50">
        <v>0</v>
      </c>
      <c r="AF146" s="50">
        <v>0</v>
      </c>
      <c r="AG146" s="50">
        <v>0</v>
      </c>
      <c r="AH146" s="50">
        <v>0</v>
      </c>
      <c r="AI146" s="50">
        <v>0</v>
      </c>
      <c r="AJ146" s="50">
        <v>0</v>
      </c>
      <c r="AK146" s="50">
        <v>0</v>
      </c>
      <c r="AL146" s="50">
        <v>0</v>
      </c>
      <c r="AM146" s="50">
        <v>0</v>
      </c>
      <c r="AN146" s="50">
        <v>0</v>
      </c>
      <c r="AO146" s="50">
        <v>0</v>
      </c>
      <c r="AP146" s="50">
        <v>0</v>
      </c>
      <c r="AQ146" s="50">
        <v>0</v>
      </c>
      <c r="AR146" s="50">
        <v>0</v>
      </c>
      <c r="AS146" s="50">
        <v>0</v>
      </c>
      <c r="AU146" s="50">
        <v>0</v>
      </c>
      <c r="AV146" s="50">
        <v>0</v>
      </c>
      <c r="AW146" s="50">
        <v>0</v>
      </c>
      <c r="AX146" s="50">
        <v>0</v>
      </c>
      <c r="AY146" s="50">
        <v>0</v>
      </c>
      <c r="AZ146" s="50">
        <v>0</v>
      </c>
      <c r="BA146" s="50">
        <v>0</v>
      </c>
      <c r="BB146" s="50">
        <v>0</v>
      </c>
      <c r="BC146" s="50">
        <v>0</v>
      </c>
      <c r="BD146" s="50">
        <v>0</v>
      </c>
      <c r="BE146" s="50">
        <v>0</v>
      </c>
      <c r="BF146" s="50">
        <v>0</v>
      </c>
      <c r="BG146" s="50">
        <v>0</v>
      </c>
      <c r="BH146" s="50">
        <v>0</v>
      </c>
      <c r="BJ146" s="50">
        <v>0</v>
      </c>
      <c r="BK146" s="50">
        <v>0</v>
      </c>
      <c r="BL146" s="50">
        <v>0</v>
      </c>
      <c r="BM146" s="50">
        <v>0</v>
      </c>
      <c r="BN146" s="50">
        <v>0</v>
      </c>
      <c r="BO146" s="50">
        <v>0</v>
      </c>
      <c r="BP146" s="50">
        <v>0</v>
      </c>
      <c r="BQ146" s="50">
        <v>0</v>
      </c>
      <c r="BR146" s="50">
        <v>0</v>
      </c>
      <c r="BS146" s="50">
        <v>0</v>
      </c>
      <c r="BT146" s="50">
        <v>0</v>
      </c>
      <c r="BU146" s="50">
        <v>0</v>
      </c>
      <c r="BV146" s="50">
        <v>0</v>
      </c>
      <c r="BX146" s="50">
        <v>0</v>
      </c>
      <c r="BY146" s="50">
        <v>0</v>
      </c>
      <c r="BZ146" s="50">
        <v>0</v>
      </c>
      <c r="CA146" s="50">
        <v>0</v>
      </c>
      <c r="CB146" s="50">
        <v>0</v>
      </c>
      <c r="CC146" s="50">
        <v>0</v>
      </c>
      <c r="CD146" s="50">
        <v>0</v>
      </c>
      <c r="CE146" s="50">
        <v>0</v>
      </c>
      <c r="CF146" s="50">
        <v>0</v>
      </c>
      <c r="CG146" s="50">
        <v>0</v>
      </c>
      <c r="CH146" s="50">
        <v>0</v>
      </c>
      <c r="CI146" s="50">
        <v>0</v>
      </c>
      <c r="CJ146" s="50">
        <v>0</v>
      </c>
      <c r="CL146" s="50">
        <v>0</v>
      </c>
      <c r="CM146" s="50">
        <v>0</v>
      </c>
      <c r="CN146" s="50">
        <v>0</v>
      </c>
      <c r="CO146" s="50">
        <v>0</v>
      </c>
      <c r="CP146" s="50">
        <v>0</v>
      </c>
      <c r="CQ146" s="50">
        <v>0</v>
      </c>
      <c r="CR146" s="50">
        <v>0</v>
      </c>
      <c r="CS146" s="50">
        <v>0</v>
      </c>
      <c r="CT146" s="50">
        <v>0</v>
      </c>
      <c r="CU146" s="50">
        <v>0</v>
      </c>
      <c r="CV146" s="50">
        <v>0</v>
      </c>
      <c r="CW146" s="50">
        <v>0</v>
      </c>
      <c r="CX146" s="50">
        <v>0</v>
      </c>
      <c r="CZ146" s="50">
        <v>0</v>
      </c>
      <c r="DA146" s="50">
        <v>0</v>
      </c>
      <c r="DB146" s="50">
        <v>0</v>
      </c>
      <c r="DC146" s="50">
        <v>0</v>
      </c>
      <c r="DD146" s="50">
        <v>0</v>
      </c>
      <c r="DE146" s="50">
        <v>0</v>
      </c>
      <c r="DF146" s="50">
        <v>0</v>
      </c>
      <c r="DG146" s="50">
        <v>0</v>
      </c>
      <c r="DH146" s="50">
        <v>0</v>
      </c>
      <c r="DI146" s="50">
        <v>0</v>
      </c>
      <c r="DJ146" s="50">
        <v>0</v>
      </c>
      <c r="DK146" s="50">
        <v>0</v>
      </c>
      <c r="DL146" s="50">
        <v>0</v>
      </c>
      <c r="DM146" s="50">
        <v>0</v>
      </c>
      <c r="DN146" s="50">
        <v>0</v>
      </c>
      <c r="DO146" s="50">
        <v>0</v>
      </c>
      <c r="DP146" s="50">
        <v>0</v>
      </c>
      <c r="DQ146" s="50">
        <v>0</v>
      </c>
      <c r="DR146" s="50">
        <v>0</v>
      </c>
      <c r="DS146" s="50">
        <v>0</v>
      </c>
      <c r="DT146" s="50">
        <v>0</v>
      </c>
      <c r="DU146" s="50">
        <v>0</v>
      </c>
      <c r="DV146" s="50">
        <v>0</v>
      </c>
      <c r="DW146" s="50">
        <v>0</v>
      </c>
      <c r="DX146" s="50">
        <v>0</v>
      </c>
      <c r="DY146" s="50">
        <v>0</v>
      </c>
    </row>
    <row r="147" spans="1:136" s="51" customFormat="1" hidden="1" outlineLevel="1">
      <c r="A147" s="55" t="s">
        <v>301</v>
      </c>
      <c r="B147" s="50">
        <v>0</v>
      </c>
      <c r="C147" s="50">
        <v>0</v>
      </c>
      <c r="D147" s="50">
        <v>0</v>
      </c>
      <c r="E147" s="50">
        <v>0</v>
      </c>
      <c r="F147" s="50">
        <v>0</v>
      </c>
      <c r="G147" s="50">
        <v>0</v>
      </c>
      <c r="H147" s="50">
        <v>0</v>
      </c>
      <c r="I147" s="50">
        <v>0</v>
      </c>
      <c r="J147" s="50">
        <v>0</v>
      </c>
      <c r="K147" s="50">
        <v>0</v>
      </c>
      <c r="L147" s="50">
        <v>0</v>
      </c>
      <c r="M147" s="50">
        <v>0</v>
      </c>
      <c r="N147" s="50">
        <v>0</v>
      </c>
      <c r="O147" s="50">
        <v>0</v>
      </c>
      <c r="Q147" s="50">
        <v>0</v>
      </c>
      <c r="R147" s="50">
        <v>0</v>
      </c>
      <c r="S147" s="50">
        <v>0</v>
      </c>
      <c r="T147" s="50">
        <v>0</v>
      </c>
      <c r="U147" s="50">
        <v>0</v>
      </c>
      <c r="V147" s="50">
        <v>0</v>
      </c>
      <c r="W147" s="50">
        <v>0</v>
      </c>
      <c r="X147" s="50">
        <v>0</v>
      </c>
      <c r="Y147" s="50">
        <v>0</v>
      </c>
      <c r="Z147" s="50">
        <v>0</v>
      </c>
      <c r="AA147" s="50">
        <v>0</v>
      </c>
      <c r="AB147" s="50">
        <v>0</v>
      </c>
      <c r="AC147" s="50">
        <v>0</v>
      </c>
      <c r="AD147" s="50">
        <v>0</v>
      </c>
      <c r="AF147" s="50">
        <v>0</v>
      </c>
      <c r="AG147" s="50">
        <v>0</v>
      </c>
      <c r="AH147" s="50">
        <v>0</v>
      </c>
      <c r="AI147" s="50">
        <v>0</v>
      </c>
      <c r="AJ147" s="50">
        <v>0</v>
      </c>
      <c r="AK147" s="50">
        <v>0</v>
      </c>
      <c r="AL147" s="50">
        <v>0</v>
      </c>
      <c r="AM147" s="50">
        <v>0</v>
      </c>
      <c r="AN147" s="50">
        <v>0</v>
      </c>
      <c r="AO147" s="50">
        <v>0</v>
      </c>
      <c r="AP147" s="50">
        <v>0</v>
      </c>
      <c r="AQ147" s="50">
        <v>890.2</v>
      </c>
      <c r="AR147" s="50">
        <v>890.2</v>
      </c>
      <c r="AS147" s="50">
        <v>890.2</v>
      </c>
      <c r="AU147" s="50">
        <v>929</v>
      </c>
      <c r="AV147" s="50">
        <v>0</v>
      </c>
      <c r="AW147" s="50">
        <v>0</v>
      </c>
      <c r="AX147" s="50">
        <v>0</v>
      </c>
      <c r="AY147" s="50">
        <v>0</v>
      </c>
      <c r="AZ147" s="50">
        <v>90</v>
      </c>
      <c r="BA147" s="50">
        <v>0</v>
      </c>
      <c r="BB147" s="50">
        <v>0</v>
      </c>
      <c r="BC147" s="50">
        <v>0</v>
      </c>
      <c r="BD147" s="50">
        <v>1061.48</v>
      </c>
      <c r="BE147" s="50">
        <v>0</v>
      </c>
      <c r="BF147" s="50">
        <v>0</v>
      </c>
      <c r="BG147" s="50">
        <v>0</v>
      </c>
      <c r="BH147" s="50">
        <v>2080.48</v>
      </c>
      <c r="BJ147" s="50">
        <v>342</v>
      </c>
      <c r="BK147" s="50">
        <v>0</v>
      </c>
      <c r="BL147" s="50">
        <v>0</v>
      </c>
      <c r="BM147" s="50">
        <v>0</v>
      </c>
      <c r="BN147" s="50">
        <v>0</v>
      </c>
      <c r="BO147" s="50">
        <v>0</v>
      </c>
      <c r="BP147" s="50">
        <v>0</v>
      </c>
      <c r="BQ147" s="50">
        <v>200</v>
      </c>
      <c r="BR147" s="50">
        <v>0</v>
      </c>
      <c r="BS147" s="50">
        <v>0</v>
      </c>
      <c r="BT147" s="50">
        <v>0</v>
      </c>
      <c r="BU147" s="50">
        <v>0</v>
      </c>
      <c r="BV147" s="50">
        <v>542</v>
      </c>
      <c r="BX147" s="50">
        <v>0</v>
      </c>
      <c r="BY147" s="50">
        <v>0</v>
      </c>
      <c r="BZ147" s="50">
        <v>0</v>
      </c>
      <c r="CA147" s="50">
        <v>0</v>
      </c>
      <c r="CB147" s="50">
        <v>0</v>
      </c>
      <c r="CC147" s="50">
        <v>298.8</v>
      </c>
      <c r="CD147" s="50">
        <v>0</v>
      </c>
      <c r="CE147" s="50">
        <v>0</v>
      </c>
      <c r="CF147" s="50">
        <v>0</v>
      </c>
      <c r="CG147" s="50">
        <v>0</v>
      </c>
      <c r="CH147" s="50">
        <v>0</v>
      </c>
      <c r="CI147" s="50">
        <v>0</v>
      </c>
      <c r="CJ147" s="50">
        <v>298.8</v>
      </c>
      <c r="CL147" s="50">
        <v>0</v>
      </c>
      <c r="CM147" s="50">
        <v>0</v>
      </c>
      <c r="CN147" s="50">
        <v>0</v>
      </c>
      <c r="CO147" s="50">
        <v>0</v>
      </c>
      <c r="CP147" s="50">
        <v>0</v>
      </c>
      <c r="CQ147" s="50">
        <v>0</v>
      </c>
      <c r="CR147" s="50">
        <v>0</v>
      </c>
      <c r="CS147" s="50">
        <v>0</v>
      </c>
      <c r="CT147" s="50">
        <v>0</v>
      </c>
      <c r="CU147" s="50">
        <v>0</v>
      </c>
      <c r="CV147" s="50">
        <v>0</v>
      </c>
      <c r="CW147" s="50">
        <v>0</v>
      </c>
      <c r="CX147" s="50">
        <v>0</v>
      </c>
      <c r="CZ147" s="50">
        <v>0</v>
      </c>
      <c r="DA147" s="50">
        <v>0</v>
      </c>
      <c r="DB147" s="50">
        <v>0</v>
      </c>
      <c r="DC147" s="50">
        <v>0</v>
      </c>
      <c r="DD147" s="50">
        <v>0</v>
      </c>
      <c r="DE147" s="50">
        <v>795.27</v>
      </c>
      <c r="DF147" s="50">
        <v>144</v>
      </c>
      <c r="DG147" s="50">
        <v>406.22</v>
      </c>
      <c r="DH147" s="50">
        <v>0</v>
      </c>
      <c r="DI147" s="50">
        <v>858.51</v>
      </c>
      <c r="DJ147" s="50">
        <v>740.4</v>
      </c>
      <c r="DK147" s="50">
        <v>0</v>
      </c>
      <c r="DL147" s="50">
        <v>2944.4</v>
      </c>
      <c r="DM147" s="50">
        <v>0</v>
      </c>
      <c r="DN147" s="50">
        <v>0</v>
      </c>
      <c r="DO147" s="50">
        <v>0</v>
      </c>
      <c r="DP147" s="50">
        <v>0</v>
      </c>
      <c r="DQ147" s="50">
        <v>0</v>
      </c>
      <c r="DR147" s="50">
        <v>0</v>
      </c>
      <c r="DS147" s="50">
        <v>0</v>
      </c>
      <c r="DT147" s="50">
        <v>0</v>
      </c>
      <c r="DU147" s="50">
        <v>0</v>
      </c>
      <c r="DV147" s="50">
        <v>0</v>
      </c>
      <c r="DW147" s="50">
        <v>0</v>
      </c>
      <c r="DX147" s="50">
        <v>0</v>
      </c>
      <c r="DY147" s="50">
        <v>0</v>
      </c>
    </row>
    <row r="148" spans="1:136" s="51" customFormat="1" hidden="1" outlineLevel="1">
      <c r="A148" s="55" t="s">
        <v>302</v>
      </c>
      <c r="B148" s="50">
        <v>0</v>
      </c>
      <c r="C148" s="50">
        <v>0</v>
      </c>
      <c r="D148" s="50">
        <v>0</v>
      </c>
      <c r="E148" s="50">
        <v>0</v>
      </c>
      <c r="F148" s="50">
        <v>0</v>
      </c>
      <c r="G148" s="50">
        <v>0</v>
      </c>
      <c r="H148" s="50">
        <v>0</v>
      </c>
      <c r="I148" s="50">
        <v>0</v>
      </c>
      <c r="J148" s="50">
        <v>0</v>
      </c>
      <c r="K148" s="50">
        <v>0</v>
      </c>
      <c r="L148" s="50">
        <v>0</v>
      </c>
      <c r="M148" s="50">
        <v>0</v>
      </c>
      <c r="N148" s="50">
        <v>0</v>
      </c>
      <c r="O148" s="50">
        <v>0</v>
      </c>
      <c r="Q148" s="50">
        <v>0</v>
      </c>
      <c r="R148" s="50">
        <v>0</v>
      </c>
      <c r="S148" s="50">
        <v>0</v>
      </c>
      <c r="T148" s="50">
        <v>0</v>
      </c>
      <c r="U148" s="50">
        <v>0</v>
      </c>
      <c r="V148" s="50">
        <v>0</v>
      </c>
      <c r="W148" s="50">
        <v>0</v>
      </c>
      <c r="X148" s="50">
        <v>0</v>
      </c>
      <c r="Y148" s="50">
        <v>0</v>
      </c>
      <c r="Z148" s="50">
        <v>0</v>
      </c>
      <c r="AA148" s="50">
        <v>0</v>
      </c>
      <c r="AB148" s="50">
        <v>0</v>
      </c>
      <c r="AC148" s="50">
        <v>0</v>
      </c>
      <c r="AD148" s="50">
        <v>0</v>
      </c>
      <c r="AF148" s="50">
        <v>0</v>
      </c>
      <c r="AG148" s="50">
        <v>0</v>
      </c>
      <c r="AH148" s="50">
        <v>0</v>
      </c>
      <c r="AI148" s="50">
        <v>0</v>
      </c>
      <c r="AJ148" s="50">
        <v>0</v>
      </c>
      <c r="AK148" s="50">
        <v>0</v>
      </c>
      <c r="AL148" s="50">
        <v>0</v>
      </c>
      <c r="AM148" s="50">
        <v>0</v>
      </c>
      <c r="AN148" s="50">
        <v>0</v>
      </c>
      <c r="AO148" s="50">
        <v>0</v>
      </c>
      <c r="AP148" s="50">
        <v>0</v>
      </c>
      <c r="AQ148" s="50">
        <v>0</v>
      </c>
      <c r="AR148" s="50">
        <v>0</v>
      </c>
      <c r="AS148" s="50">
        <v>0</v>
      </c>
      <c r="AU148" s="50">
        <v>0</v>
      </c>
      <c r="AV148" s="50">
        <v>0</v>
      </c>
      <c r="AW148" s="50">
        <v>0</v>
      </c>
      <c r="AX148" s="50">
        <v>0</v>
      </c>
      <c r="AY148" s="50">
        <v>0</v>
      </c>
      <c r="AZ148" s="50">
        <v>0</v>
      </c>
      <c r="BA148" s="50">
        <v>0</v>
      </c>
      <c r="BB148" s="50">
        <v>0</v>
      </c>
      <c r="BC148" s="50">
        <v>0</v>
      </c>
      <c r="BD148" s="50">
        <v>0</v>
      </c>
      <c r="BE148" s="50">
        <v>0</v>
      </c>
      <c r="BF148" s="50">
        <v>0</v>
      </c>
      <c r="BG148" s="50">
        <v>0</v>
      </c>
      <c r="BH148" s="50">
        <v>0</v>
      </c>
      <c r="BJ148" s="50">
        <v>0</v>
      </c>
      <c r="BK148" s="50">
        <v>0</v>
      </c>
      <c r="BL148" s="50">
        <v>0</v>
      </c>
      <c r="BM148" s="50">
        <v>0</v>
      </c>
      <c r="BN148" s="50">
        <v>0</v>
      </c>
      <c r="BO148" s="50">
        <v>0</v>
      </c>
      <c r="BP148" s="50">
        <v>0</v>
      </c>
      <c r="BQ148" s="50">
        <v>0</v>
      </c>
      <c r="BR148" s="50">
        <v>0</v>
      </c>
      <c r="BS148" s="50">
        <v>0</v>
      </c>
      <c r="BT148" s="50">
        <v>0</v>
      </c>
      <c r="BU148" s="50">
        <v>0</v>
      </c>
      <c r="BV148" s="50">
        <v>0</v>
      </c>
      <c r="BX148" s="50">
        <v>0</v>
      </c>
      <c r="BY148" s="50">
        <v>0</v>
      </c>
      <c r="BZ148" s="50">
        <v>0</v>
      </c>
      <c r="CA148" s="50">
        <v>0</v>
      </c>
      <c r="CB148" s="50">
        <v>0</v>
      </c>
      <c r="CC148" s="50">
        <v>0</v>
      </c>
      <c r="CD148" s="50">
        <v>0</v>
      </c>
      <c r="CE148" s="50">
        <v>0</v>
      </c>
      <c r="CF148" s="50">
        <v>0</v>
      </c>
      <c r="CG148" s="50">
        <v>0</v>
      </c>
      <c r="CH148" s="50">
        <v>0</v>
      </c>
      <c r="CI148" s="50">
        <v>0</v>
      </c>
      <c r="CJ148" s="50">
        <v>0</v>
      </c>
      <c r="CL148" s="50">
        <v>0</v>
      </c>
      <c r="CM148" s="50">
        <v>0</v>
      </c>
      <c r="CN148" s="50">
        <v>0</v>
      </c>
      <c r="CO148" s="50">
        <v>0</v>
      </c>
      <c r="CP148" s="50">
        <v>0</v>
      </c>
      <c r="CQ148" s="50">
        <v>0</v>
      </c>
      <c r="CR148" s="50">
        <v>0</v>
      </c>
      <c r="CS148" s="50">
        <v>0</v>
      </c>
      <c r="CT148" s="50">
        <v>0</v>
      </c>
      <c r="CU148" s="50">
        <v>0</v>
      </c>
      <c r="CV148" s="50">
        <v>0</v>
      </c>
      <c r="CW148" s="50">
        <v>0</v>
      </c>
      <c r="CX148" s="50">
        <v>0</v>
      </c>
      <c r="CZ148" s="50">
        <v>0</v>
      </c>
      <c r="DA148" s="50">
        <v>0</v>
      </c>
      <c r="DB148" s="50">
        <v>0</v>
      </c>
      <c r="DC148" s="50">
        <v>0</v>
      </c>
      <c r="DD148" s="50">
        <v>0</v>
      </c>
      <c r="DE148" s="50">
        <v>0</v>
      </c>
      <c r="DF148" s="50">
        <v>0</v>
      </c>
      <c r="DG148" s="50">
        <v>0</v>
      </c>
      <c r="DH148" s="50">
        <v>0</v>
      </c>
      <c r="DI148" s="50">
        <v>0</v>
      </c>
      <c r="DJ148" s="50">
        <v>0</v>
      </c>
      <c r="DK148" s="50">
        <v>0</v>
      </c>
      <c r="DL148" s="50">
        <v>0</v>
      </c>
      <c r="DM148" s="50">
        <v>0</v>
      </c>
      <c r="DN148" s="50">
        <v>0</v>
      </c>
      <c r="DO148" s="50">
        <v>0</v>
      </c>
      <c r="DP148" s="50">
        <v>0</v>
      </c>
      <c r="DQ148" s="50">
        <v>0</v>
      </c>
      <c r="DR148" s="50">
        <v>0</v>
      </c>
      <c r="DS148" s="50">
        <v>0</v>
      </c>
      <c r="DT148" s="50">
        <v>0</v>
      </c>
      <c r="DU148" s="50">
        <v>0</v>
      </c>
      <c r="DV148" s="50">
        <v>0</v>
      </c>
      <c r="DW148" s="50">
        <v>0</v>
      </c>
      <c r="DX148" s="50">
        <v>0</v>
      </c>
      <c r="DY148" s="50">
        <v>0</v>
      </c>
    </row>
    <row r="149" spans="1:136" s="51" customFormat="1" hidden="1" outlineLevel="1">
      <c r="A149" s="55" t="s">
        <v>303</v>
      </c>
      <c r="B149" s="50">
        <v>0</v>
      </c>
      <c r="C149" s="50">
        <v>0</v>
      </c>
      <c r="D149" s="50">
        <v>0</v>
      </c>
      <c r="E149" s="50">
        <v>0</v>
      </c>
      <c r="F149" s="50">
        <v>0</v>
      </c>
      <c r="G149" s="50">
        <v>0</v>
      </c>
      <c r="H149" s="50">
        <v>0</v>
      </c>
      <c r="I149" s="50">
        <v>0</v>
      </c>
      <c r="J149" s="50">
        <v>0</v>
      </c>
      <c r="K149" s="50">
        <v>0</v>
      </c>
      <c r="L149" s="50">
        <v>0</v>
      </c>
      <c r="M149" s="50">
        <v>0</v>
      </c>
      <c r="N149" s="50">
        <v>0</v>
      </c>
      <c r="O149" s="50">
        <v>0</v>
      </c>
      <c r="Q149" s="50">
        <v>0</v>
      </c>
      <c r="R149" s="50">
        <v>0</v>
      </c>
      <c r="S149" s="50">
        <v>0</v>
      </c>
      <c r="T149" s="50">
        <v>0</v>
      </c>
      <c r="U149" s="50">
        <v>0</v>
      </c>
      <c r="V149" s="50">
        <v>0</v>
      </c>
      <c r="W149" s="50">
        <v>0</v>
      </c>
      <c r="X149" s="50">
        <v>0</v>
      </c>
      <c r="Y149" s="50">
        <v>0</v>
      </c>
      <c r="Z149" s="50">
        <v>0</v>
      </c>
      <c r="AA149" s="50">
        <v>0</v>
      </c>
      <c r="AB149" s="50">
        <v>0</v>
      </c>
      <c r="AC149" s="50">
        <v>0</v>
      </c>
      <c r="AD149" s="50">
        <v>0</v>
      </c>
      <c r="AF149" s="50">
        <v>0</v>
      </c>
      <c r="AG149" s="50">
        <v>0</v>
      </c>
      <c r="AH149" s="50">
        <v>0</v>
      </c>
      <c r="AI149" s="50">
        <v>0</v>
      </c>
      <c r="AJ149" s="50">
        <v>0</v>
      </c>
      <c r="AK149" s="50">
        <v>0</v>
      </c>
      <c r="AL149" s="50">
        <v>0</v>
      </c>
      <c r="AM149" s="50">
        <v>0</v>
      </c>
      <c r="AN149" s="50">
        <v>0</v>
      </c>
      <c r="AO149" s="50">
        <v>0</v>
      </c>
      <c r="AP149" s="50">
        <v>0</v>
      </c>
      <c r="AQ149" s="50">
        <v>0</v>
      </c>
      <c r="AR149" s="50">
        <v>0</v>
      </c>
      <c r="AS149" s="50">
        <v>0</v>
      </c>
      <c r="AU149" s="50">
        <v>0</v>
      </c>
      <c r="AV149" s="50">
        <v>0</v>
      </c>
      <c r="AW149" s="50">
        <v>0</v>
      </c>
      <c r="AX149" s="50">
        <v>0</v>
      </c>
      <c r="AY149" s="50">
        <v>0</v>
      </c>
      <c r="AZ149" s="50">
        <v>0</v>
      </c>
      <c r="BA149" s="50">
        <v>0</v>
      </c>
      <c r="BB149" s="50">
        <v>0</v>
      </c>
      <c r="BC149" s="50">
        <v>0</v>
      </c>
      <c r="BD149" s="50">
        <v>0</v>
      </c>
      <c r="BE149" s="50">
        <v>0</v>
      </c>
      <c r="BF149" s="50">
        <v>0</v>
      </c>
      <c r="BG149" s="50">
        <v>0</v>
      </c>
      <c r="BH149" s="50">
        <v>0</v>
      </c>
      <c r="BJ149" s="50">
        <v>0</v>
      </c>
      <c r="BK149" s="50">
        <v>0</v>
      </c>
      <c r="BL149" s="50">
        <v>0</v>
      </c>
      <c r="BM149" s="50">
        <v>0</v>
      </c>
      <c r="BN149" s="50">
        <v>0</v>
      </c>
      <c r="BO149" s="50">
        <v>0</v>
      </c>
      <c r="BP149" s="50">
        <v>0</v>
      </c>
      <c r="BQ149" s="50">
        <v>0</v>
      </c>
      <c r="BR149" s="50">
        <v>0</v>
      </c>
      <c r="BS149" s="50">
        <v>0</v>
      </c>
      <c r="BT149" s="50">
        <v>0</v>
      </c>
      <c r="BU149" s="50">
        <v>0</v>
      </c>
      <c r="BV149" s="50">
        <v>0</v>
      </c>
      <c r="BX149" s="50">
        <v>0</v>
      </c>
      <c r="BY149" s="50">
        <v>0</v>
      </c>
      <c r="BZ149" s="50">
        <v>0</v>
      </c>
      <c r="CA149" s="50">
        <v>0</v>
      </c>
      <c r="CB149" s="50">
        <v>0</v>
      </c>
      <c r="CC149" s="50">
        <v>0</v>
      </c>
      <c r="CD149" s="50">
        <v>0</v>
      </c>
      <c r="CE149" s="50">
        <v>0</v>
      </c>
      <c r="CF149" s="50">
        <v>0</v>
      </c>
      <c r="CG149" s="50">
        <v>0</v>
      </c>
      <c r="CH149" s="50">
        <v>0</v>
      </c>
      <c r="CI149" s="50">
        <v>0</v>
      </c>
      <c r="CJ149" s="50">
        <v>0</v>
      </c>
      <c r="CL149" s="50">
        <v>0</v>
      </c>
      <c r="CM149" s="50">
        <v>0</v>
      </c>
      <c r="CN149" s="50">
        <v>0</v>
      </c>
      <c r="CO149" s="50">
        <v>0</v>
      </c>
      <c r="CP149" s="50">
        <v>0</v>
      </c>
      <c r="CQ149" s="50">
        <v>0</v>
      </c>
      <c r="CR149" s="50">
        <v>0</v>
      </c>
      <c r="CS149" s="50">
        <v>0</v>
      </c>
      <c r="CT149" s="50">
        <v>0</v>
      </c>
      <c r="CU149" s="50">
        <v>0</v>
      </c>
      <c r="CV149" s="50">
        <v>0</v>
      </c>
      <c r="CW149" s="50">
        <v>0</v>
      </c>
      <c r="CX149" s="50">
        <v>0</v>
      </c>
      <c r="CZ149" s="50">
        <v>0</v>
      </c>
      <c r="DA149" s="50">
        <v>0</v>
      </c>
      <c r="DB149" s="50">
        <v>0</v>
      </c>
      <c r="DC149" s="50">
        <v>0</v>
      </c>
      <c r="DD149" s="50">
        <v>0</v>
      </c>
      <c r="DE149" s="50">
        <v>0</v>
      </c>
      <c r="DF149" s="50">
        <v>0</v>
      </c>
      <c r="DG149" s="50">
        <v>0</v>
      </c>
      <c r="DH149" s="50">
        <v>0</v>
      </c>
      <c r="DI149" s="50">
        <v>0</v>
      </c>
      <c r="DJ149" s="50">
        <v>0</v>
      </c>
      <c r="DK149" s="50">
        <v>0</v>
      </c>
      <c r="DL149" s="50">
        <v>0</v>
      </c>
      <c r="DM149" s="50">
        <v>0</v>
      </c>
      <c r="DN149" s="50">
        <v>0</v>
      </c>
      <c r="DO149" s="50">
        <v>0</v>
      </c>
      <c r="DP149" s="50">
        <v>0</v>
      </c>
      <c r="DQ149" s="50">
        <v>0</v>
      </c>
      <c r="DR149" s="50">
        <v>0</v>
      </c>
      <c r="DS149" s="50">
        <v>0</v>
      </c>
      <c r="DT149" s="50">
        <v>0</v>
      </c>
      <c r="DU149" s="50">
        <v>0</v>
      </c>
      <c r="DV149" s="50">
        <v>0</v>
      </c>
      <c r="DW149" s="50">
        <v>0</v>
      </c>
      <c r="DX149" s="50">
        <v>0</v>
      </c>
      <c r="DY149" s="50">
        <v>0</v>
      </c>
    </row>
    <row r="150" spans="1:136" s="51" customFormat="1" hidden="1" outlineLevel="1">
      <c r="A150" s="55" t="s">
        <v>304</v>
      </c>
      <c r="B150" s="50">
        <v>0</v>
      </c>
      <c r="C150" s="50">
        <v>0</v>
      </c>
      <c r="D150" s="50">
        <v>0</v>
      </c>
      <c r="E150" s="50">
        <v>0</v>
      </c>
      <c r="F150" s="50">
        <v>0</v>
      </c>
      <c r="G150" s="50">
        <v>0</v>
      </c>
      <c r="H150" s="50">
        <v>0</v>
      </c>
      <c r="I150" s="50">
        <v>0</v>
      </c>
      <c r="J150" s="50">
        <v>0</v>
      </c>
      <c r="K150" s="50">
        <v>0</v>
      </c>
      <c r="L150" s="50">
        <v>0</v>
      </c>
      <c r="M150" s="50">
        <v>0</v>
      </c>
      <c r="N150" s="50">
        <v>0</v>
      </c>
      <c r="O150" s="50">
        <v>0</v>
      </c>
      <c r="Q150" s="50">
        <v>0</v>
      </c>
      <c r="R150" s="50">
        <v>0</v>
      </c>
      <c r="S150" s="50">
        <v>0</v>
      </c>
      <c r="T150" s="50">
        <v>0</v>
      </c>
      <c r="U150" s="50">
        <v>0</v>
      </c>
      <c r="V150" s="50">
        <v>0</v>
      </c>
      <c r="W150" s="50">
        <v>0</v>
      </c>
      <c r="X150" s="50">
        <v>0</v>
      </c>
      <c r="Y150" s="50">
        <v>0</v>
      </c>
      <c r="Z150" s="50">
        <v>0</v>
      </c>
      <c r="AA150" s="50">
        <v>0</v>
      </c>
      <c r="AB150" s="50">
        <v>0</v>
      </c>
      <c r="AC150" s="50">
        <v>0</v>
      </c>
      <c r="AD150" s="50">
        <v>0</v>
      </c>
      <c r="AF150" s="50">
        <v>0</v>
      </c>
      <c r="AG150" s="50">
        <v>0</v>
      </c>
      <c r="AH150" s="50">
        <v>0</v>
      </c>
      <c r="AI150" s="50">
        <v>0</v>
      </c>
      <c r="AJ150" s="50">
        <v>0</v>
      </c>
      <c r="AK150" s="50">
        <v>0</v>
      </c>
      <c r="AL150" s="50">
        <v>0</v>
      </c>
      <c r="AM150" s="50">
        <v>0</v>
      </c>
      <c r="AN150" s="50">
        <v>0</v>
      </c>
      <c r="AO150" s="50">
        <v>0</v>
      </c>
      <c r="AP150" s="50">
        <v>0</v>
      </c>
      <c r="AQ150" s="50">
        <v>0</v>
      </c>
      <c r="AR150" s="50">
        <v>0</v>
      </c>
      <c r="AS150" s="50">
        <v>0</v>
      </c>
      <c r="AU150" s="50">
        <v>0</v>
      </c>
      <c r="AV150" s="50">
        <v>0</v>
      </c>
      <c r="AW150" s="50">
        <v>0</v>
      </c>
      <c r="AX150" s="50">
        <v>0</v>
      </c>
      <c r="AY150" s="50">
        <v>0</v>
      </c>
      <c r="AZ150" s="50">
        <v>0</v>
      </c>
      <c r="BA150" s="50">
        <v>0</v>
      </c>
      <c r="BB150" s="50">
        <v>0</v>
      </c>
      <c r="BC150" s="50">
        <v>0</v>
      </c>
      <c r="BD150" s="50">
        <v>0</v>
      </c>
      <c r="BE150" s="50">
        <v>0</v>
      </c>
      <c r="BF150" s="50">
        <v>0</v>
      </c>
      <c r="BG150" s="50">
        <v>0</v>
      </c>
      <c r="BH150" s="50">
        <v>0</v>
      </c>
      <c r="BJ150" s="50">
        <v>0</v>
      </c>
      <c r="BK150" s="50">
        <v>0</v>
      </c>
      <c r="BL150" s="50">
        <v>0</v>
      </c>
      <c r="BM150" s="50">
        <v>0</v>
      </c>
      <c r="BN150" s="50">
        <v>0</v>
      </c>
      <c r="BO150" s="50">
        <v>0</v>
      </c>
      <c r="BP150" s="50">
        <v>0</v>
      </c>
      <c r="BQ150" s="50">
        <v>0</v>
      </c>
      <c r="BR150" s="50">
        <v>0</v>
      </c>
      <c r="BS150" s="50">
        <v>0</v>
      </c>
      <c r="BT150" s="50">
        <v>0</v>
      </c>
      <c r="BU150" s="50">
        <v>0</v>
      </c>
      <c r="BV150" s="50">
        <v>0</v>
      </c>
      <c r="BX150" s="50">
        <v>0</v>
      </c>
      <c r="BY150" s="50">
        <v>0</v>
      </c>
      <c r="BZ150" s="50">
        <v>0</v>
      </c>
      <c r="CA150" s="50">
        <v>0</v>
      </c>
      <c r="CB150" s="50">
        <v>0</v>
      </c>
      <c r="CC150" s="50">
        <v>0</v>
      </c>
      <c r="CD150" s="50">
        <v>0</v>
      </c>
      <c r="CE150" s="50">
        <v>0</v>
      </c>
      <c r="CF150" s="50">
        <v>0</v>
      </c>
      <c r="CG150" s="50">
        <v>0</v>
      </c>
      <c r="CH150" s="50">
        <v>0</v>
      </c>
      <c r="CI150" s="50">
        <v>0</v>
      </c>
      <c r="CJ150" s="50">
        <v>0</v>
      </c>
      <c r="CL150" s="50">
        <v>0</v>
      </c>
      <c r="CM150" s="50">
        <v>0</v>
      </c>
      <c r="CN150" s="50">
        <v>0</v>
      </c>
      <c r="CO150" s="50">
        <v>0</v>
      </c>
      <c r="CP150" s="50">
        <v>0</v>
      </c>
      <c r="CQ150" s="50">
        <v>0</v>
      </c>
      <c r="CR150" s="50">
        <v>0</v>
      </c>
      <c r="CS150" s="50">
        <v>0</v>
      </c>
      <c r="CT150" s="50">
        <v>0</v>
      </c>
      <c r="CU150" s="50">
        <v>0</v>
      </c>
      <c r="CV150" s="50">
        <v>0</v>
      </c>
      <c r="CW150" s="50">
        <v>0</v>
      </c>
      <c r="CX150" s="50">
        <v>0</v>
      </c>
      <c r="CZ150" s="50">
        <v>0</v>
      </c>
      <c r="DA150" s="50">
        <v>0</v>
      </c>
      <c r="DB150" s="50">
        <v>0</v>
      </c>
      <c r="DC150" s="50">
        <v>0</v>
      </c>
      <c r="DD150" s="50">
        <v>0</v>
      </c>
      <c r="DE150" s="50">
        <v>0</v>
      </c>
      <c r="DF150" s="50">
        <v>0</v>
      </c>
      <c r="DG150" s="50">
        <v>0</v>
      </c>
      <c r="DH150" s="50">
        <v>0</v>
      </c>
      <c r="DI150" s="50">
        <v>0</v>
      </c>
      <c r="DJ150" s="50">
        <v>0</v>
      </c>
      <c r="DK150" s="50">
        <v>0</v>
      </c>
      <c r="DL150" s="50">
        <v>0</v>
      </c>
      <c r="DM150" s="50">
        <v>0</v>
      </c>
      <c r="DN150" s="50">
        <v>0</v>
      </c>
      <c r="DO150" s="50">
        <v>0</v>
      </c>
      <c r="DP150" s="50">
        <v>0</v>
      </c>
      <c r="DQ150" s="50">
        <v>0</v>
      </c>
      <c r="DR150" s="50">
        <v>0</v>
      </c>
      <c r="DS150" s="50">
        <v>0</v>
      </c>
      <c r="DT150" s="50">
        <v>0</v>
      </c>
      <c r="DU150" s="50">
        <v>0</v>
      </c>
      <c r="DV150" s="50">
        <v>0</v>
      </c>
      <c r="DW150" s="50">
        <v>0</v>
      </c>
      <c r="DX150" s="50">
        <v>0</v>
      </c>
      <c r="DY150" s="50">
        <v>0</v>
      </c>
    </row>
    <row r="151" spans="1:136" s="51" customFormat="1" hidden="1" outlineLevel="1">
      <c r="A151" s="55" t="s">
        <v>305</v>
      </c>
      <c r="B151" s="50">
        <v>0</v>
      </c>
      <c r="C151" s="50">
        <v>0</v>
      </c>
      <c r="D151" s="50">
        <v>0</v>
      </c>
      <c r="E151" s="50">
        <v>0</v>
      </c>
      <c r="F151" s="50">
        <v>0</v>
      </c>
      <c r="G151" s="50">
        <v>0</v>
      </c>
      <c r="H151" s="50">
        <v>0</v>
      </c>
      <c r="I151" s="50">
        <v>0</v>
      </c>
      <c r="J151" s="50">
        <v>0</v>
      </c>
      <c r="K151" s="50">
        <v>0</v>
      </c>
      <c r="L151" s="50">
        <v>0</v>
      </c>
      <c r="M151" s="50">
        <v>341.66</v>
      </c>
      <c r="N151" s="50">
        <v>341.66</v>
      </c>
      <c r="O151" s="50">
        <v>341.66</v>
      </c>
      <c r="Q151" s="50">
        <v>0</v>
      </c>
      <c r="R151" s="50">
        <v>0</v>
      </c>
      <c r="S151" s="50">
        <v>0</v>
      </c>
      <c r="T151" s="50">
        <v>0</v>
      </c>
      <c r="U151" s="50">
        <v>0</v>
      </c>
      <c r="V151" s="50">
        <v>0</v>
      </c>
      <c r="W151" s="50">
        <v>0</v>
      </c>
      <c r="X151" s="50">
        <v>0</v>
      </c>
      <c r="Y151" s="50">
        <v>0</v>
      </c>
      <c r="Z151" s="50">
        <v>0</v>
      </c>
      <c r="AA151" s="50">
        <v>0</v>
      </c>
      <c r="AB151" s="50">
        <v>0</v>
      </c>
      <c r="AC151" s="50">
        <v>0</v>
      </c>
      <c r="AD151" s="50">
        <v>0</v>
      </c>
      <c r="AF151" s="50">
        <v>0</v>
      </c>
      <c r="AG151" s="50">
        <v>0</v>
      </c>
      <c r="AH151" s="50">
        <v>0</v>
      </c>
      <c r="AI151" s="50">
        <v>0</v>
      </c>
      <c r="AJ151" s="50">
        <v>0</v>
      </c>
      <c r="AK151" s="50">
        <v>0</v>
      </c>
      <c r="AL151" s="50">
        <v>0</v>
      </c>
      <c r="AM151" s="50">
        <v>0</v>
      </c>
      <c r="AN151" s="50">
        <v>0</v>
      </c>
      <c r="AO151" s="50">
        <v>0</v>
      </c>
      <c r="AP151" s="50">
        <v>0</v>
      </c>
      <c r="AQ151" s="50">
        <v>0</v>
      </c>
      <c r="AR151" s="50">
        <v>0</v>
      </c>
      <c r="AS151" s="50">
        <v>0</v>
      </c>
      <c r="AU151" s="50">
        <v>0</v>
      </c>
      <c r="AV151" s="50">
        <v>0</v>
      </c>
      <c r="AW151" s="50">
        <v>0</v>
      </c>
      <c r="AX151" s="50">
        <v>0</v>
      </c>
      <c r="AY151" s="50">
        <v>0</v>
      </c>
      <c r="AZ151" s="50">
        <v>0</v>
      </c>
      <c r="BA151" s="50">
        <v>0</v>
      </c>
      <c r="BB151" s="50">
        <v>0</v>
      </c>
      <c r="BC151" s="50">
        <v>0</v>
      </c>
      <c r="BD151" s="50">
        <v>0</v>
      </c>
      <c r="BE151" s="50">
        <v>0</v>
      </c>
      <c r="BF151" s="50">
        <v>0</v>
      </c>
      <c r="BG151" s="50">
        <v>0</v>
      </c>
      <c r="BH151" s="50">
        <v>0</v>
      </c>
      <c r="BJ151" s="50">
        <v>0</v>
      </c>
      <c r="BK151" s="50">
        <v>0</v>
      </c>
      <c r="BL151" s="50">
        <v>0</v>
      </c>
      <c r="BM151" s="50">
        <v>0</v>
      </c>
      <c r="BN151" s="50">
        <v>0</v>
      </c>
      <c r="BO151" s="50">
        <v>0</v>
      </c>
      <c r="BP151" s="50">
        <v>0</v>
      </c>
      <c r="BQ151" s="50">
        <v>0</v>
      </c>
      <c r="BR151" s="50">
        <v>0</v>
      </c>
      <c r="BS151" s="50">
        <v>0</v>
      </c>
      <c r="BT151" s="50">
        <v>0</v>
      </c>
      <c r="BU151" s="50">
        <v>0</v>
      </c>
      <c r="BV151" s="50">
        <v>0</v>
      </c>
      <c r="BX151" s="50">
        <v>0</v>
      </c>
      <c r="BY151" s="50">
        <v>0</v>
      </c>
      <c r="BZ151" s="50">
        <v>0</v>
      </c>
      <c r="CA151" s="50">
        <v>0</v>
      </c>
      <c r="CB151" s="50">
        <v>0</v>
      </c>
      <c r="CC151" s="50">
        <v>0</v>
      </c>
      <c r="CD151" s="50">
        <v>0</v>
      </c>
      <c r="CE151" s="50">
        <v>0</v>
      </c>
      <c r="CF151" s="50">
        <v>0</v>
      </c>
      <c r="CG151" s="50">
        <v>0</v>
      </c>
      <c r="CH151" s="50">
        <v>0</v>
      </c>
      <c r="CI151" s="50">
        <v>0</v>
      </c>
      <c r="CJ151" s="50">
        <v>0</v>
      </c>
      <c r="CL151" s="50">
        <v>0</v>
      </c>
      <c r="CM151" s="50">
        <v>0</v>
      </c>
      <c r="CN151" s="50">
        <v>0</v>
      </c>
      <c r="CO151" s="50">
        <v>0</v>
      </c>
      <c r="CP151" s="50">
        <v>0</v>
      </c>
      <c r="CQ151" s="50">
        <v>0</v>
      </c>
      <c r="CR151" s="50">
        <v>0</v>
      </c>
      <c r="CS151" s="50">
        <v>0</v>
      </c>
      <c r="CT151" s="50">
        <v>0</v>
      </c>
      <c r="CU151" s="50">
        <v>24.95</v>
      </c>
      <c r="CV151" s="50">
        <v>0</v>
      </c>
      <c r="CW151" s="50">
        <v>0</v>
      </c>
      <c r="CX151" s="50">
        <v>24.95</v>
      </c>
      <c r="CZ151" s="50">
        <v>0</v>
      </c>
      <c r="DA151" s="50">
        <v>0</v>
      </c>
      <c r="DB151" s="50">
        <v>0</v>
      </c>
      <c r="DC151" s="50">
        <v>0</v>
      </c>
      <c r="DD151" s="50">
        <v>0</v>
      </c>
      <c r="DE151" s="50">
        <v>0</v>
      </c>
      <c r="DF151" s="50">
        <v>0</v>
      </c>
      <c r="DG151" s="50">
        <v>0</v>
      </c>
      <c r="DH151" s="50">
        <v>0</v>
      </c>
      <c r="DI151" s="50">
        <v>0</v>
      </c>
      <c r="DJ151" s="50">
        <v>0</v>
      </c>
      <c r="DK151" s="50">
        <v>0</v>
      </c>
      <c r="DL151" s="50">
        <v>0</v>
      </c>
      <c r="DM151" s="50">
        <v>0</v>
      </c>
      <c r="DN151" s="50">
        <v>0</v>
      </c>
      <c r="DO151" s="50">
        <v>0</v>
      </c>
      <c r="DP151" s="50">
        <v>0</v>
      </c>
      <c r="DQ151" s="50">
        <v>0</v>
      </c>
      <c r="DR151" s="50">
        <v>0</v>
      </c>
      <c r="DS151" s="50">
        <v>0</v>
      </c>
      <c r="DT151" s="50">
        <v>0</v>
      </c>
      <c r="DU151" s="50">
        <v>0</v>
      </c>
      <c r="DV151" s="50">
        <v>0</v>
      </c>
      <c r="DW151" s="50">
        <v>0</v>
      </c>
      <c r="DX151" s="50">
        <v>0</v>
      </c>
      <c r="DY151" s="50">
        <v>0</v>
      </c>
    </row>
    <row r="152" spans="1:136" s="51" customFormat="1" hidden="1" outlineLevel="1" collapsed="1">
      <c r="A152" s="49" t="s">
        <v>306</v>
      </c>
      <c r="B152" s="50">
        <v>0</v>
      </c>
      <c r="C152" s="50">
        <v>0</v>
      </c>
      <c r="D152" s="50">
        <v>0</v>
      </c>
      <c r="E152" s="50">
        <v>0</v>
      </c>
      <c r="F152" s="50">
        <v>0</v>
      </c>
      <c r="G152" s="50">
        <v>0</v>
      </c>
      <c r="H152" s="50">
        <v>0</v>
      </c>
      <c r="I152" s="50">
        <v>0</v>
      </c>
      <c r="J152" s="50">
        <v>0</v>
      </c>
      <c r="K152" s="50">
        <v>0</v>
      </c>
      <c r="L152" s="50">
        <v>0</v>
      </c>
      <c r="M152" s="50">
        <v>341.66</v>
      </c>
      <c r="N152" s="50">
        <v>341.66</v>
      </c>
      <c r="O152" s="50">
        <v>341.66</v>
      </c>
      <c r="Q152" s="50">
        <v>0</v>
      </c>
      <c r="R152" s="50">
        <v>0</v>
      </c>
      <c r="S152" s="50">
        <v>0</v>
      </c>
      <c r="T152" s="50">
        <v>0</v>
      </c>
      <c r="U152" s="50">
        <v>0</v>
      </c>
      <c r="V152" s="50">
        <v>0</v>
      </c>
      <c r="W152" s="50">
        <v>0</v>
      </c>
      <c r="X152" s="50">
        <v>0</v>
      </c>
      <c r="Y152" s="50">
        <v>0</v>
      </c>
      <c r="Z152" s="50">
        <v>0</v>
      </c>
      <c r="AA152" s="50">
        <v>0</v>
      </c>
      <c r="AB152" s="50">
        <v>0</v>
      </c>
      <c r="AC152" s="50">
        <v>0</v>
      </c>
      <c r="AD152" s="50">
        <v>0</v>
      </c>
      <c r="AF152" s="50">
        <v>0</v>
      </c>
      <c r="AG152" s="50">
        <v>0</v>
      </c>
      <c r="AH152" s="50">
        <v>0</v>
      </c>
      <c r="AI152" s="50">
        <v>0</v>
      </c>
      <c r="AJ152" s="50">
        <v>0</v>
      </c>
      <c r="AK152" s="50">
        <v>0</v>
      </c>
      <c r="AL152" s="50">
        <v>0</v>
      </c>
      <c r="AM152" s="50">
        <v>0</v>
      </c>
      <c r="AN152" s="50">
        <v>0</v>
      </c>
      <c r="AO152" s="50">
        <v>0</v>
      </c>
      <c r="AP152" s="50">
        <v>0</v>
      </c>
      <c r="AQ152" s="50">
        <v>890.2</v>
      </c>
      <c r="AR152" s="50">
        <v>890.2</v>
      </c>
      <c r="AS152" s="50">
        <v>890.2</v>
      </c>
      <c r="AU152" s="50">
        <v>929</v>
      </c>
      <c r="AV152" s="50">
        <v>0</v>
      </c>
      <c r="AW152" s="50">
        <v>0</v>
      </c>
      <c r="AX152" s="50">
        <v>0</v>
      </c>
      <c r="AY152" s="50">
        <v>0</v>
      </c>
      <c r="AZ152" s="50">
        <v>90</v>
      </c>
      <c r="BA152" s="50">
        <v>0</v>
      </c>
      <c r="BB152" s="50">
        <v>0</v>
      </c>
      <c r="BC152" s="50">
        <v>0</v>
      </c>
      <c r="BD152" s="50">
        <v>1061.48</v>
      </c>
      <c r="BE152" s="50">
        <v>0</v>
      </c>
      <c r="BF152" s="50">
        <v>0</v>
      </c>
      <c r="BG152" s="50">
        <v>0</v>
      </c>
      <c r="BH152" s="50">
        <v>2080.48</v>
      </c>
      <c r="BJ152" s="50">
        <v>342</v>
      </c>
      <c r="BK152" s="50">
        <v>0</v>
      </c>
      <c r="BL152" s="50">
        <v>0</v>
      </c>
      <c r="BM152" s="50">
        <v>0</v>
      </c>
      <c r="BN152" s="50">
        <v>0</v>
      </c>
      <c r="BO152" s="50">
        <v>0</v>
      </c>
      <c r="BP152" s="50">
        <v>0</v>
      </c>
      <c r="BQ152" s="50">
        <v>200</v>
      </c>
      <c r="BR152" s="50">
        <v>0</v>
      </c>
      <c r="BS152" s="50">
        <v>0</v>
      </c>
      <c r="BT152" s="50">
        <v>0</v>
      </c>
      <c r="BU152" s="50">
        <v>0</v>
      </c>
      <c r="BV152" s="50">
        <v>542</v>
      </c>
      <c r="BX152" s="50">
        <v>0</v>
      </c>
      <c r="BY152" s="50">
        <v>0</v>
      </c>
      <c r="BZ152" s="50">
        <v>0</v>
      </c>
      <c r="CA152" s="50">
        <v>0</v>
      </c>
      <c r="CB152" s="50">
        <v>0</v>
      </c>
      <c r="CC152" s="50">
        <v>298.8</v>
      </c>
      <c r="CD152" s="50">
        <v>0</v>
      </c>
      <c r="CE152" s="50">
        <v>0</v>
      </c>
      <c r="CF152" s="50">
        <v>0</v>
      </c>
      <c r="CG152" s="50">
        <v>0</v>
      </c>
      <c r="CH152" s="50">
        <v>0</v>
      </c>
      <c r="CI152" s="50">
        <v>0</v>
      </c>
      <c r="CJ152" s="50">
        <v>298.8</v>
      </c>
      <c r="CL152" s="50">
        <v>0</v>
      </c>
      <c r="CM152" s="50">
        <v>0</v>
      </c>
      <c r="CN152" s="50">
        <v>0</v>
      </c>
      <c r="CO152" s="50">
        <v>0</v>
      </c>
      <c r="CP152" s="50">
        <v>0</v>
      </c>
      <c r="CQ152" s="50">
        <v>0</v>
      </c>
      <c r="CR152" s="50">
        <v>0</v>
      </c>
      <c r="CS152" s="50">
        <v>0</v>
      </c>
      <c r="CT152" s="50">
        <v>0</v>
      </c>
      <c r="CU152" s="50">
        <v>24.95</v>
      </c>
      <c r="CV152" s="50">
        <v>0</v>
      </c>
      <c r="CW152" s="50">
        <v>0</v>
      </c>
      <c r="CX152" s="50">
        <v>24.95</v>
      </c>
      <c r="CZ152" s="50">
        <v>0</v>
      </c>
      <c r="DA152" s="50">
        <v>0</v>
      </c>
      <c r="DB152" s="50">
        <v>0</v>
      </c>
      <c r="DC152" s="50">
        <v>0</v>
      </c>
      <c r="DD152" s="50">
        <v>0</v>
      </c>
      <c r="DE152" s="50">
        <v>795.27</v>
      </c>
      <c r="DF152" s="50">
        <v>144</v>
      </c>
      <c r="DG152" s="50">
        <v>406.22</v>
      </c>
      <c r="DH152" s="50">
        <v>0</v>
      </c>
      <c r="DI152" s="50">
        <v>858.51</v>
      </c>
      <c r="DJ152" s="50">
        <v>740.4</v>
      </c>
      <c r="DK152" s="50">
        <v>0</v>
      </c>
      <c r="DL152" s="50">
        <v>2944.4</v>
      </c>
      <c r="DM152" s="50">
        <v>0</v>
      </c>
      <c r="DN152" s="50">
        <v>0</v>
      </c>
      <c r="DO152" s="50">
        <v>0</v>
      </c>
      <c r="DP152" s="50">
        <v>0</v>
      </c>
      <c r="DQ152" s="50">
        <v>0</v>
      </c>
      <c r="DR152" s="50">
        <v>0</v>
      </c>
      <c r="DS152" s="50">
        <v>0</v>
      </c>
      <c r="DT152" s="50">
        <v>0</v>
      </c>
      <c r="DU152" s="50">
        <v>0</v>
      </c>
      <c r="DV152" s="50">
        <v>0</v>
      </c>
      <c r="DW152" s="50">
        <v>0</v>
      </c>
      <c r="DX152" s="50">
        <v>0</v>
      </c>
      <c r="DY152" s="50">
        <v>0</v>
      </c>
    </row>
    <row r="153" spans="1:136" s="51" customFormat="1" hidden="1" outlineLevel="2">
      <c r="A153" s="55" t="s">
        <v>307</v>
      </c>
      <c r="B153" s="50">
        <v>0</v>
      </c>
      <c r="C153" s="50">
        <v>0</v>
      </c>
      <c r="D153" s="50">
        <v>0</v>
      </c>
      <c r="E153" s="50">
        <v>0</v>
      </c>
      <c r="F153" s="50">
        <v>0</v>
      </c>
      <c r="G153" s="50">
        <v>0</v>
      </c>
      <c r="H153" s="50">
        <v>0</v>
      </c>
      <c r="I153" s="50">
        <v>0</v>
      </c>
      <c r="J153" s="50">
        <v>0</v>
      </c>
      <c r="K153" s="50">
        <v>0</v>
      </c>
      <c r="L153" s="50">
        <v>0</v>
      </c>
      <c r="M153" s="50">
        <v>0</v>
      </c>
      <c r="N153" s="50">
        <v>0</v>
      </c>
      <c r="O153" s="50">
        <v>0</v>
      </c>
      <c r="Q153" s="50">
        <v>0</v>
      </c>
      <c r="R153" s="50">
        <v>0</v>
      </c>
      <c r="S153" s="50">
        <v>0</v>
      </c>
      <c r="T153" s="50">
        <v>0</v>
      </c>
      <c r="U153" s="50">
        <v>0</v>
      </c>
      <c r="V153" s="50">
        <v>0</v>
      </c>
      <c r="W153" s="50">
        <v>0</v>
      </c>
      <c r="X153" s="50">
        <v>0</v>
      </c>
      <c r="Y153" s="50">
        <v>0</v>
      </c>
      <c r="Z153" s="50">
        <v>0</v>
      </c>
      <c r="AA153" s="50">
        <v>0</v>
      </c>
      <c r="AB153" s="50">
        <v>0</v>
      </c>
      <c r="AC153" s="50">
        <v>0</v>
      </c>
      <c r="AD153" s="50">
        <v>0</v>
      </c>
      <c r="AF153" s="50">
        <v>0</v>
      </c>
      <c r="AG153" s="50">
        <v>0</v>
      </c>
      <c r="AH153" s="50">
        <v>0</v>
      </c>
      <c r="AI153" s="50">
        <v>0</v>
      </c>
      <c r="AJ153" s="50">
        <v>0</v>
      </c>
      <c r="AK153" s="50">
        <v>0</v>
      </c>
      <c r="AL153" s="50">
        <v>0</v>
      </c>
      <c r="AM153" s="50">
        <v>0</v>
      </c>
      <c r="AN153" s="50">
        <v>0</v>
      </c>
      <c r="AO153" s="50">
        <v>0</v>
      </c>
      <c r="AP153" s="50">
        <v>0</v>
      </c>
      <c r="AQ153" s="50">
        <v>0</v>
      </c>
      <c r="AR153" s="50">
        <v>0</v>
      </c>
      <c r="AS153" s="50">
        <v>0</v>
      </c>
      <c r="AU153" s="50">
        <v>0</v>
      </c>
      <c r="AV153" s="50">
        <v>0</v>
      </c>
      <c r="AW153" s="50">
        <v>0</v>
      </c>
      <c r="AX153" s="50">
        <v>0</v>
      </c>
      <c r="AY153" s="50">
        <v>0</v>
      </c>
      <c r="AZ153" s="50">
        <v>0</v>
      </c>
      <c r="BA153" s="50">
        <v>0</v>
      </c>
      <c r="BB153" s="50">
        <v>0</v>
      </c>
      <c r="BC153" s="50">
        <v>0</v>
      </c>
      <c r="BD153" s="50">
        <v>0</v>
      </c>
      <c r="BE153" s="50">
        <v>0</v>
      </c>
      <c r="BF153" s="50">
        <v>0</v>
      </c>
      <c r="BG153" s="50">
        <v>0</v>
      </c>
      <c r="BH153" s="50">
        <v>0</v>
      </c>
      <c r="BJ153" s="50">
        <v>0</v>
      </c>
      <c r="BK153" s="50">
        <v>0</v>
      </c>
      <c r="BL153" s="50">
        <v>0</v>
      </c>
      <c r="BM153" s="50">
        <v>0</v>
      </c>
      <c r="BN153" s="50">
        <v>0</v>
      </c>
      <c r="BO153" s="50">
        <v>0</v>
      </c>
      <c r="BP153" s="50">
        <v>0</v>
      </c>
      <c r="BQ153" s="50">
        <v>0</v>
      </c>
      <c r="BR153" s="50">
        <v>0</v>
      </c>
      <c r="BS153" s="50">
        <v>0</v>
      </c>
      <c r="BT153" s="50">
        <v>0</v>
      </c>
      <c r="BU153" s="50">
        <v>0</v>
      </c>
      <c r="BV153" s="50">
        <v>0</v>
      </c>
      <c r="BX153" s="50">
        <v>0</v>
      </c>
      <c r="BY153" s="50">
        <v>0</v>
      </c>
      <c r="BZ153" s="50">
        <v>0</v>
      </c>
      <c r="CA153" s="50">
        <v>0</v>
      </c>
      <c r="CB153" s="50">
        <v>0</v>
      </c>
      <c r="CC153" s="50">
        <v>0</v>
      </c>
      <c r="CD153" s="50">
        <v>0</v>
      </c>
      <c r="CE153" s="50">
        <v>0</v>
      </c>
      <c r="CF153" s="50">
        <v>0</v>
      </c>
      <c r="CG153" s="50">
        <v>0</v>
      </c>
      <c r="CH153" s="50">
        <v>0</v>
      </c>
      <c r="CI153" s="50">
        <v>0</v>
      </c>
      <c r="CJ153" s="50">
        <v>0</v>
      </c>
      <c r="CL153" s="50">
        <v>0</v>
      </c>
      <c r="CM153" s="50">
        <v>0</v>
      </c>
      <c r="CN153" s="50">
        <v>0</v>
      </c>
      <c r="CO153" s="50">
        <v>0</v>
      </c>
      <c r="CP153" s="50">
        <v>0</v>
      </c>
      <c r="CQ153" s="50">
        <v>0</v>
      </c>
      <c r="CR153" s="50">
        <v>0</v>
      </c>
      <c r="CS153" s="50">
        <v>0</v>
      </c>
      <c r="CT153" s="50">
        <v>0</v>
      </c>
      <c r="CU153" s="50">
        <v>0</v>
      </c>
      <c r="CV153" s="50">
        <v>0</v>
      </c>
      <c r="CW153" s="50">
        <v>0</v>
      </c>
      <c r="CX153" s="50">
        <v>0</v>
      </c>
      <c r="CZ153" s="50">
        <v>0</v>
      </c>
      <c r="DA153" s="50">
        <v>0</v>
      </c>
      <c r="DB153" s="50">
        <v>0</v>
      </c>
      <c r="DC153" s="50">
        <v>0</v>
      </c>
      <c r="DD153" s="50">
        <v>0</v>
      </c>
      <c r="DE153" s="50">
        <v>0</v>
      </c>
      <c r="DF153" s="50">
        <v>0</v>
      </c>
      <c r="DG153" s="50">
        <v>0</v>
      </c>
      <c r="DH153" s="50">
        <v>0</v>
      </c>
      <c r="DI153" s="50">
        <v>0</v>
      </c>
      <c r="DJ153" s="50">
        <v>0</v>
      </c>
      <c r="DK153" s="50">
        <v>0</v>
      </c>
      <c r="DL153" s="50">
        <v>0</v>
      </c>
      <c r="DM153" s="50">
        <v>0</v>
      </c>
      <c r="DN153" s="50">
        <v>0</v>
      </c>
      <c r="DO153" s="50">
        <v>0</v>
      </c>
      <c r="DP153" s="50">
        <v>0</v>
      </c>
      <c r="DQ153" s="50">
        <v>0</v>
      </c>
      <c r="DR153" s="50">
        <v>0</v>
      </c>
      <c r="DS153" s="50">
        <v>0</v>
      </c>
      <c r="DT153" s="50">
        <v>0</v>
      </c>
      <c r="DU153" s="50">
        <v>0</v>
      </c>
      <c r="DV153" s="50">
        <v>0</v>
      </c>
      <c r="DW153" s="50">
        <v>0</v>
      </c>
      <c r="DX153" s="50">
        <v>0</v>
      </c>
      <c r="DY153" s="50">
        <v>0</v>
      </c>
    </row>
    <row r="154" spans="1:136" s="51" customFormat="1" hidden="1" outlineLevel="2">
      <c r="A154" s="55" t="s">
        <v>308</v>
      </c>
      <c r="B154" s="50">
        <v>0</v>
      </c>
      <c r="C154" s="50">
        <v>0</v>
      </c>
      <c r="D154" s="50">
        <v>0</v>
      </c>
      <c r="E154" s="50">
        <v>0</v>
      </c>
      <c r="F154" s="50">
        <v>725.5</v>
      </c>
      <c r="G154" s="50">
        <v>0</v>
      </c>
      <c r="H154" s="50">
        <v>0</v>
      </c>
      <c r="I154" s="50">
        <v>1164.8</v>
      </c>
      <c r="J154" s="50">
        <v>139.66</v>
      </c>
      <c r="K154" s="50">
        <v>0</v>
      </c>
      <c r="L154" s="50">
        <v>0</v>
      </c>
      <c r="M154" s="50">
        <v>710</v>
      </c>
      <c r="N154" s="50">
        <v>710</v>
      </c>
      <c r="O154" s="50">
        <v>2739.96</v>
      </c>
      <c r="Q154" s="50">
        <v>0</v>
      </c>
      <c r="R154" s="50">
        <v>0</v>
      </c>
      <c r="S154" s="50">
        <v>0</v>
      </c>
      <c r="T154" s="50">
        <v>0</v>
      </c>
      <c r="U154" s="50">
        <v>0</v>
      </c>
      <c r="V154" s="50">
        <v>320</v>
      </c>
      <c r="W154" s="50">
        <v>0</v>
      </c>
      <c r="X154" s="50">
        <v>898</v>
      </c>
      <c r="Y154" s="50">
        <v>0</v>
      </c>
      <c r="Z154" s="50">
        <v>1078.0999999999999</v>
      </c>
      <c r="AA154" s="50">
        <v>0</v>
      </c>
      <c r="AB154" s="50">
        <v>0</v>
      </c>
      <c r="AC154" s="50">
        <v>0</v>
      </c>
      <c r="AD154" s="50">
        <v>2296.1</v>
      </c>
      <c r="AF154" s="50">
        <v>828</v>
      </c>
      <c r="AG154" s="50">
        <v>0</v>
      </c>
      <c r="AH154" s="50">
        <v>0</v>
      </c>
      <c r="AI154" s="50">
        <v>0</v>
      </c>
      <c r="AJ154" s="50">
        <v>0</v>
      </c>
      <c r="AK154" s="50">
        <v>0</v>
      </c>
      <c r="AL154" s="50">
        <v>0</v>
      </c>
      <c r="AM154" s="50">
        <v>2578.6999999999998</v>
      </c>
      <c r="AN154" s="50">
        <v>6108.1</v>
      </c>
      <c r="AO154" s="50">
        <v>2330.64</v>
      </c>
      <c r="AP154" s="50">
        <v>0</v>
      </c>
      <c r="AQ154" s="50">
        <v>3226.6</v>
      </c>
      <c r="AR154" s="50">
        <v>3226.6</v>
      </c>
      <c r="AS154" s="50">
        <v>15072.039999999999</v>
      </c>
      <c r="AU154" s="50">
        <v>0</v>
      </c>
      <c r="AV154" s="50">
        <v>187.46</v>
      </c>
      <c r="AW154" s="50">
        <v>551</v>
      </c>
      <c r="AX154" s="50">
        <v>2754.7</v>
      </c>
      <c r="AY154" s="50">
        <v>0</v>
      </c>
      <c r="AZ154" s="50">
        <v>1068.96</v>
      </c>
      <c r="BA154" s="50">
        <v>4039.2</v>
      </c>
      <c r="BB154" s="50">
        <v>3584</v>
      </c>
      <c r="BC154" s="50">
        <v>2216.5</v>
      </c>
      <c r="BD154" s="50">
        <v>2245</v>
      </c>
      <c r="BE154" s="50">
        <v>5805.38</v>
      </c>
      <c r="BF154" s="50">
        <v>-746.49</v>
      </c>
      <c r="BG154" s="50">
        <v>-746.49</v>
      </c>
      <c r="BH154" s="50">
        <v>21705.71</v>
      </c>
      <c r="BJ154" s="50">
        <v>0</v>
      </c>
      <c r="BK154" s="50">
        <v>0</v>
      </c>
      <c r="BL154" s="50">
        <v>0</v>
      </c>
      <c r="BM154" s="50">
        <v>0</v>
      </c>
      <c r="BN154" s="50">
        <v>1806.84</v>
      </c>
      <c r="BO154" s="50">
        <v>-38.1</v>
      </c>
      <c r="BP154" s="50">
        <v>0</v>
      </c>
      <c r="BQ154" s="50">
        <v>0</v>
      </c>
      <c r="BR154" s="50">
        <v>0</v>
      </c>
      <c r="BS154" s="50">
        <v>0</v>
      </c>
      <c r="BT154" s="50">
        <v>0</v>
      </c>
      <c r="BU154" s="50">
        <v>0</v>
      </c>
      <c r="BV154" s="50">
        <v>1768.74</v>
      </c>
      <c r="BX154" s="50">
        <v>3151.4</v>
      </c>
      <c r="BY154" s="50">
        <v>549.70000000000005</v>
      </c>
      <c r="BZ154" s="50">
        <v>1044.56</v>
      </c>
      <c r="CA154" s="50">
        <v>0</v>
      </c>
      <c r="CB154" s="50">
        <v>0</v>
      </c>
      <c r="CC154" s="50">
        <v>848.06</v>
      </c>
      <c r="CD154" s="50">
        <v>630.42999999999995</v>
      </c>
      <c r="CE154" s="50">
        <v>0</v>
      </c>
      <c r="CF154" s="50">
        <v>0</v>
      </c>
      <c r="CG154" s="50">
        <v>43</v>
      </c>
      <c r="CH154" s="50">
        <v>0</v>
      </c>
      <c r="CI154" s="50">
        <v>0</v>
      </c>
      <c r="CJ154" s="50">
        <v>6267.15</v>
      </c>
      <c r="CL154" s="50">
        <v>1000</v>
      </c>
      <c r="CM154" s="50">
        <v>0</v>
      </c>
      <c r="CN154" s="50">
        <v>0</v>
      </c>
      <c r="CO154" s="50">
        <v>0</v>
      </c>
      <c r="CP154" s="50">
        <v>610.5</v>
      </c>
      <c r="CQ154" s="50">
        <v>3054.1</v>
      </c>
      <c r="CR154" s="50">
        <v>0</v>
      </c>
      <c r="CS154" s="50">
        <v>0</v>
      </c>
      <c r="CT154" s="50">
        <v>-224</v>
      </c>
      <c r="CU154" s="50">
        <v>0</v>
      </c>
      <c r="CV154" s="50">
        <v>3640.97</v>
      </c>
      <c r="CW154" s="50">
        <v>95</v>
      </c>
      <c r="CX154" s="50">
        <v>8176.57</v>
      </c>
      <c r="CZ154" s="50">
        <v>976</v>
      </c>
      <c r="DA154" s="50">
        <v>0</v>
      </c>
      <c r="DB154" s="50">
        <v>234.75</v>
      </c>
      <c r="DC154" s="50">
        <v>0</v>
      </c>
      <c r="DD154" s="50">
        <v>0</v>
      </c>
      <c r="DE154" s="50">
        <v>0</v>
      </c>
      <c r="DF154" s="50">
        <v>1662.7</v>
      </c>
      <c r="DG154" s="50">
        <v>1545</v>
      </c>
      <c r="DH154" s="50">
        <v>3333.81</v>
      </c>
      <c r="DI154" s="50">
        <v>991.04</v>
      </c>
      <c r="DJ154" s="50">
        <v>327.39999999999998</v>
      </c>
      <c r="DK154" s="50">
        <v>3349.35</v>
      </c>
      <c r="DL154" s="50">
        <v>12420.05</v>
      </c>
      <c r="DM154" s="50">
        <v>0</v>
      </c>
      <c r="DN154" s="50">
        <v>0</v>
      </c>
      <c r="DO154" s="50">
        <v>0</v>
      </c>
      <c r="DP154" s="50">
        <v>992.62</v>
      </c>
      <c r="DQ154" s="50">
        <v>0</v>
      </c>
      <c r="DR154" s="50">
        <v>0</v>
      </c>
      <c r="DS154" s="50">
        <v>0</v>
      </c>
      <c r="DT154" s="50">
        <v>0</v>
      </c>
      <c r="DU154" s="50">
        <v>0</v>
      </c>
      <c r="DV154" s="50">
        <v>0</v>
      </c>
      <c r="DW154" s="50">
        <v>0</v>
      </c>
      <c r="DX154" s="50">
        <v>0</v>
      </c>
      <c r="DY154" s="50">
        <v>992.62</v>
      </c>
    </row>
    <row r="155" spans="1:136" s="51" customFormat="1" hidden="1" outlineLevel="2">
      <c r="A155" s="55" t="s">
        <v>309</v>
      </c>
      <c r="B155" s="50">
        <v>0</v>
      </c>
      <c r="C155" s="50">
        <v>0</v>
      </c>
      <c r="D155" s="50">
        <v>0</v>
      </c>
      <c r="E155" s="50">
        <v>757.52</v>
      </c>
      <c r="F155" s="50">
        <v>0</v>
      </c>
      <c r="G155" s="50">
        <v>0</v>
      </c>
      <c r="H155" s="50">
        <v>2621.64</v>
      </c>
      <c r="I155" s="50">
        <v>1109.76</v>
      </c>
      <c r="J155" s="50">
        <v>364.19</v>
      </c>
      <c r="K155" s="50">
        <v>0</v>
      </c>
      <c r="L155" s="50">
        <v>0</v>
      </c>
      <c r="M155" s="50">
        <v>1197.4100000000001</v>
      </c>
      <c r="N155" s="50">
        <v>1197.4100000000001</v>
      </c>
      <c r="O155" s="50">
        <v>6050.5199999999995</v>
      </c>
      <c r="Q155" s="50">
        <v>0</v>
      </c>
      <c r="R155" s="50">
        <v>1528.15</v>
      </c>
      <c r="S155" s="50">
        <v>1200.71</v>
      </c>
      <c r="T155" s="50">
        <v>111.8</v>
      </c>
      <c r="U155" s="50">
        <v>792.91</v>
      </c>
      <c r="V155" s="50">
        <v>571.20000000000005</v>
      </c>
      <c r="W155" s="50">
        <v>869.85</v>
      </c>
      <c r="X155" s="50">
        <v>0</v>
      </c>
      <c r="Y155" s="50">
        <v>189.34</v>
      </c>
      <c r="Z155" s="50">
        <v>3942.62</v>
      </c>
      <c r="AA155" s="50">
        <v>0</v>
      </c>
      <c r="AB155" s="50">
        <v>1125.79</v>
      </c>
      <c r="AC155" s="50">
        <v>1125.79</v>
      </c>
      <c r="AD155" s="50">
        <v>10332.370000000003</v>
      </c>
      <c r="AF155" s="50">
        <v>716.97</v>
      </c>
      <c r="AG155" s="50">
        <v>435.65</v>
      </c>
      <c r="AH155" s="50">
        <v>105.43</v>
      </c>
      <c r="AI155" s="50">
        <v>0</v>
      </c>
      <c r="AJ155" s="50">
        <v>1561.4</v>
      </c>
      <c r="AK155" s="50">
        <v>152.75</v>
      </c>
      <c r="AL155" s="50">
        <v>1228</v>
      </c>
      <c r="AM155" s="50">
        <v>1479.8</v>
      </c>
      <c r="AN155" s="50">
        <v>332.24</v>
      </c>
      <c r="AO155" s="50">
        <v>784</v>
      </c>
      <c r="AP155" s="50">
        <v>379.46</v>
      </c>
      <c r="AQ155" s="50">
        <v>830.72</v>
      </c>
      <c r="AR155" s="50">
        <v>830.72</v>
      </c>
      <c r="AS155" s="50">
        <v>8006.42</v>
      </c>
      <c r="AU155" s="50">
        <v>3040.81</v>
      </c>
      <c r="AV155" s="50">
        <v>223.01</v>
      </c>
      <c r="AW155" s="50">
        <v>547.39</v>
      </c>
      <c r="AX155" s="50">
        <v>380.48</v>
      </c>
      <c r="AY155" s="50">
        <v>3304.54</v>
      </c>
      <c r="AZ155" s="50">
        <v>1533.33</v>
      </c>
      <c r="BA155" s="50">
        <v>3920.36</v>
      </c>
      <c r="BB155" s="50">
        <v>985.7</v>
      </c>
      <c r="BC155" s="50">
        <v>742.71</v>
      </c>
      <c r="BD155" s="50">
        <v>529.66</v>
      </c>
      <c r="BE155" s="50">
        <v>726.11</v>
      </c>
      <c r="BF155" s="50">
        <v>70</v>
      </c>
      <c r="BG155" s="50">
        <v>70</v>
      </c>
      <c r="BH155" s="50">
        <v>16004.100000000002</v>
      </c>
      <c r="BJ155" s="50">
        <v>963.92</v>
      </c>
      <c r="BK155" s="50">
        <v>482.98</v>
      </c>
      <c r="BL155" s="50">
        <v>395.8</v>
      </c>
      <c r="BM155" s="50">
        <v>1284.9000000000001</v>
      </c>
      <c r="BN155" s="50">
        <v>1700.4</v>
      </c>
      <c r="BO155" s="50">
        <v>-1018.95</v>
      </c>
      <c r="BP155" s="50">
        <v>1317.81</v>
      </c>
      <c r="BQ155" s="50">
        <v>928.6</v>
      </c>
      <c r="BR155" s="50">
        <v>1589.68</v>
      </c>
      <c r="BS155" s="50">
        <v>1.2</v>
      </c>
      <c r="BT155" s="50">
        <v>1312.75</v>
      </c>
      <c r="BU155" s="50">
        <v>1128.7</v>
      </c>
      <c r="BV155" s="50">
        <v>10087.790000000001</v>
      </c>
      <c r="BX155" s="50">
        <v>58.26</v>
      </c>
      <c r="BY155" s="50">
        <v>538.94000000000005</v>
      </c>
      <c r="BZ155" s="50">
        <v>753.49</v>
      </c>
      <c r="CA155" s="50">
        <v>124.97</v>
      </c>
      <c r="CB155" s="50">
        <v>592.88</v>
      </c>
      <c r="CC155" s="50">
        <v>980.29</v>
      </c>
      <c r="CD155" s="50">
        <v>1141.3399999999999</v>
      </c>
      <c r="CE155" s="50">
        <v>1918.18</v>
      </c>
      <c r="CF155" s="50">
        <v>218.29000000000008</v>
      </c>
      <c r="CG155" s="50">
        <v>1363.17</v>
      </c>
      <c r="CH155" s="50">
        <v>42.89</v>
      </c>
      <c r="CI155" s="50">
        <v>1641.43</v>
      </c>
      <c r="CJ155" s="50">
        <v>9374.130000000001</v>
      </c>
      <c r="CL155" s="50">
        <v>1360.96</v>
      </c>
      <c r="CM155" s="50">
        <v>1921.8</v>
      </c>
      <c r="CN155" s="50">
        <v>846.11</v>
      </c>
      <c r="CO155" s="50">
        <v>1297.17</v>
      </c>
      <c r="CP155" s="50">
        <v>596.03</v>
      </c>
      <c r="CQ155" s="50">
        <v>2649.6</v>
      </c>
      <c r="CR155" s="50">
        <v>27</v>
      </c>
      <c r="CS155" s="50">
        <v>456.46</v>
      </c>
      <c r="CT155" s="50">
        <v>519.34</v>
      </c>
      <c r="CU155" s="50">
        <v>996</v>
      </c>
      <c r="CV155" s="50">
        <v>659.14</v>
      </c>
      <c r="CW155" s="50">
        <v>598.86</v>
      </c>
      <c r="CX155" s="50">
        <v>11928.47</v>
      </c>
      <c r="CZ155" s="50">
        <v>3422.75</v>
      </c>
      <c r="DA155" s="50">
        <v>1499.97</v>
      </c>
      <c r="DB155" s="50">
        <v>481.02</v>
      </c>
      <c r="DC155" s="50">
        <v>3042.21</v>
      </c>
      <c r="DD155" s="50">
        <v>627.24</v>
      </c>
      <c r="DE155" s="50">
        <v>1818.86</v>
      </c>
      <c r="DF155" s="50">
        <v>1790.48</v>
      </c>
      <c r="DG155" s="50">
        <v>1441.13</v>
      </c>
      <c r="DH155" s="50">
        <v>1259.5</v>
      </c>
      <c r="DI155" s="50">
        <v>1182.01</v>
      </c>
      <c r="DJ155" s="50">
        <v>1087.95</v>
      </c>
      <c r="DK155" s="50">
        <v>2.4</v>
      </c>
      <c r="DL155" s="50">
        <v>17655.52</v>
      </c>
      <c r="DM155" s="50">
        <v>942.79</v>
      </c>
      <c r="DN155" s="50">
        <v>32.630000000000003</v>
      </c>
      <c r="DO155" s="50">
        <v>891.35</v>
      </c>
      <c r="DP155" s="50">
        <v>2243.42</v>
      </c>
      <c r="DQ155" s="50">
        <v>0</v>
      </c>
      <c r="DR155" s="50">
        <v>0</v>
      </c>
      <c r="DS155" s="50">
        <v>0</v>
      </c>
      <c r="DT155" s="50">
        <v>0</v>
      </c>
      <c r="DU155" s="50">
        <v>0</v>
      </c>
      <c r="DV155" s="50">
        <v>0</v>
      </c>
      <c r="DW155" s="50">
        <v>0</v>
      </c>
      <c r="DX155" s="50">
        <v>0</v>
      </c>
      <c r="DY155" s="50">
        <v>4110.1900000000005</v>
      </c>
    </row>
    <row r="156" spans="1:136" s="51" customFormat="1" hidden="1" outlineLevel="1" collapsed="1">
      <c r="A156" s="49" t="s">
        <v>310</v>
      </c>
      <c r="B156" s="50">
        <v>0</v>
      </c>
      <c r="C156" s="50">
        <v>0</v>
      </c>
      <c r="D156" s="50">
        <v>0</v>
      </c>
      <c r="E156" s="50">
        <v>757.52</v>
      </c>
      <c r="F156" s="50">
        <v>725.5</v>
      </c>
      <c r="G156" s="50">
        <v>0</v>
      </c>
      <c r="H156" s="50">
        <v>2621.64</v>
      </c>
      <c r="I156" s="50">
        <v>2274.56</v>
      </c>
      <c r="J156" s="50">
        <v>503.85</v>
      </c>
      <c r="K156" s="50">
        <v>0</v>
      </c>
      <c r="L156" s="50">
        <v>0</v>
      </c>
      <c r="M156" s="50">
        <v>1907.41</v>
      </c>
      <c r="N156" s="50">
        <v>1907.41</v>
      </c>
      <c r="O156" s="50">
        <v>8790.48</v>
      </c>
      <c r="Q156" s="50">
        <v>0</v>
      </c>
      <c r="R156" s="50">
        <v>1528.15</v>
      </c>
      <c r="S156" s="50">
        <v>1200.71</v>
      </c>
      <c r="T156" s="50">
        <v>111.8</v>
      </c>
      <c r="U156" s="50">
        <v>792.91</v>
      </c>
      <c r="V156" s="50">
        <v>891.2</v>
      </c>
      <c r="W156" s="50">
        <v>869.85</v>
      </c>
      <c r="X156" s="50">
        <v>898</v>
      </c>
      <c r="Y156" s="50">
        <v>189.34</v>
      </c>
      <c r="Z156" s="50">
        <v>5020.7199999999993</v>
      </c>
      <c r="AA156" s="50">
        <v>0</v>
      </c>
      <c r="AB156" s="50">
        <v>1125.79</v>
      </c>
      <c r="AC156" s="50">
        <v>1125.79</v>
      </c>
      <c r="AD156" s="50">
        <v>12628.470000000001</v>
      </c>
      <c r="AF156" s="50">
        <v>1544.97</v>
      </c>
      <c r="AG156" s="50">
        <v>435.65</v>
      </c>
      <c r="AH156" s="50">
        <v>105.43</v>
      </c>
      <c r="AI156" s="50">
        <v>0</v>
      </c>
      <c r="AJ156" s="50">
        <v>1561.4</v>
      </c>
      <c r="AK156" s="50">
        <v>152.75</v>
      </c>
      <c r="AL156" s="50">
        <v>1228</v>
      </c>
      <c r="AM156" s="50">
        <v>4058.5</v>
      </c>
      <c r="AN156" s="50">
        <v>6440.34</v>
      </c>
      <c r="AO156" s="50">
        <v>3114.64</v>
      </c>
      <c r="AP156" s="50">
        <v>379.46</v>
      </c>
      <c r="AQ156" s="50">
        <v>4057.3199999999997</v>
      </c>
      <c r="AR156" s="50">
        <v>4057.3199999999997</v>
      </c>
      <c r="AS156" s="50">
        <v>23078.46</v>
      </c>
      <c r="AU156" s="50">
        <v>3040.81</v>
      </c>
      <c r="AV156" s="50">
        <v>410.47</v>
      </c>
      <c r="AW156" s="50">
        <v>1098.3899999999999</v>
      </c>
      <c r="AX156" s="50">
        <v>3135.18</v>
      </c>
      <c r="AY156" s="50">
        <v>3304.54</v>
      </c>
      <c r="AZ156" s="50">
        <v>2602.29</v>
      </c>
      <c r="BA156" s="50">
        <v>7959.5599999999995</v>
      </c>
      <c r="BB156" s="50">
        <v>4569.7</v>
      </c>
      <c r="BC156" s="50">
        <v>2959.21</v>
      </c>
      <c r="BD156" s="50">
        <v>2774.66</v>
      </c>
      <c r="BE156" s="50">
        <v>6531.49</v>
      </c>
      <c r="BF156" s="50">
        <v>-676.49</v>
      </c>
      <c r="BG156" s="50">
        <v>-676.49</v>
      </c>
      <c r="BH156" s="50">
        <v>37709.81</v>
      </c>
      <c r="BJ156" s="50">
        <v>963.92</v>
      </c>
      <c r="BK156" s="50">
        <v>482.98</v>
      </c>
      <c r="BL156" s="50">
        <v>395.8</v>
      </c>
      <c r="BM156" s="50">
        <v>1284.9000000000001</v>
      </c>
      <c r="BN156" s="50">
        <v>3507.24</v>
      </c>
      <c r="BO156" s="50">
        <v>-1057.05</v>
      </c>
      <c r="BP156" s="50">
        <v>1317.81</v>
      </c>
      <c r="BQ156" s="50">
        <v>928.6</v>
      </c>
      <c r="BR156" s="50">
        <v>1589.68</v>
      </c>
      <c r="BS156" s="50">
        <v>1.2</v>
      </c>
      <c r="BT156" s="50">
        <v>1312.75</v>
      </c>
      <c r="BU156" s="50">
        <v>1128.7</v>
      </c>
      <c r="BV156" s="50">
        <v>11856.530000000002</v>
      </c>
      <c r="BX156" s="50">
        <v>3209.6600000000003</v>
      </c>
      <c r="BY156" s="50">
        <v>1088.6400000000001</v>
      </c>
      <c r="BZ156" s="50">
        <v>1798.05</v>
      </c>
      <c r="CA156" s="50">
        <v>124.97</v>
      </c>
      <c r="CB156" s="50">
        <v>592.88</v>
      </c>
      <c r="CC156" s="50">
        <v>1828.35</v>
      </c>
      <c r="CD156" s="50">
        <v>1771.77</v>
      </c>
      <c r="CE156" s="50">
        <v>1918.18</v>
      </c>
      <c r="CF156" s="50">
        <v>218.29000000000008</v>
      </c>
      <c r="CG156" s="50">
        <v>1406.17</v>
      </c>
      <c r="CH156" s="50">
        <v>42.89</v>
      </c>
      <c r="CI156" s="50">
        <v>1641.43</v>
      </c>
      <c r="CJ156" s="50">
        <v>15641.280000000002</v>
      </c>
      <c r="CL156" s="50">
        <v>2360.96</v>
      </c>
      <c r="CM156" s="50">
        <v>1921.8</v>
      </c>
      <c r="CN156" s="50">
        <v>846.11</v>
      </c>
      <c r="CO156" s="50">
        <v>1297.17</v>
      </c>
      <c r="CP156" s="50">
        <v>1206.53</v>
      </c>
      <c r="CQ156" s="50">
        <v>5703.7</v>
      </c>
      <c r="CR156" s="50">
        <v>27</v>
      </c>
      <c r="CS156" s="50">
        <v>456.46</v>
      </c>
      <c r="CT156" s="50">
        <v>295.34000000000003</v>
      </c>
      <c r="CU156" s="50">
        <v>996</v>
      </c>
      <c r="CV156" s="50">
        <v>4300.1099999999997</v>
      </c>
      <c r="CW156" s="50">
        <v>693.86</v>
      </c>
      <c r="CX156" s="50">
        <v>20105.04</v>
      </c>
      <c r="CZ156" s="50">
        <v>4398.75</v>
      </c>
      <c r="DA156" s="50">
        <v>1499.97</v>
      </c>
      <c r="DB156" s="50">
        <v>715.77</v>
      </c>
      <c r="DC156" s="50">
        <v>3042.21</v>
      </c>
      <c r="DD156" s="50">
        <v>627.24</v>
      </c>
      <c r="DE156" s="50">
        <v>1818.86</v>
      </c>
      <c r="DF156" s="50">
        <v>3453.1800000000003</v>
      </c>
      <c r="DG156" s="50">
        <v>2986.13</v>
      </c>
      <c r="DH156" s="50">
        <v>4593.3099999999995</v>
      </c>
      <c r="DI156" s="50">
        <v>2173.0500000000002</v>
      </c>
      <c r="DJ156" s="50">
        <v>1415.35</v>
      </c>
      <c r="DK156" s="50">
        <v>3351.75</v>
      </c>
      <c r="DL156" s="50">
        <v>30075.569999999996</v>
      </c>
      <c r="DM156" s="50">
        <v>942.79</v>
      </c>
      <c r="DN156" s="50">
        <v>32.630000000000003</v>
      </c>
      <c r="DO156" s="50">
        <v>891.35</v>
      </c>
      <c r="DP156" s="50">
        <v>3236.04</v>
      </c>
      <c r="DQ156" s="50">
        <v>0</v>
      </c>
      <c r="DR156" s="50">
        <v>0</v>
      </c>
      <c r="DS156" s="50">
        <v>0</v>
      </c>
      <c r="DT156" s="50">
        <v>0</v>
      </c>
      <c r="DU156" s="50">
        <v>0</v>
      </c>
      <c r="DV156" s="50">
        <v>0</v>
      </c>
      <c r="DW156" s="50">
        <v>0</v>
      </c>
      <c r="DX156" s="50">
        <v>0</v>
      </c>
      <c r="DY156" s="50">
        <v>5102.8099999999995</v>
      </c>
    </row>
    <row r="157" spans="1:136" s="51" customFormat="1" hidden="1" outlineLevel="2">
      <c r="A157" s="55" t="s">
        <v>311</v>
      </c>
      <c r="B157" s="50">
        <v>0</v>
      </c>
      <c r="C157" s="50">
        <v>0</v>
      </c>
      <c r="D157" s="50">
        <v>0</v>
      </c>
      <c r="E157" s="50">
        <v>0</v>
      </c>
      <c r="F157" s="50">
        <v>0</v>
      </c>
      <c r="G157" s="50">
        <v>0</v>
      </c>
      <c r="H157" s="50">
        <v>0</v>
      </c>
      <c r="I157" s="50">
        <v>565.79999999999995</v>
      </c>
      <c r="J157" s="50">
        <v>0</v>
      </c>
      <c r="K157" s="50">
        <v>0</v>
      </c>
      <c r="L157" s="50">
        <v>125.28</v>
      </c>
      <c r="M157" s="50">
        <v>0</v>
      </c>
      <c r="N157" s="50">
        <v>0</v>
      </c>
      <c r="O157" s="50">
        <v>691.07999999999993</v>
      </c>
      <c r="Q157" s="50">
        <v>0</v>
      </c>
      <c r="R157" s="50">
        <v>0</v>
      </c>
      <c r="S157" s="50">
        <v>0</v>
      </c>
      <c r="T157" s="50">
        <v>0</v>
      </c>
      <c r="U157" s="50">
        <v>-125.28</v>
      </c>
      <c r="V157" s="50">
        <v>0</v>
      </c>
      <c r="W157" s="50">
        <v>0</v>
      </c>
      <c r="X157" s="50">
        <v>0</v>
      </c>
      <c r="Y157" s="50">
        <v>0</v>
      </c>
      <c r="Z157" s="50">
        <v>0</v>
      </c>
      <c r="AA157" s="50">
        <v>0</v>
      </c>
      <c r="AB157" s="50">
        <v>0</v>
      </c>
      <c r="AC157" s="50">
        <v>0</v>
      </c>
      <c r="AD157" s="50">
        <v>-125.28</v>
      </c>
      <c r="AF157" s="50">
        <v>0</v>
      </c>
      <c r="AG157" s="50">
        <v>0</v>
      </c>
      <c r="AH157" s="50">
        <v>0</v>
      </c>
      <c r="AI157" s="50">
        <v>0</v>
      </c>
      <c r="AJ157" s="50">
        <v>0</v>
      </c>
      <c r="AK157" s="50">
        <v>0</v>
      </c>
      <c r="AL157" s="50">
        <v>0</v>
      </c>
      <c r="AM157" s="50">
        <v>0</v>
      </c>
      <c r="AN157" s="50">
        <v>0</v>
      </c>
      <c r="AO157" s="50">
        <v>0</v>
      </c>
      <c r="AP157" s="50">
        <v>113.44</v>
      </c>
      <c r="AQ157" s="50">
        <v>0</v>
      </c>
      <c r="AR157" s="50">
        <v>0</v>
      </c>
      <c r="AS157" s="50">
        <v>113.44</v>
      </c>
      <c r="AU157" s="50">
        <v>0</v>
      </c>
      <c r="AV157" s="50">
        <v>0</v>
      </c>
      <c r="AW157" s="50">
        <v>0</v>
      </c>
      <c r="AX157" s="50">
        <v>0</v>
      </c>
      <c r="AY157" s="50">
        <v>0</v>
      </c>
      <c r="AZ157" s="50">
        <v>0</v>
      </c>
      <c r="BA157" s="50">
        <v>0</v>
      </c>
      <c r="BB157" s="50">
        <v>0</v>
      </c>
      <c r="BC157" s="50">
        <v>0</v>
      </c>
      <c r="BD157" s="50">
        <v>0</v>
      </c>
      <c r="BE157" s="50">
        <v>0</v>
      </c>
      <c r="BF157" s="50">
        <v>0</v>
      </c>
      <c r="BG157" s="50">
        <v>0</v>
      </c>
      <c r="BH157" s="50">
        <v>0</v>
      </c>
      <c r="BJ157" s="50">
        <v>0</v>
      </c>
      <c r="BK157" s="50">
        <v>0</v>
      </c>
      <c r="BL157" s="50">
        <v>0</v>
      </c>
      <c r="BM157" s="50">
        <v>0</v>
      </c>
      <c r="BN157" s="50">
        <v>0</v>
      </c>
      <c r="BO157" s="50">
        <v>0</v>
      </c>
      <c r="BP157" s="50">
        <v>0</v>
      </c>
      <c r="BQ157" s="50">
        <v>0</v>
      </c>
      <c r="BR157" s="50">
        <v>0</v>
      </c>
      <c r="BS157" s="50">
        <v>0</v>
      </c>
      <c r="BT157" s="50">
        <v>0</v>
      </c>
      <c r="BU157" s="50">
        <v>0</v>
      </c>
      <c r="BV157" s="50">
        <v>0</v>
      </c>
      <c r="BX157" s="50">
        <v>0</v>
      </c>
      <c r="BY157" s="50">
        <v>0</v>
      </c>
      <c r="BZ157" s="50">
        <v>0</v>
      </c>
      <c r="CA157" s="50">
        <v>0</v>
      </c>
      <c r="CB157" s="50">
        <v>0</v>
      </c>
      <c r="CC157" s="50">
        <v>0</v>
      </c>
      <c r="CD157" s="50">
        <v>0</v>
      </c>
      <c r="CE157" s="50">
        <v>0</v>
      </c>
      <c r="CF157" s="50">
        <v>0</v>
      </c>
      <c r="CG157" s="50">
        <v>0</v>
      </c>
      <c r="CH157" s="50">
        <v>0</v>
      </c>
      <c r="CI157" s="50">
        <v>0</v>
      </c>
      <c r="CJ157" s="50">
        <v>0</v>
      </c>
      <c r="CL157" s="50">
        <v>0</v>
      </c>
      <c r="CM157" s="50">
        <v>0</v>
      </c>
      <c r="CN157" s="50">
        <v>0</v>
      </c>
      <c r="CO157" s="50">
        <v>0</v>
      </c>
      <c r="CP157" s="50">
        <v>0</v>
      </c>
      <c r="CQ157" s="50">
        <v>0</v>
      </c>
      <c r="CR157" s="50">
        <v>0</v>
      </c>
      <c r="CS157" s="50">
        <v>0</v>
      </c>
      <c r="CT157" s="50">
        <v>0</v>
      </c>
      <c r="CU157" s="50">
        <v>0</v>
      </c>
      <c r="CV157" s="50">
        <v>0</v>
      </c>
      <c r="CW157" s="50">
        <v>0</v>
      </c>
      <c r="CX157" s="50">
        <v>0</v>
      </c>
      <c r="CZ157" s="50">
        <v>0</v>
      </c>
      <c r="DA157" s="50">
        <v>0</v>
      </c>
      <c r="DB157" s="50">
        <v>0</v>
      </c>
      <c r="DC157" s="50">
        <v>0</v>
      </c>
      <c r="DD157" s="50">
        <v>0</v>
      </c>
      <c r="DE157" s="50">
        <v>0</v>
      </c>
      <c r="DF157" s="50">
        <v>0</v>
      </c>
      <c r="DG157" s="50">
        <v>0</v>
      </c>
      <c r="DH157" s="50">
        <v>0</v>
      </c>
      <c r="DI157" s="50">
        <v>0</v>
      </c>
      <c r="DJ157" s="50">
        <v>0</v>
      </c>
      <c r="DK157" s="50">
        <v>0</v>
      </c>
      <c r="DL157" s="50">
        <v>0</v>
      </c>
      <c r="DM157" s="50">
        <v>0</v>
      </c>
      <c r="DN157" s="50">
        <v>0</v>
      </c>
      <c r="DO157" s="50">
        <v>0</v>
      </c>
      <c r="DP157" s="50">
        <v>0</v>
      </c>
      <c r="DQ157" s="50">
        <v>0</v>
      </c>
      <c r="DR157" s="50">
        <v>0</v>
      </c>
      <c r="DS157" s="50">
        <v>0</v>
      </c>
      <c r="DT157" s="50">
        <v>0</v>
      </c>
      <c r="DU157" s="50">
        <v>0</v>
      </c>
      <c r="DV157" s="50">
        <v>0</v>
      </c>
      <c r="DW157" s="50">
        <v>0</v>
      </c>
      <c r="DX157" s="50">
        <v>0</v>
      </c>
      <c r="DY157" s="50">
        <v>0</v>
      </c>
    </row>
    <row r="158" spans="1:136" s="51" customFormat="1" hidden="1" outlineLevel="2">
      <c r="A158" s="55" t="s">
        <v>312</v>
      </c>
      <c r="B158" s="50">
        <v>0</v>
      </c>
      <c r="C158" s="50">
        <v>0</v>
      </c>
      <c r="D158" s="50">
        <v>0</v>
      </c>
      <c r="E158" s="50">
        <v>0</v>
      </c>
      <c r="F158" s="50">
        <v>0</v>
      </c>
      <c r="G158" s="50">
        <v>0</v>
      </c>
      <c r="H158" s="50">
        <v>0</v>
      </c>
      <c r="I158" s="50">
        <v>0</v>
      </c>
      <c r="J158" s="50">
        <v>0</v>
      </c>
      <c r="K158" s="50">
        <v>0</v>
      </c>
      <c r="L158" s="50">
        <v>0</v>
      </c>
      <c r="M158" s="50">
        <v>0</v>
      </c>
      <c r="N158" s="50">
        <v>0</v>
      </c>
      <c r="O158" s="50">
        <v>0</v>
      </c>
      <c r="Q158" s="50">
        <v>0</v>
      </c>
      <c r="R158" s="50">
        <v>0</v>
      </c>
      <c r="S158" s="50">
        <v>0</v>
      </c>
      <c r="T158" s="50">
        <v>0</v>
      </c>
      <c r="U158" s="50">
        <v>0</v>
      </c>
      <c r="V158" s="50">
        <v>0</v>
      </c>
      <c r="W158" s="50">
        <v>0</v>
      </c>
      <c r="X158" s="50">
        <v>0</v>
      </c>
      <c r="Y158" s="50">
        <v>0</v>
      </c>
      <c r="Z158" s="50">
        <v>0</v>
      </c>
      <c r="AA158" s="50">
        <v>0</v>
      </c>
      <c r="AB158" s="50">
        <v>0</v>
      </c>
      <c r="AC158" s="50">
        <v>0</v>
      </c>
      <c r="AD158" s="50">
        <v>0</v>
      </c>
      <c r="AF158" s="50">
        <v>0</v>
      </c>
      <c r="AG158" s="50">
        <v>0</v>
      </c>
      <c r="AH158" s="50">
        <v>0</v>
      </c>
      <c r="AI158" s="50">
        <v>0</v>
      </c>
      <c r="AJ158" s="50">
        <v>0</v>
      </c>
      <c r="AK158" s="50">
        <v>0</v>
      </c>
      <c r="AL158" s="50">
        <v>0</v>
      </c>
      <c r="AM158" s="50">
        <v>0</v>
      </c>
      <c r="AN158" s="50">
        <v>0</v>
      </c>
      <c r="AO158" s="50">
        <v>0</v>
      </c>
      <c r="AP158" s="50">
        <v>0</v>
      </c>
      <c r="AQ158" s="50">
        <v>0</v>
      </c>
      <c r="AR158" s="50">
        <v>0</v>
      </c>
      <c r="AS158" s="50">
        <v>0</v>
      </c>
      <c r="AU158" s="50">
        <v>0</v>
      </c>
      <c r="AV158" s="50">
        <v>0</v>
      </c>
      <c r="AW158" s="50">
        <v>0</v>
      </c>
      <c r="AX158" s="50">
        <v>0</v>
      </c>
      <c r="AY158" s="50">
        <v>0</v>
      </c>
      <c r="AZ158" s="50">
        <v>0</v>
      </c>
      <c r="BA158" s="50">
        <v>0</v>
      </c>
      <c r="BB158" s="50">
        <v>0</v>
      </c>
      <c r="BC158" s="50">
        <v>0</v>
      </c>
      <c r="BD158" s="50">
        <v>0</v>
      </c>
      <c r="BE158" s="50">
        <v>0</v>
      </c>
      <c r="BF158" s="50">
        <v>0</v>
      </c>
      <c r="BG158" s="50">
        <v>0</v>
      </c>
      <c r="BH158" s="50">
        <v>0</v>
      </c>
      <c r="BJ158" s="50">
        <v>0</v>
      </c>
      <c r="BK158" s="50">
        <v>0</v>
      </c>
      <c r="BL158" s="50">
        <v>0</v>
      </c>
      <c r="BM158" s="50">
        <v>0</v>
      </c>
      <c r="BN158" s="50">
        <v>0</v>
      </c>
      <c r="BO158" s="50">
        <v>0</v>
      </c>
      <c r="BP158" s="50">
        <v>0</v>
      </c>
      <c r="BQ158" s="50">
        <v>0</v>
      </c>
      <c r="BR158" s="50">
        <v>0</v>
      </c>
      <c r="BS158" s="50">
        <v>0</v>
      </c>
      <c r="BT158" s="50">
        <v>0</v>
      </c>
      <c r="BU158" s="50">
        <v>0</v>
      </c>
      <c r="BV158" s="50">
        <v>0</v>
      </c>
      <c r="BX158" s="50">
        <v>0</v>
      </c>
      <c r="BY158" s="50">
        <v>0</v>
      </c>
      <c r="BZ158" s="50">
        <v>0</v>
      </c>
      <c r="CA158" s="50">
        <v>0</v>
      </c>
      <c r="CB158" s="50">
        <v>0</v>
      </c>
      <c r="CC158" s="50">
        <v>0</v>
      </c>
      <c r="CD158" s="50">
        <v>0</v>
      </c>
      <c r="CE158" s="50">
        <v>0</v>
      </c>
      <c r="CF158" s="50">
        <v>0</v>
      </c>
      <c r="CG158" s="50">
        <v>0</v>
      </c>
      <c r="CH158" s="50">
        <v>0</v>
      </c>
      <c r="CI158" s="50">
        <v>0</v>
      </c>
      <c r="CJ158" s="50">
        <v>0</v>
      </c>
      <c r="CL158" s="50">
        <v>0</v>
      </c>
      <c r="CM158" s="50">
        <v>0</v>
      </c>
      <c r="CN158" s="50">
        <v>0</v>
      </c>
      <c r="CO158" s="50">
        <v>0</v>
      </c>
      <c r="CP158" s="50">
        <v>0</v>
      </c>
      <c r="CQ158" s="50">
        <v>0</v>
      </c>
      <c r="CR158" s="50">
        <v>0</v>
      </c>
      <c r="CS158" s="50">
        <v>0</v>
      </c>
      <c r="CT158" s="50">
        <v>0</v>
      </c>
      <c r="CU158" s="50">
        <v>0</v>
      </c>
      <c r="CV158" s="50">
        <v>0</v>
      </c>
      <c r="CW158" s="50">
        <v>0</v>
      </c>
      <c r="CX158" s="50">
        <v>0</v>
      </c>
      <c r="CZ158" s="50">
        <v>0</v>
      </c>
      <c r="DA158" s="50">
        <v>0</v>
      </c>
      <c r="DB158" s="50">
        <v>0</v>
      </c>
      <c r="DC158" s="50">
        <v>0</v>
      </c>
      <c r="DD158" s="50">
        <v>0</v>
      </c>
      <c r="DE158" s="50">
        <v>0</v>
      </c>
      <c r="DF158" s="50">
        <v>0</v>
      </c>
      <c r="DG158" s="50">
        <v>0</v>
      </c>
      <c r="DH158" s="50">
        <v>0</v>
      </c>
      <c r="DI158" s="50">
        <v>0</v>
      </c>
      <c r="DJ158" s="50">
        <v>0</v>
      </c>
      <c r="DK158" s="50">
        <v>0</v>
      </c>
      <c r="DL158" s="50">
        <v>0</v>
      </c>
      <c r="DM158" s="50">
        <v>0</v>
      </c>
      <c r="DN158" s="50">
        <v>0</v>
      </c>
      <c r="DO158" s="50">
        <v>0</v>
      </c>
      <c r="DP158" s="50">
        <v>0</v>
      </c>
      <c r="DQ158" s="50">
        <v>0</v>
      </c>
      <c r="DR158" s="50">
        <v>0</v>
      </c>
      <c r="DS158" s="50">
        <v>0</v>
      </c>
      <c r="DT158" s="50">
        <v>0</v>
      </c>
      <c r="DU158" s="50">
        <v>0</v>
      </c>
      <c r="DV158" s="50">
        <v>0</v>
      </c>
      <c r="DW158" s="50">
        <v>0</v>
      </c>
      <c r="DX158" s="50">
        <v>0</v>
      </c>
      <c r="DY158" s="50">
        <v>0</v>
      </c>
    </row>
    <row r="159" spans="1:136" s="51" customFormat="1" hidden="1" outlineLevel="1" collapsed="1">
      <c r="A159" s="49" t="s">
        <v>313</v>
      </c>
      <c r="B159" s="50">
        <v>0</v>
      </c>
      <c r="C159" s="50">
        <v>0</v>
      </c>
      <c r="D159" s="50">
        <v>0</v>
      </c>
      <c r="E159" s="50">
        <v>0</v>
      </c>
      <c r="F159" s="50">
        <v>0</v>
      </c>
      <c r="G159" s="50">
        <v>0</v>
      </c>
      <c r="H159" s="50">
        <v>0</v>
      </c>
      <c r="I159" s="50">
        <v>565.79999999999995</v>
      </c>
      <c r="J159" s="50">
        <v>0</v>
      </c>
      <c r="K159" s="50">
        <v>0</v>
      </c>
      <c r="L159" s="50">
        <v>125.28</v>
      </c>
      <c r="M159" s="50">
        <v>0</v>
      </c>
      <c r="N159" s="50">
        <v>0</v>
      </c>
      <c r="O159" s="50">
        <v>691.07999999999993</v>
      </c>
      <c r="Q159" s="50">
        <v>0</v>
      </c>
      <c r="R159" s="50">
        <v>0</v>
      </c>
      <c r="S159" s="50">
        <v>0</v>
      </c>
      <c r="T159" s="50">
        <v>0</v>
      </c>
      <c r="U159" s="50">
        <v>-125.28</v>
      </c>
      <c r="V159" s="50">
        <v>0</v>
      </c>
      <c r="W159" s="50">
        <v>0</v>
      </c>
      <c r="X159" s="50">
        <v>0</v>
      </c>
      <c r="Y159" s="50">
        <v>0</v>
      </c>
      <c r="Z159" s="50">
        <v>0</v>
      </c>
      <c r="AA159" s="50">
        <v>0</v>
      </c>
      <c r="AB159" s="50">
        <v>0</v>
      </c>
      <c r="AC159" s="50">
        <v>0</v>
      </c>
      <c r="AD159" s="50">
        <v>-125.28</v>
      </c>
      <c r="AF159" s="50">
        <v>0</v>
      </c>
      <c r="AG159" s="50">
        <v>0</v>
      </c>
      <c r="AH159" s="50">
        <v>0</v>
      </c>
      <c r="AI159" s="50">
        <v>0</v>
      </c>
      <c r="AJ159" s="50">
        <v>0</v>
      </c>
      <c r="AK159" s="50">
        <v>0</v>
      </c>
      <c r="AL159" s="50">
        <v>0</v>
      </c>
      <c r="AM159" s="50">
        <v>0</v>
      </c>
      <c r="AN159" s="50">
        <v>0</v>
      </c>
      <c r="AO159" s="50">
        <v>0</v>
      </c>
      <c r="AP159" s="50">
        <v>113.44</v>
      </c>
      <c r="AQ159" s="50">
        <v>0</v>
      </c>
      <c r="AR159" s="50">
        <v>0</v>
      </c>
      <c r="AS159" s="50">
        <v>113.44</v>
      </c>
      <c r="AU159" s="50">
        <v>0</v>
      </c>
      <c r="AV159" s="50">
        <v>0</v>
      </c>
      <c r="AW159" s="50">
        <v>0</v>
      </c>
      <c r="AX159" s="50">
        <v>0</v>
      </c>
      <c r="AY159" s="50">
        <v>0</v>
      </c>
      <c r="AZ159" s="50">
        <v>0</v>
      </c>
      <c r="BA159" s="50">
        <v>0</v>
      </c>
      <c r="BB159" s="50">
        <v>0</v>
      </c>
      <c r="BC159" s="50">
        <v>0</v>
      </c>
      <c r="BD159" s="50">
        <v>0</v>
      </c>
      <c r="BE159" s="50">
        <v>0</v>
      </c>
      <c r="BF159" s="50">
        <v>0</v>
      </c>
      <c r="BG159" s="50">
        <v>0</v>
      </c>
      <c r="BH159" s="50">
        <v>0</v>
      </c>
      <c r="BJ159" s="50">
        <v>0</v>
      </c>
      <c r="BK159" s="50">
        <v>0</v>
      </c>
      <c r="BL159" s="50">
        <v>0</v>
      </c>
      <c r="BM159" s="50">
        <v>0</v>
      </c>
      <c r="BN159" s="50">
        <v>0</v>
      </c>
      <c r="BO159" s="50">
        <v>0</v>
      </c>
      <c r="BP159" s="50">
        <v>0</v>
      </c>
      <c r="BQ159" s="50">
        <v>0</v>
      </c>
      <c r="BR159" s="50">
        <v>0</v>
      </c>
      <c r="BS159" s="50">
        <v>0</v>
      </c>
      <c r="BT159" s="50">
        <v>0</v>
      </c>
      <c r="BU159" s="50">
        <v>0</v>
      </c>
      <c r="BV159" s="50">
        <v>0</v>
      </c>
      <c r="BX159" s="50">
        <v>0</v>
      </c>
      <c r="BY159" s="50">
        <v>0</v>
      </c>
      <c r="BZ159" s="50">
        <v>0</v>
      </c>
      <c r="CA159" s="50">
        <v>0</v>
      </c>
      <c r="CB159" s="50">
        <v>0</v>
      </c>
      <c r="CC159" s="50">
        <v>0</v>
      </c>
      <c r="CD159" s="50">
        <v>0</v>
      </c>
      <c r="CE159" s="50">
        <v>0</v>
      </c>
      <c r="CF159" s="50">
        <v>0</v>
      </c>
      <c r="CG159" s="50">
        <v>0</v>
      </c>
      <c r="CH159" s="50">
        <v>0</v>
      </c>
      <c r="CI159" s="50">
        <v>0</v>
      </c>
      <c r="CJ159" s="50">
        <v>0</v>
      </c>
      <c r="CL159" s="50">
        <v>0</v>
      </c>
      <c r="CM159" s="50">
        <v>0</v>
      </c>
      <c r="CN159" s="50">
        <v>0</v>
      </c>
      <c r="CO159" s="50">
        <v>0</v>
      </c>
      <c r="CP159" s="50">
        <v>0</v>
      </c>
      <c r="CQ159" s="50">
        <v>0</v>
      </c>
      <c r="CR159" s="50">
        <v>0</v>
      </c>
      <c r="CS159" s="50">
        <v>0</v>
      </c>
      <c r="CT159" s="50">
        <v>0</v>
      </c>
      <c r="CU159" s="50">
        <v>0</v>
      </c>
      <c r="CV159" s="50">
        <v>0</v>
      </c>
      <c r="CW159" s="50">
        <v>0</v>
      </c>
      <c r="CX159" s="50">
        <v>0</v>
      </c>
      <c r="CZ159" s="50">
        <v>0</v>
      </c>
      <c r="DA159" s="50">
        <v>0</v>
      </c>
      <c r="DB159" s="50">
        <v>0</v>
      </c>
      <c r="DC159" s="50">
        <v>0</v>
      </c>
      <c r="DD159" s="50">
        <v>0</v>
      </c>
      <c r="DE159" s="50">
        <v>0</v>
      </c>
      <c r="DF159" s="50">
        <v>0</v>
      </c>
      <c r="DG159" s="50">
        <v>0</v>
      </c>
      <c r="DH159" s="50">
        <v>0</v>
      </c>
      <c r="DI159" s="50">
        <v>0</v>
      </c>
      <c r="DJ159" s="50">
        <v>0</v>
      </c>
      <c r="DK159" s="50">
        <v>0</v>
      </c>
      <c r="DL159" s="50">
        <v>0</v>
      </c>
      <c r="DM159" s="50">
        <v>0</v>
      </c>
      <c r="DN159" s="50">
        <v>0</v>
      </c>
      <c r="DO159" s="50">
        <v>0</v>
      </c>
      <c r="DP159" s="50">
        <v>0</v>
      </c>
      <c r="DQ159" s="50">
        <v>0</v>
      </c>
      <c r="DR159" s="50">
        <v>0</v>
      </c>
      <c r="DS159" s="50">
        <v>0</v>
      </c>
      <c r="DT159" s="50">
        <v>0</v>
      </c>
      <c r="DU159" s="50">
        <v>0</v>
      </c>
      <c r="DV159" s="50">
        <v>0</v>
      </c>
      <c r="DW159" s="50">
        <v>0</v>
      </c>
      <c r="DX159" s="50">
        <v>0</v>
      </c>
      <c r="DY159" s="50">
        <v>0</v>
      </c>
    </row>
    <row r="160" spans="1:136" s="51" customFormat="1" collapsed="1">
      <c r="A160" s="49" t="s">
        <v>314</v>
      </c>
      <c r="B160" s="50">
        <v>0</v>
      </c>
      <c r="C160" s="50">
        <v>0</v>
      </c>
      <c r="D160" s="50">
        <v>0</v>
      </c>
      <c r="E160" s="50">
        <v>757.52</v>
      </c>
      <c r="F160" s="50">
        <v>725.5</v>
      </c>
      <c r="G160" s="50">
        <v>0</v>
      </c>
      <c r="H160" s="50">
        <v>2621.64</v>
      </c>
      <c r="I160" s="50">
        <v>2840.3599999999997</v>
      </c>
      <c r="J160" s="50">
        <v>503.85</v>
      </c>
      <c r="K160" s="50">
        <v>0</v>
      </c>
      <c r="L160" s="50">
        <v>125.28</v>
      </c>
      <c r="M160" s="50">
        <v>2249.0700000000002</v>
      </c>
      <c r="N160" s="50">
        <v>2249.0700000000002</v>
      </c>
      <c r="O160" s="50">
        <v>9823.2199999999993</v>
      </c>
      <c r="P160" s="32"/>
      <c r="Q160" s="50">
        <v>0</v>
      </c>
      <c r="R160" s="50">
        <v>1528.15</v>
      </c>
      <c r="S160" s="50">
        <v>1200.71</v>
      </c>
      <c r="T160" s="50">
        <v>111.8</v>
      </c>
      <c r="U160" s="50">
        <v>667.63</v>
      </c>
      <c r="V160" s="50">
        <v>891.2</v>
      </c>
      <c r="W160" s="50">
        <v>869.85</v>
      </c>
      <c r="X160" s="50">
        <v>898</v>
      </c>
      <c r="Y160" s="50">
        <v>189.34</v>
      </c>
      <c r="Z160" s="50">
        <v>5020.7199999999993</v>
      </c>
      <c r="AA160" s="50">
        <v>0</v>
      </c>
      <c r="AB160" s="50">
        <v>1125.79</v>
      </c>
      <c r="AC160" s="50">
        <v>1125.79</v>
      </c>
      <c r="AD160" s="50">
        <v>12503.190000000002</v>
      </c>
      <c r="AE160" s="32"/>
      <c r="AF160" s="50">
        <v>1544.97</v>
      </c>
      <c r="AG160" s="50">
        <v>435.65</v>
      </c>
      <c r="AH160" s="50">
        <v>105.43</v>
      </c>
      <c r="AI160" s="50">
        <v>0</v>
      </c>
      <c r="AJ160" s="50">
        <v>1561.4</v>
      </c>
      <c r="AK160" s="50">
        <v>152.75</v>
      </c>
      <c r="AL160" s="50">
        <v>1228</v>
      </c>
      <c r="AM160" s="50">
        <v>4058.5</v>
      </c>
      <c r="AN160" s="50">
        <v>6440.34</v>
      </c>
      <c r="AO160" s="50">
        <v>3114.64</v>
      </c>
      <c r="AP160" s="50">
        <v>492.9</v>
      </c>
      <c r="AQ160" s="50">
        <v>4947.5199999999995</v>
      </c>
      <c r="AR160" s="50">
        <v>4947.5199999999995</v>
      </c>
      <c r="AS160" s="50">
        <v>24082.100000000002</v>
      </c>
      <c r="AT160" s="32"/>
      <c r="AU160" s="50">
        <v>3969.81</v>
      </c>
      <c r="AV160" s="50">
        <v>410.47</v>
      </c>
      <c r="AW160" s="50">
        <v>1098.3899999999999</v>
      </c>
      <c r="AX160" s="50">
        <v>3135.18</v>
      </c>
      <c r="AY160" s="50">
        <v>3304.54</v>
      </c>
      <c r="AZ160" s="50">
        <v>2692.29</v>
      </c>
      <c r="BA160" s="50">
        <v>7959.5599999999995</v>
      </c>
      <c r="BB160" s="50">
        <v>4569.7</v>
      </c>
      <c r="BC160" s="50">
        <v>2959.21</v>
      </c>
      <c r="BD160" s="50">
        <v>3836.14</v>
      </c>
      <c r="BE160" s="50">
        <v>6531.49</v>
      </c>
      <c r="BF160" s="50">
        <v>-676.49</v>
      </c>
      <c r="BG160" s="50">
        <v>-676.49</v>
      </c>
      <c r="BH160" s="50">
        <v>39790.29</v>
      </c>
      <c r="BI160" s="33"/>
      <c r="BJ160" s="50">
        <v>1305.92</v>
      </c>
      <c r="BK160" s="50">
        <v>482.98</v>
      </c>
      <c r="BL160" s="50">
        <v>395.8</v>
      </c>
      <c r="BM160" s="50">
        <v>1284.9000000000001</v>
      </c>
      <c r="BN160" s="50">
        <v>3507.24</v>
      </c>
      <c r="BO160" s="50">
        <v>-1057.05</v>
      </c>
      <c r="BP160" s="50">
        <v>1317.81</v>
      </c>
      <c r="BQ160" s="50">
        <v>1128.5999999999999</v>
      </c>
      <c r="BR160" s="50">
        <v>1589.68</v>
      </c>
      <c r="BS160" s="50">
        <v>1.2</v>
      </c>
      <c r="BT160" s="50">
        <v>1312.75</v>
      </c>
      <c r="BU160" s="50">
        <v>1128.7</v>
      </c>
      <c r="BV160" s="50">
        <v>12398.530000000002</v>
      </c>
      <c r="BW160" s="48"/>
      <c r="BX160" s="50">
        <v>3209.6600000000003</v>
      </c>
      <c r="BY160" s="50">
        <v>1088.6400000000001</v>
      </c>
      <c r="BZ160" s="50">
        <v>1798.05</v>
      </c>
      <c r="CA160" s="50">
        <v>124.97</v>
      </c>
      <c r="CB160" s="50">
        <v>592.88</v>
      </c>
      <c r="CC160" s="50">
        <v>2127.15</v>
      </c>
      <c r="CD160" s="50">
        <v>1771.77</v>
      </c>
      <c r="CE160" s="50">
        <v>1918.18</v>
      </c>
      <c r="CF160" s="50">
        <v>218.29000000000008</v>
      </c>
      <c r="CG160" s="50">
        <v>1406.17</v>
      </c>
      <c r="CH160" s="50">
        <v>42.89</v>
      </c>
      <c r="CI160" s="50">
        <v>1641.43</v>
      </c>
      <c r="CJ160" s="50">
        <v>15940.080000000002</v>
      </c>
      <c r="CK160" s="48"/>
      <c r="CL160" s="50">
        <v>2360.96</v>
      </c>
      <c r="CM160" s="50">
        <v>1921.8</v>
      </c>
      <c r="CN160" s="50">
        <v>846.11</v>
      </c>
      <c r="CO160" s="50">
        <v>1297.17</v>
      </c>
      <c r="CP160" s="50">
        <v>1206.53</v>
      </c>
      <c r="CQ160" s="50">
        <v>5703.7</v>
      </c>
      <c r="CR160" s="50">
        <v>27</v>
      </c>
      <c r="CS160" s="50">
        <v>456.46</v>
      </c>
      <c r="CT160" s="50">
        <v>295.34000000000003</v>
      </c>
      <c r="CU160" s="50">
        <v>1020.95</v>
      </c>
      <c r="CV160" s="50">
        <v>4300.1099999999997</v>
      </c>
      <c r="CW160" s="50">
        <v>693.86</v>
      </c>
      <c r="CX160" s="50">
        <v>20129.990000000002</v>
      </c>
      <c r="CY160" s="48"/>
      <c r="CZ160" s="50">
        <v>4398.75</v>
      </c>
      <c r="DA160" s="50">
        <v>1499.97</v>
      </c>
      <c r="DB160" s="50">
        <v>715.77</v>
      </c>
      <c r="DC160" s="50">
        <v>3042.21</v>
      </c>
      <c r="DD160" s="50">
        <v>627.24</v>
      </c>
      <c r="DE160" s="50">
        <v>2614.13</v>
      </c>
      <c r="DF160" s="50">
        <v>3597.1800000000003</v>
      </c>
      <c r="DG160" s="50">
        <v>3392.3500000000004</v>
      </c>
      <c r="DH160" s="50">
        <v>4593.3099999999995</v>
      </c>
      <c r="DI160" s="50">
        <v>3031.5600000000004</v>
      </c>
      <c r="DJ160" s="50">
        <v>2155.75</v>
      </c>
      <c r="DK160" s="50">
        <v>3351.75</v>
      </c>
      <c r="DL160" s="50">
        <v>33019.97</v>
      </c>
      <c r="DM160" s="50">
        <v>942.79</v>
      </c>
      <c r="DN160" s="50">
        <v>32.630000000000003</v>
      </c>
      <c r="DO160" s="50">
        <v>891.35</v>
      </c>
      <c r="DP160" s="50">
        <v>3236.04</v>
      </c>
      <c r="DQ160" s="50">
        <v>0</v>
      </c>
      <c r="DR160" s="50">
        <v>0</v>
      </c>
      <c r="DS160" s="50">
        <v>0</v>
      </c>
      <c r="DT160" s="50">
        <v>0</v>
      </c>
      <c r="DU160" s="50">
        <v>0</v>
      </c>
      <c r="DV160" s="50">
        <v>0</v>
      </c>
      <c r="DW160" s="50">
        <v>0</v>
      </c>
      <c r="DX160" s="50">
        <v>0</v>
      </c>
      <c r="DY160" s="50">
        <v>5102.8099999999995</v>
      </c>
      <c r="EA160" s="223"/>
      <c r="EB160" s="223"/>
      <c r="EC160" s="223"/>
      <c r="ED160" s="223"/>
      <c r="EE160" s="223"/>
      <c r="EF160" s="223"/>
    </row>
    <row r="161" spans="1:136" s="59" customFormat="1" hidden="1" outlineLevel="1">
      <c r="A161" s="56" t="s">
        <v>315</v>
      </c>
      <c r="B161" s="57">
        <v>0</v>
      </c>
      <c r="C161" s="57">
        <v>0</v>
      </c>
      <c r="D161" s="57">
        <v>0</v>
      </c>
      <c r="E161" s="57">
        <v>0</v>
      </c>
      <c r="F161" s="57">
        <v>0</v>
      </c>
      <c r="G161" s="57">
        <v>0</v>
      </c>
      <c r="H161" s="57">
        <v>0</v>
      </c>
      <c r="I161" s="57">
        <v>0</v>
      </c>
      <c r="J161" s="57">
        <v>0</v>
      </c>
      <c r="K161" s="57">
        <v>0</v>
      </c>
      <c r="L161" s="57">
        <v>0</v>
      </c>
      <c r="M161" s="57">
        <v>0</v>
      </c>
      <c r="N161" s="57">
        <v>0</v>
      </c>
      <c r="O161" s="57">
        <v>0</v>
      </c>
      <c r="P161" s="223"/>
      <c r="Q161" s="57">
        <v>0</v>
      </c>
      <c r="R161" s="57">
        <v>0</v>
      </c>
      <c r="S161" s="57">
        <v>0</v>
      </c>
      <c r="T161" s="57">
        <v>0</v>
      </c>
      <c r="U161" s="57">
        <v>0</v>
      </c>
      <c r="V161" s="57">
        <v>0</v>
      </c>
      <c r="W161" s="57">
        <v>0</v>
      </c>
      <c r="X161" s="57">
        <v>0</v>
      </c>
      <c r="Y161" s="57">
        <v>0</v>
      </c>
      <c r="Z161" s="57">
        <v>0</v>
      </c>
      <c r="AA161" s="57">
        <v>0</v>
      </c>
      <c r="AB161" s="57">
        <v>0</v>
      </c>
      <c r="AC161" s="57">
        <v>0</v>
      </c>
      <c r="AD161" s="57">
        <v>0</v>
      </c>
      <c r="AE161" s="223"/>
      <c r="AF161" s="57">
        <v>306.08</v>
      </c>
      <c r="AG161" s="57">
        <v>6871.61</v>
      </c>
      <c r="AH161" s="57">
        <v>2338.3000000000002</v>
      </c>
      <c r="AI161" s="57">
        <v>3871.57</v>
      </c>
      <c r="AJ161" s="57">
        <v>3052.62</v>
      </c>
      <c r="AK161" s="57">
        <v>2354.4699999999998</v>
      </c>
      <c r="AL161" s="57">
        <v>1955.3</v>
      </c>
      <c r="AM161" s="57">
        <v>3192.61</v>
      </c>
      <c r="AN161" s="57">
        <v>2822.18</v>
      </c>
      <c r="AO161" s="57">
        <v>3160.45</v>
      </c>
      <c r="AP161" s="57">
        <v>3229.94</v>
      </c>
      <c r="AQ161" s="57">
        <v>4319.82</v>
      </c>
      <c r="AR161" s="57">
        <v>4319.82</v>
      </c>
      <c r="AS161" s="57">
        <v>37474.950000000004</v>
      </c>
      <c r="AT161" s="223"/>
      <c r="AU161" s="57">
        <v>3376.51</v>
      </c>
      <c r="AV161" s="57">
        <v>3853.53</v>
      </c>
      <c r="AW161" s="57">
        <v>2792.4</v>
      </c>
      <c r="AX161" s="57">
        <v>2862.74</v>
      </c>
      <c r="AY161" s="57">
        <v>2765.77</v>
      </c>
      <c r="AZ161" s="57">
        <v>3180.26</v>
      </c>
      <c r="BA161" s="57">
        <v>2848.05</v>
      </c>
      <c r="BB161" s="57">
        <v>3650.91</v>
      </c>
      <c r="BC161" s="57">
        <v>3876.26</v>
      </c>
      <c r="BD161" s="57">
        <v>4074.65</v>
      </c>
      <c r="BE161" s="57">
        <v>3623.1</v>
      </c>
      <c r="BF161" s="57">
        <v>3787.49</v>
      </c>
      <c r="BG161" s="57">
        <v>3787.49</v>
      </c>
      <c r="BH161" s="57">
        <v>40691.67</v>
      </c>
      <c r="BI161" s="223"/>
      <c r="BJ161" s="57">
        <v>4001.57</v>
      </c>
      <c r="BK161" s="57">
        <v>3208.64</v>
      </c>
      <c r="BL161" s="57">
        <v>3091.61</v>
      </c>
      <c r="BM161" s="57">
        <v>2975.52</v>
      </c>
      <c r="BN161" s="57">
        <v>3043.87</v>
      </c>
      <c r="BO161" s="57">
        <v>2657.67</v>
      </c>
      <c r="BP161" s="57">
        <v>3345.76</v>
      </c>
      <c r="BQ161" s="57">
        <v>3887.95</v>
      </c>
      <c r="BR161" s="57">
        <v>4192.1899999999996</v>
      </c>
      <c r="BS161" s="57">
        <v>2818.37</v>
      </c>
      <c r="BT161" s="57">
        <v>2480.8000000000002</v>
      </c>
      <c r="BU161" s="57">
        <v>4068.56</v>
      </c>
      <c r="BV161" s="57">
        <v>39772.51</v>
      </c>
      <c r="BW161" s="223"/>
      <c r="BX161" s="57">
        <v>3881.51</v>
      </c>
      <c r="BY161" s="57">
        <v>3447.74</v>
      </c>
      <c r="BZ161" s="57">
        <v>3179.23</v>
      </c>
      <c r="CA161" s="57">
        <v>3104.54</v>
      </c>
      <c r="CB161" s="57">
        <v>3265.15</v>
      </c>
      <c r="CC161" s="57">
        <v>2905.32</v>
      </c>
      <c r="CD161" s="57">
        <v>2882.95</v>
      </c>
      <c r="CE161" s="57">
        <v>3636.44</v>
      </c>
      <c r="CF161" s="57">
        <v>3555.34</v>
      </c>
      <c r="CG161" s="57">
        <v>4185.3900000000003</v>
      </c>
      <c r="CH161" s="57">
        <v>3922.65</v>
      </c>
      <c r="CI161" s="57">
        <v>4253.51</v>
      </c>
      <c r="CJ161" s="57">
        <v>42219.770000000004</v>
      </c>
      <c r="CK161" s="223"/>
      <c r="CL161" s="57">
        <v>4480.97</v>
      </c>
      <c r="CM161" s="57">
        <v>3489.19</v>
      </c>
      <c r="CN161" s="57">
        <v>2977.94</v>
      </c>
      <c r="CO161" s="57">
        <v>2526.44</v>
      </c>
      <c r="CP161" s="57">
        <v>2608.1799999999998</v>
      </c>
      <c r="CQ161" s="57">
        <v>1484.33</v>
      </c>
      <c r="CR161" s="57">
        <v>3638.46</v>
      </c>
      <c r="CS161" s="57">
        <v>4058.5</v>
      </c>
      <c r="CT161" s="57">
        <v>4437.1400000000003</v>
      </c>
      <c r="CU161" s="57">
        <v>4563.43</v>
      </c>
      <c r="CV161" s="57">
        <v>4065.37</v>
      </c>
      <c r="CW161" s="57">
        <v>4163.54</v>
      </c>
      <c r="CX161" s="57">
        <v>42493.490000000005</v>
      </c>
      <c r="CY161" s="223"/>
      <c r="CZ161" s="57">
        <v>4185.7700000000004</v>
      </c>
      <c r="DA161" s="57">
        <v>4624.3999999999996</v>
      </c>
      <c r="DB161" s="57">
        <v>4084.17</v>
      </c>
      <c r="DC161" s="57">
        <v>3333.11</v>
      </c>
      <c r="DD161" s="57">
        <v>3089.57</v>
      </c>
      <c r="DE161" s="57">
        <v>3847.72</v>
      </c>
      <c r="DF161" s="57">
        <v>4520.1000000000004</v>
      </c>
      <c r="DG161" s="57">
        <v>4984.32</v>
      </c>
      <c r="DH161" s="57">
        <v>5596.63</v>
      </c>
      <c r="DI161" s="57">
        <v>4870.29</v>
      </c>
      <c r="DJ161" s="57">
        <v>2599.0700000000002</v>
      </c>
      <c r="DK161" s="57">
        <v>5036.22</v>
      </c>
      <c r="DL161" s="57">
        <v>50771.37</v>
      </c>
      <c r="DM161" s="57">
        <v>3962.06</v>
      </c>
      <c r="DN161" s="57">
        <v>3702.46</v>
      </c>
      <c r="DO161" s="57">
        <v>3248.4</v>
      </c>
      <c r="DP161" s="57">
        <v>3070.02</v>
      </c>
      <c r="DQ161" s="57">
        <v>0</v>
      </c>
      <c r="DR161" s="57">
        <v>0</v>
      </c>
      <c r="DS161" s="57">
        <v>0</v>
      </c>
      <c r="DT161" s="57">
        <v>0</v>
      </c>
      <c r="DU161" s="57">
        <v>0</v>
      </c>
      <c r="DV161" s="57">
        <v>0</v>
      </c>
      <c r="DW161" s="57">
        <v>0</v>
      </c>
      <c r="DX161" s="57">
        <v>0</v>
      </c>
      <c r="DY161" s="57">
        <v>13982.94</v>
      </c>
      <c r="DZ161" s="223"/>
      <c r="EA161" s="223"/>
      <c r="EB161" s="223"/>
      <c r="EC161" s="223"/>
      <c r="ED161" s="223"/>
      <c r="EE161" s="223"/>
      <c r="EF161" s="223"/>
    </row>
    <row r="162" spans="1:136" s="59" customFormat="1" hidden="1" outlineLevel="1">
      <c r="A162" s="56" t="s">
        <v>316</v>
      </c>
      <c r="B162" s="57">
        <v>0</v>
      </c>
      <c r="C162" s="57">
        <v>0</v>
      </c>
      <c r="D162" s="57">
        <v>0</v>
      </c>
      <c r="E162" s="57">
        <v>0</v>
      </c>
      <c r="F162" s="57">
        <v>0</v>
      </c>
      <c r="G162" s="57">
        <v>0</v>
      </c>
      <c r="H162" s="57">
        <v>0</v>
      </c>
      <c r="I162" s="57">
        <v>0</v>
      </c>
      <c r="J162" s="57">
        <v>0</v>
      </c>
      <c r="K162" s="57">
        <v>0</v>
      </c>
      <c r="L162" s="57">
        <v>0</v>
      </c>
      <c r="M162" s="57">
        <v>0</v>
      </c>
      <c r="N162" s="57">
        <v>0</v>
      </c>
      <c r="O162" s="57">
        <v>0</v>
      </c>
      <c r="P162" s="223"/>
      <c r="Q162" s="57">
        <v>0</v>
      </c>
      <c r="R162" s="57">
        <v>0</v>
      </c>
      <c r="S162" s="57">
        <v>0</v>
      </c>
      <c r="T162" s="57">
        <v>0</v>
      </c>
      <c r="U162" s="57">
        <v>0</v>
      </c>
      <c r="V162" s="57">
        <v>0</v>
      </c>
      <c r="W162" s="57">
        <v>0</v>
      </c>
      <c r="X162" s="57">
        <v>0</v>
      </c>
      <c r="Y162" s="57">
        <v>0</v>
      </c>
      <c r="Z162" s="57">
        <v>0</v>
      </c>
      <c r="AA162" s="57">
        <v>0</v>
      </c>
      <c r="AB162" s="57">
        <v>0</v>
      </c>
      <c r="AC162" s="57">
        <v>0</v>
      </c>
      <c r="AD162" s="57">
        <v>0</v>
      </c>
      <c r="AE162" s="223"/>
      <c r="AF162" s="57">
        <v>0</v>
      </c>
      <c r="AG162" s="57">
        <v>0</v>
      </c>
      <c r="AH162" s="57">
        <v>0</v>
      </c>
      <c r="AI162" s="57">
        <v>0</v>
      </c>
      <c r="AJ162" s="57">
        <v>0</v>
      </c>
      <c r="AK162" s="57">
        <v>0</v>
      </c>
      <c r="AL162" s="57">
        <v>0</v>
      </c>
      <c r="AM162" s="57">
        <v>0</v>
      </c>
      <c r="AN162" s="57">
        <v>0</v>
      </c>
      <c r="AO162" s="57">
        <v>0</v>
      </c>
      <c r="AP162" s="57">
        <v>0</v>
      </c>
      <c r="AQ162" s="57">
        <v>0</v>
      </c>
      <c r="AR162" s="57">
        <v>0</v>
      </c>
      <c r="AS162" s="57">
        <v>0</v>
      </c>
      <c r="AT162" s="223"/>
      <c r="AU162" s="57">
        <v>0</v>
      </c>
      <c r="AV162" s="57">
        <v>0</v>
      </c>
      <c r="AW162" s="57">
        <v>0</v>
      </c>
      <c r="AX162" s="57">
        <v>0</v>
      </c>
      <c r="AY162" s="57">
        <v>0</v>
      </c>
      <c r="AZ162" s="57">
        <v>0</v>
      </c>
      <c r="BA162" s="57">
        <v>0</v>
      </c>
      <c r="BB162" s="57">
        <v>0</v>
      </c>
      <c r="BC162" s="57">
        <v>0</v>
      </c>
      <c r="BD162" s="57">
        <v>0</v>
      </c>
      <c r="BE162" s="57">
        <v>0</v>
      </c>
      <c r="BF162" s="57">
        <v>0</v>
      </c>
      <c r="BG162" s="57">
        <v>0</v>
      </c>
      <c r="BH162" s="57">
        <v>0</v>
      </c>
      <c r="BI162" s="223"/>
      <c r="BJ162" s="57">
        <v>0</v>
      </c>
      <c r="BK162" s="57">
        <v>0</v>
      </c>
      <c r="BL162" s="57">
        <v>0</v>
      </c>
      <c r="BM162" s="57">
        <v>0</v>
      </c>
      <c r="BN162" s="57">
        <v>0</v>
      </c>
      <c r="BO162" s="57">
        <v>0</v>
      </c>
      <c r="BP162" s="57">
        <v>0</v>
      </c>
      <c r="BQ162" s="57">
        <v>0</v>
      </c>
      <c r="BR162" s="57">
        <v>0</v>
      </c>
      <c r="BS162" s="57">
        <v>0</v>
      </c>
      <c r="BT162" s="57">
        <v>0</v>
      </c>
      <c r="BU162" s="57">
        <v>0</v>
      </c>
      <c r="BV162" s="57">
        <v>0</v>
      </c>
      <c r="BW162" s="223"/>
      <c r="BX162" s="57">
        <v>0</v>
      </c>
      <c r="BY162" s="57">
        <v>0</v>
      </c>
      <c r="BZ162" s="57">
        <v>0</v>
      </c>
      <c r="CA162" s="57">
        <v>0</v>
      </c>
      <c r="CB162" s="57">
        <v>0</v>
      </c>
      <c r="CC162" s="57">
        <v>0</v>
      </c>
      <c r="CD162" s="57">
        <v>0</v>
      </c>
      <c r="CE162" s="57">
        <v>0</v>
      </c>
      <c r="CF162" s="57">
        <v>0</v>
      </c>
      <c r="CG162" s="57">
        <v>0</v>
      </c>
      <c r="CH162" s="57">
        <v>0</v>
      </c>
      <c r="CI162" s="57">
        <v>0</v>
      </c>
      <c r="CJ162" s="57">
        <v>0</v>
      </c>
      <c r="CK162" s="223"/>
      <c r="CL162" s="57">
        <v>0</v>
      </c>
      <c r="CM162" s="57">
        <v>0</v>
      </c>
      <c r="CN162" s="57">
        <v>0</v>
      </c>
      <c r="CO162" s="57">
        <v>0</v>
      </c>
      <c r="CP162" s="57">
        <v>0</v>
      </c>
      <c r="CQ162" s="57">
        <v>0</v>
      </c>
      <c r="CR162" s="57">
        <v>0</v>
      </c>
      <c r="CS162" s="57">
        <v>0</v>
      </c>
      <c r="CT162" s="57">
        <v>0</v>
      </c>
      <c r="CU162" s="57">
        <v>0</v>
      </c>
      <c r="CV162" s="57">
        <v>0</v>
      </c>
      <c r="CW162" s="57">
        <v>0</v>
      </c>
      <c r="CX162" s="57">
        <v>0</v>
      </c>
      <c r="CY162" s="223"/>
      <c r="CZ162" s="57">
        <v>0</v>
      </c>
      <c r="DA162" s="57">
        <v>0</v>
      </c>
      <c r="DB162" s="57">
        <v>0</v>
      </c>
      <c r="DC162" s="57">
        <v>0</v>
      </c>
      <c r="DD162" s="57">
        <v>0</v>
      </c>
      <c r="DE162" s="57">
        <v>0</v>
      </c>
      <c r="DF162" s="57">
        <v>0</v>
      </c>
      <c r="DG162" s="57">
        <v>0</v>
      </c>
      <c r="DH162" s="57">
        <v>0</v>
      </c>
      <c r="DI162" s="57">
        <v>0</v>
      </c>
      <c r="DJ162" s="57">
        <v>0</v>
      </c>
      <c r="DK162" s="57">
        <v>0</v>
      </c>
      <c r="DL162" s="57">
        <v>0</v>
      </c>
      <c r="DM162" s="57">
        <v>0</v>
      </c>
      <c r="DN162" s="57">
        <v>0</v>
      </c>
      <c r="DO162" s="57">
        <v>0</v>
      </c>
      <c r="DP162" s="57">
        <v>0</v>
      </c>
      <c r="DQ162" s="57">
        <v>0</v>
      </c>
      <c r="DR162" s="57">
        <v>0</v>
      </c>
      <c r="DS162" s="57">
        <v>0</v>
      </c>
      <c r="DT162" s="57">
        <v>0</v>
      </c>
      <c r="DU162" s="57">
        <v>0</v>
      </c>
      <c r="DV162" s="57">
        <v>0</v>
      </c>
      <c r="DW162" s="57">
        <v>0</v>
      </c>
      <c r="DX162" s="57">
        <v>0</v>
      </c>
      <c r="DY162" s="57">
        <v>0</v>
      </c>
      <c r="DZ162" s="223"/>
      <c r="EA162" s="223"/>
      <c r="EB162" s="223"/>
      <c r="EC162" s="223"/>
      <c r="ED162" s="223"/>
      <c r="EE162" s="223"/>
      <c r="EF162" s="223"/>
    </row>
    <row r="163" spans="1:136" s="59" customFormat="1" hidden="1" outlineLevel="1">
      <c r="A163" s="56" t="s">
        <v>317</v>
      </c>
      <c r="B163" s="57">
        <v>0</v>
      </c>
      <c r="C163" s="57">
        <v>0</v>
      </c>
      <c r="D163" s="57">
        <v>0</v>
      </c>
      <c r="E163" s="57">
        <v>0</v>
      </c>
      <c r="F163" s="57">
        <v>0</v>
      </c>
      <c r="G163" s="57">
        <v>0</v>
      </c>
      <c r="H163" s="57">
        <v>0</v>
      </c>
      <c r="I163" s="57">
        <v>0</v>
      </c>
      <c r="J163" s="57">
        <v>0</v>
      </c>
      <c r="K163" s="57">
        <v>0</v>
      </c>
      <c r="L163" s="57">
        <v>0</v>
      </c>
      <c r="M163" s="57">
        <v>0</v>
      </c>
      <c r="N163" s="57">
        <v>0</v>
      </c>
      <c r="O163" s="57">
        <v>0</v>
      </c>
      <c r="P163" s="223"/>
      <c r="Q163" s="57">
        <v>0</v>
      </c>
      <c r="R163" s="57">
        <v>0</v>
      </c>
      <c r="S163" s="57">
        <v>0</v>
      </c>
      <c r="T163" s="57">
        <v>0</v>
      </c>
      <c r="U163" s="57">
        <v>0</v>
      </c>
      <c r="V163" s="57">
        <v>0</v>
      </c>
      <c r="W163" s="57">
        <v>0</v>
      </c>
      <c r="X163" s="57">
        <v>0</v>
      </c>
      <c r="Y163" s="57">
        <v>0</v>
      </c>
      <c r="Z163" s="57">
        <v>0</v>
      </c>
      <c r="AA163" s="57">
        <v>0</v>
      </c>
      <c r="AB163" s="57">
        <v>0</v>
      </c>
      <c r="AC163" s="57">
        <v>0</v>
      </c>
      <c r="AD163" s="57">
        <v>0</v>
      </c>
      <c r="AE163" s="223"/>
      <c r="AF163" s="57">
        <v>0</v>
      </c>
      <c r="AG163" s="57">
        <v>0</v>
      </c>
      <c r="AH163" s="57">
        <v>0</v>
      </c>
      <c r="AI163" s="57">
        <v>0</v>
      </c>
      <c r="AJ163" s="57">
        <v>0</v>
      </c>
      <c r="AK163" s="57">
        <v>0</v>
      </c>
      <c r="AL163" s="57">
        <v>0</v>
      </c>
      <c r="AM163" s="57">
        <v>0</v>
      </c>
      <c r="AN163" s="57">
        <v>0</v>
      </c>
      <c r="AO163" s="57">
        <v>0</v>
      </c>
      <c r="AP163" s="57">
        <v>0</v>
      </c>
      <c r="AQ163" s="57">
        <v>0</v>
      </c>
      <c r="AR163" s="57">
        <v>0</v>
      </c>
      <c r="AS163" s="57">
        <v>0</v>
      </c>
      <c r="AT163" s="223"/>
      <c r="AU163" s="57">
        <v>0</v>
      </c>
      <c r="AV163" s="57">
        <v>0</v>
      </c>
      <c r="AW163" s="57">
        <v>0</v>
      </c>
      <c r="AX163" s="57">
        <v>0</v>
      </c>
      <c r="AY163" s="57">
        <v>0</v>
      </c>
      <c r="AZ163" s="57">
        <v>0</v>
      </c>
      <c r="BA163" s="57">
        <v>0</v>
      </c>
      <c r="BB163" s="57">
        <v>0</v>
      </c>
      <c r="BC163" s="57">
        <v>0</v>
      </c>
      <c r="BD163" s="57">
        <v>0</v>
      </c>
      <c r="BE163" s="57">
        <v>0</v>
      </c>
      <c r="BF163" s="57">
        <v>0</v>
      </c>
      <c r="BG163" s="57">
        <v>0</v>
      </c>
      <c r="BH163" s="57">
        <v>0</v>
      </c>
      <c r="BI163" s="223"/>
      <c r="BJ163" s="57">
        <v>0</v>
      </c>
      <c r="BK163" s="57">
        <v>0</v>
      </c>
      <c r="BL163" s="57">
        <v>0</v>
      </c>
      <c r="BM163" s="57">
        <v>0</v>
      </c>
      <c r="BN163" s="57">
        <v>0</v>
      </c>
      <c r="BO163" s="57">
        <v>0</v>
      </c>
      <c r="BP163" s="57">
        <v>0</v>
      </c>
      <c r="BQ163" s="57">
        <v>0</v>
      </c>
      <c r="BR163" s="57">
        <v>0</v>
      </c>
      <c r="BS163" s="57">
        <v>0</v>
      </c>
      <c r="BT163" s="57">
        <v>0</v>
      </c>
      <c r="BU163" s="57">
        <v>0</v>
      </c>
      <c r="BV163" s="57">
        <v>0</v>
      </c>
      <c r="BW163" s="223"/>
      <c r="BX163" s="57">
        <v>0</v>
      </c>
      <c r="BY163" s="57">
        <v>0</v>
      </c>
      <c r="BZ163" s="57">
        <v>0</v>
      </c>
      <c r="CA163" s="57">
        <v>0</v>
      </c>
      <c r="CB163" s="57">
        <v>0</v>
      </c>
      <c r="CC163" s="57">
        <v>0</v>
      </c>
      <c r="CD163" s="57">
        <v>0</v>
      </c>
      <c r="CE163" s="57">
        <v>0</v>
      </c>
      <c r="CF163" s="57">
        <v>0</v>
      </c>
      <c r="CG163" s="57">
        <v>0</v>
      </c>
      <c r="CH163" s="57">
        <v>0</v>
      </c>
      <c r="CI163" s="57">
        <v>0</v>
      </c>
      <c r="CJ163" s="57">
        <v>0</v>
      </c>
      <c r="CK163" s="223"/>
      <c r="CL163" s="57">
        <v>0</v>
      </c>
      <c r="CM163" s="57">
        <v>0</v>
      </c>
      <c r="CN163" s="57">
        <v>0</v>
      </c>
      <c r="CO163" s="57">
        <v>0</v>
      </c>
      <c r="CP163" s="57">
        <v>0</v>
      </c>
      <c r="CQ163" s="57">
        <v>0</v>
      </c>
      <c r="CR163" s="57">
        <v>0</v>
      </c>
      <c r="CS163" s="57">
        <v>0</v>
      </c>
      <c r="CT163" s="57">
        <v>0</v>
      </c>
      <c r="CU163" s="57">
        <v>0</v>
      </c>
      <c r="CV163" s="57">
        <v>0</v>
      </c>
      <c r="CW163" s="57">
        <v>0</v>
      </c>
      <c r="CX163" s="57">
        <v>0</v>
      </c>
      <c r="CY163" s="223"/>
      <c r="CZ163" s="57">
        <v>0</v>
      </c>
      <c r="DA163" s="57">
        <v>0</v>
      </c>
      <c r="DB163" s="57">
        <v>0</v>
      </c>
      <c r="DC163" s="57">
        <v>0</v>
      </c>
      <c r="DD163" s="57">
        <v>0</v>
      </c>
      <c r="DE163" s="57">
        <v>0</v>
      </c>
      <c r="DF163" s="57">
        <v>0</v>
      </c>
      <c r="DG163" s="57">
        <v>0</v>
      </c>
      <c r="DH163" s="57">
        <v>0</v>
      </c>
      <c r="DI163" s="57">
        <v>0</v>
      </c>
      <c r="DJ163" s="57">
        <v>0</v>
      </c>
      <c r="DK163" s="57">
        <v>0</v>
      </c>
      <c r="DL163" s="57">
        <v>0</v>
      </c>
      <c r="DM163" s="57">
        <v>0</v>
      </c>
      <c r="DN163" s="57">
        <v>0</v>
      </c>
      <c r="DO163" s="57">
        <v>0</v>
      </c>
      <c r="DP163" s="57">
        <v>0</v>
      </c>
      <c r="DQ163" s="57">
        <v>0</v>
      </c>
      <c r="DR163" s="57">
        <v>0</v>
      </c>
      <c r="DS163" s="57">
        <v>0</v>
      </c>
      <c r="DT163" s="57">
        <v>0</v>
      </c>
      <c r="DU163" s="57">
        <v>0</v>
      </c>
      <c r="DV163" s="57">
        <v>0</v>
      </c>
      <c r="DW163" s="57">
        <v>0</v>
      </c>
      <c r="DX163" s="57">
        <v>0</v>
      </c>
      <c r="DY163" s="57">
        <v>0</v>
      </c>
      <c r="DZ163" s="223"/>
      <c r="EA163" s="223"/>
      <c r="EB163" s="223"/>
      <c r="EC163" s="223"/>
      <c r="ED163" s="223"/>
      <c r="EE163" s="223"/>
      <c r="EF163" s="223"/>
    </row>
    <row r="164" spans="1:136" s="59" customFormat="1" hidden="1" outlineLevel="1">
      <c r="A164" s="56" t="s">
        <v>318</v>
      </c>
      <c r="B164" s="57">
        <v>-4074.45</v>
      </c>
      <c r="C164" s="57">
        <v>4074.45</v>
      </c>
      <c r="D164" s="57">
        <v>0</v>
      </c>
      <c r="E164" s="57">
        <v>0</v>
      </c>
      <c r="F164" s="57">
        <v>0</v>
      </c>
      <c r="G164" s="57">
        <v>0</v>
      </c>
      <c r="H164" s="57">
        <v>0</v>
      </c>
      <c r="I164" s="57">
        <v>0</v>
      </c>
      <c r="J164" s="57">
        <v>0</v>
      </c>
      <c r="K164" s="57">
        <v>0</v>
      </c>
      <c r="L164" s="57">
        <v>0</v>
      </c>
      <c r="M164" s="57">
        <v>0</v>
      </c>
      <c r="N164" s="57">
        <v>0</v>
      </c>
      <c r="O164" s="57">
        <v>0</v>
      </c>
      <c r="P164" s="223"/>
      <c r="Q164" s="57">
        <v>0</v>
      </c>
      <c r="R164" s="57">
        <v>0</v>
      </c>
      <c r="S164" s="57">
        <v>0</v>
      </c>
      <c r="T164" s="57">
        <v>0</v>
      </c>
      <c r="U164" s="57">
        <v>0</v>
      </c>
      <c r="V164" s="57">
        <v>0</v>
      </c>
      <c r="W164" s="57">
        <v>0</v>
      </c>
      <c r="X164" s="57">
        <v>0</v>
      </c>
      <c r="Y164" s="57">
        <v>0</v>
      </c>
      <c r="Z164" s="57">
        <v>0</v>
      </c>
      <c r="AA164" s="57">
        <v>0</v>
      </c>
      <c r="AB164" s="57">
        <v>0</v>
      </c>
      <c r="AC164" s="57">
        <v>0</v>
      </c>
      <c r="AD164" s="57">
        <v>0</v>
      </c>
      <c r="AE164" s="223"/>
      <c r="AF164" s="57">
        <v>0</v>
      </c>
      <c r="AG164" s="57">
        <v>0</v>
      </c>
      <c r="AH164" s="57">
        <v>0</v>
      </c>
      <c r="AI164" s="57">
        <v>0</v>
      </c>
      <c r="AJ164" s="57">
        <v>0</v>
      </c>
      <c r="AK164" s="57">
        <v>0</v>
      </c>
      <c r="AL164" s="57">
        <v>0</v>
      </c>
      <c r="AM164" s="57">
        <v>0</v>
      </c>
      <c r="AN164" s="57">
        <v>0</v>
      </c>
      <c r="AO164" s="57">
        <v>0</v>
      </c>
      <c r="AP164" s="57">
        <v>0</v>
      </c>
      <c r="AQ164" s="57">
        <v>0</v>
      </c>
      <c r="AR164" s="57">
        <v>0</v>
      </c>
      <c r="AS164" s="57">
        <v>0</v>
      </c>
      <c r="AT164" s="223"/>
      <c r="AU164" s="57">
        <v>0</v>
      </c>
      <c r="AV164" s="57">
        <v>0</v>
      </c>
      <c r="AW164" s="57">
        <v>0</v>
      </c>
      <c r="AX164" s="57">
        <v>0</v>
      </c>
      <c r="AY164" s="57">
        <v>0</v>
      </c>
      <c r="AZ164" s="57">
        <v>0</v>
      </c>
      <c r="BA164" s="57">
        <v>0</v>
      </c>
      <c r="BB164" s="57">
        <v>0</v>
      </c>
      <c r="BC164" s="57">
        <v>0</v>
      </c>
      <c r="BD164" s="57">
        <v>0</v>
      </c>
      <c r="BE164" s="57">
        <v>0</v>
      </c>
      <c r="BF164" s="57">
        <v>0</v>
      </c>
      <c r="BG164" s="57">
        <v>0</v>
      </c>
      <c r="BH164" s="57">
        <v>0</v>
      </c>
      <c r="BI164" s="223"/>
      <c r="BJ164" s="57">
        <v>0</v>
      </c>
      <c r="BK164" s="57">
        <v>0</v>
      </c>
      <c r="BL164" s="57">
        <v>0</v>
      </c>
      <c r="BM164" s="57">
        <v>0</v>
      </c>
      <c r="BN164" s="57">
        <v>0</v>
      </c>
      <c r="BO164" s="57">
        <v>0</v>
      </c>
      <c r="BP164" s="57">
        <v>0</v>
      </c>
      <c r="BQ164" s="57">
        <v>0</v>
      </c>
      <c r="BR164" s="57">
        <v>0</v>
      </c>
      <c r="BS164" s="57">
        <v>0</v>
      </c>
      <c r="BT164" s="57">
        <v>0</v>
      </c>
      <c r="BU164" s="57">
        <v>0</v>
      </c>
      <c r="BV164" s="57">
        <v>0</v>
      </c>
      <c r="BW164" s="223"/>
      <c r="BX164" s="57">
        <v>0</v>
      </c>
      <c r="BY164" s="57">
        <v>0</v>
      </c>
      <c r="BZ164" s="57">
        <v>0</v>
      </c>
      <c r="CA164" s="57">
        <v>0</v>
      </c>
      <c r="CB164" s="57">
        <v>0</v>
      </c>
      <c r="CC164" s="57">
        <v>0</v>
      </c>
      <c r="CD164" s="57">
        <v>0</v>
      </c>
      <c r="CE164" s="57">
        <v>0</v>
      </c>
      <c r="CF164" s="57">
        <v>0</v>
      </c>
      <c r="CG164" s="57">
        <v>0</v>
      </c>
      <c r="CH164" s="57">
        <v>0</v>
      </c>
      <c r="CI164" s="57">
        <v>0</v>
      </c>
      <c r="CJ164" s="57">
        <v>0</v>
      </c>
      <c r="CK164" s="223"/>
      <c r="CL164" s="57">
        <v>0</v>
      </c>
      <c r="CM164" s="57">
        <v>0</v>
      </c>
      <c r="CN164" s="57">
        <v>0</v>
      </c>
      <c r="CO164" s="57">
        <v>0</v>
      </c>
      <c r="CP164" s="57">
        <v>0</v>
      </c>
      <c r="CQ164" s="57">
        <v>0</v>
      </c>
      <c r="CR164" s="57">
        <v>0</v>
      </c>
      <c r="CS164" s="57">
        <v>0</v>
      </c>
      <c r="CT164" s="57">
        <v>0</v>
      </c>
      <c r="CU164" s="57">
        <v>0</v>
      </c>
      <c r="CV164" s="57">
        <v>0</v>
      </c>
      <c r="CW164" s="57">
        <v>0</v>
      </c>
      <c r="CX164" s="57">
        <v>0</v>
      </c>
      <c r="CY164" s="223"/>
      <c r="CZ164" s="57">
        <v>0</v>
      </c>
      <c r="DA164" s="57">
        <v>0</v>
      </c>
      <c r="DB164" s="57">
        <v>0</v>
      </c>
      <c r="DC164" s="57">
        <v>0</v>
      </c>
      <c r="DD164" s="57">
        <v>0</v>
      </c>
      <c r="DE164" s="57">
        <v>0</v>
      </c>
      <c r="DF164" s="57">
        <v>0</v>
      </c>
      <c r="DG164" s="57">
        <v>0</v>
      </c>
      <c r="DH164" s="57">
        <v>0</v>
      </c>
      <c r="DI164" s="57">
        <v>0</v>
      </c>
      <c r="DJ164" s="57">
        <v>0</v>
      </c>
      <c r="DK164" s="57">
        <v>0</v>
      </c>
      <c r="DL164" s="57">
        <v>0</v>
      </c>
      <c r="DM164" s="57">
        <v>0</v>
      </c>
      <c r="DN164" s="57">
        <v>0</v>
      </c>
      <c r="DO164" s="57">
        <v>0</v>
      </c>
      <c r="DP164" s="57">
        <v>0</v>
      </c>
      <c r="DQ164" s="57">
        <v>0</v>
      </c>
      <c r="DR164" s="57">
        <v>0</v>
      </c>
      <c r="DS164" s="57">
        <v>0</v>
      </c>
      <c r="DT164" s="57">
        <v>0</v>
      </c>
      <c r="DU164" s="57">
        <v>0</v>
      </c>
      <c r="DV164" s="57">
        <v>0</v>
      </c>
      <c r="DW164" s="57">
        <v>0</v>
      </c>
      <c r="DX164" s="57">
        <v>0</v>
      </c>
      <c r="DY164" s="57">
        <v>0</v>
      </c>
      <c r="DZ164" s="223"/>
      <c r="EA164" s="223"/>
      <c r="EB164" s="223"/>
      <c r="EC164" s="223"/>
      <c r="ED164" s="223"/>
      <c r="EE164" s="223"/>
      <c r="EF164" s="223"/>
    </row>
    <row r="165" spans="1:136" s="59" customFormat="1" hidden="1" outlineLevel="1">
      <c r="A165" s="56" t="s">
        <v>319</v>
      </c>
      <c r="B165" s="57">
        <v>6481.02</v>
      </c>
      <c r="C165" s="57">
        <v>-1568.85</v>
      </c>
      <c r="D165" s="57">
        <v>1988.22</v>
      </c>
      <c r="E165" s="57">
        <v>2059.71</v>
      </c>
      <c r="F165" s="57">
        <v>2066.02</v>
      </c>
      <c r="G165" s="57">
        <v>1520.47</v>
      </c>
      <c r="H165" s="57">
        <v>2634.98</v>
      </c>
      <c r="I165" s="57">
        <v>2478.31</v>
      </c>
      <c r="J165" s="57">
        <v>2637.64</v>
      </c>
      <c r="K165" s="57">
        <v>2591.66</v>
      </c>
      <c r="L165" s="57">
        <v>2317.1799999999998</v>
      </c>
      <c r="M165" s="57">
        <v>2402.6799999999998</v>
      </c>
      <c r="N165" s="57">
        <v>2402.6799999999998</v>
      </c>
      <c r="O165" s="57">
        <v>27609.040000000001</v>
      </c>
      <c r="P165" s="223"/>
      <c r="Q165" s="57">
        <v>2884.97</v>
      </c>
      <c r="R165" s="57">
        <v>3806.86</v>
      </c>
      <c r="S165" s="57">
        <v>1755.7</v>
      </c>
      <c r="T165" s="57">
        <v>3221.19</v>
      </c>
      <c r="U165" s="57">
        <v>2646.46</v>
      </c>
      <c r="V165" s="57">
        <v>1931.08</v>
      </c>
      <c r="W165" s="57">
        <v>3121.93</v>
      </c>
      <c r="X165" s="57">
        <v>2313.64</v>
      </c>
      <c r="Y165" s="57">
        <v>3189.23</v>
      </c>
      <c r="Z165" s="57">
        <v>2730.19</v>
      </c>
      <c r="AA165" s="57">
        <v>2674.87</v>
      </c>
      <c r="AB165" s="57">
        <v>2640</v>
      </c>
      <c r="AC165" s="57">
        <v>2640</v>
      </c>
      <c r="AD165" s="57">
        <v>32916.119999999995</v>
      </c>
      <c r="AE165" s="223"/>
      <c r="AF165" s="57">
        <v>3432.1</v>
      </c>
      <c r="AG165" s="57">
        <v>-3432.1</v>
      </c>
      <c r="AH165" s="57">
        <v>0</v>
      </c>
      <c r="AI165" s="57">
        <v>0</v>
      </c>
      <c r="AJ165" s="57">
        <v>0</v>
      </c>
      <c r="AK165" s="57">
        <v>0</v>
      </c>
      <c r="AL165" s="57">
        <v>0</v>
      </c>
      <c r="AM165" s="57">
        <v>0</v>
      </c>
      <c r="AN165" s="57">
        <v>0</v>
      </c>
      <c r="AO165" s="57">
        <v>0</v>
      </c>
      <c r="AP165" s="57">
        <v>0</v>
      </c>
      <c r="AQ165" s="57">
        <v>0</v>
      </c>
      <c r="AR165" s="57">
        <v>0</v>
      </c>
      <c r="AS165" s="57">
        <v>0</v>
      </c>
      <c r="AT165" s="223"/>
      <c r="AU165" s="57">
        <v>0</v>
      </c>
      <c r="AV165" s="57">
        <v>0</v>
      </c>
      <c r="AW165" s="57">
        <v>0</v>
      </c>
      <c r="AX165" s="57">
        <v>0</v>
      </c>
      <c r="AY165" s="57">
        <v>0</v>
      </c>
      <c r="AZ165" s="57">
        <v>0</v>
      </c>
      <c r="BA165" s="57">
        <v>0</v>
      </c>
      <c r="BB165" s="57">
        <v>0</v>
      </c>
      <c r="BC165" s="57">
        <v>0</v>
      </c>
      <c r="BD165" s="57">
        <v>0</v>
      </c>
      <c r="BE165" s="57">
        <v>0</v>
      </c>
      <c r="BF165" s="57">
        <v>0</v>
      </c>
      <c r="BG165" s="57">
        <v>0</v>
      </c>
      <c r="BH165" s="57">
        <v>0</v>
      </c>
      <c r="BI165" s="223"/>
      <c r="BJ165" s="57">
        <v>0</v>
      </c>
      <c r="BK165" s="57">
        <v>0</v>
      </c>
      <c r="BL165" s="57">
        <v>0</v>
      </c>
      <c r="BM165" s="57">
        <v>0</v>
      </c>
      <c r="BN165" s="57">
        <v>0</v>
      </c>
      <c r="BO165" s="57">
        <v>0</v>
      </c>
      <c r="BP165" s="57">
        <v>0</v>
      </c>
      <c r="BQ165" s="57">
        <v>0</v>
      </c>
      <c r="BR165" s="57">
        <v>0</v>
      </c>
      <c r="BS165" s="57">
        <v>0</v>
      </c>
      <c r="BT165" s="57">
        <v>0</v>
      </c>
      <c r="BU165" s="57">
        <v>0</v>
      </c>
      <c r="BV165" s="57">
        <v>0</v>
      </c>
      <c r="BW165" s="223"/>
      <c r="BX165" s="57">
        <v>0</v>
      </c>
      <c r="BY165" s="57">
        <v>0</v>
      </c>
      <c r="BZ165" s="57">
        <v>0</v>
      </c>
      <c r="CA165" s="57">
        <v>0</v>
      </c>
      <c r="CB165" s="57">
        <v>0</v>
      </c>
      <c r="CC165" s="57">
        <v>0</v>
      </c>
      <c r="CD165" s="57">
        <v>0</v>
      </c>
      <c r="CE165" s="57">
        <v>0</v>
      </c>
      <c r="CF165" s="57">
        <v>0</v>
      </c>
      <c r="CG165" s="57">
        <v>0</v>
      </c>
      <c r="CH165" s="57">
        <v>0</v>
      </c>
      <c r="CI165" s="57">
        <v>0</v>
      </c>
      <c r="CJ165" s="57">
        <v>0</v>
      </c>
      <c r="CK165" s="223"/>
      <c r="CL165" s="57">
        <v>0</v>
      </c>
      <c r="CM165" s="57">
        <v>0</v>
      </c>
      <c r="CN165" s="57">
        <v>0</v>
      </c>
      <c r="CO165" s="57">
        <v>0</v>
      </c>
      <c r="CP165" s="57">
        <v>0</v>
      </c>
      <c r="CQ165" s="57">
        <v>0</v>
      </c>
      <c r="CR165" s="57">
        <v>0</v>
      </c>
      <c r="CS165" s="57">
        <v>0</v>
      </c>
      <c r="CT165" s="57">
        <v>0</v>
      </c>
      <c r="CU165" s="57">
        <v>0</v>
      </c>
      <c r="CV165" s="57">
        <v>0</v>
      </c>
      <c r="CW165" s="57">
        <v>0</v>
      </c>
      <c r="CX165" s="57">
        <v>0</v>
      </c>
      <c r="CY165" s="223"/>
      <c r="CZ165" s="57">
        <v>0</v>
      </c>
      <c r="DA165" s="57">
        <v>0</v>
      </c>
      <c r="DB165" s="57">
        <v>0</v>
      </c>
      <c r="DC165" s="57">
        <v>0</v>
      </c>
      <c r="DD165" s="57">
        <v>0</v>
      </c>
      <c r="DE165" s="57">
        <v>0</v>
      </c>
      <c r="DF165" s="57">
        <v>0</v>
      </c>
      <c r="DG165" s="57">
        <v>0</v>
      </c>
      <c r="DH165" s="57">
        <v>0</v>
      </c>
      <c r="DI165" s="57">
        <v>0</v>
      </c>
      <c r="DJ165" s="57">
        <v>0</v>
      </c>
      <c r="DK165" s="57">
        <v>0</v>
      </c>
      <c r="DL165" s="57">
        <v>0</v>
      </c>
      <c r="DM165" s="57">
        <v>0</v>
      </c>
      <c r="DN165" s="57">
        <v>0</v>
      </c>
      <c r="DO165" s="57">
        <v>0</v>
      </c>
      <c r="DP165" s="57">
        <v>0</v>
      </c>
      <c r="DQ165" s="57">
        <v>0</v>
      </c>
      <c r="DR165" s="57">
        <v>0</v>
      </c>
      <c r="DS165" s="57">
        <v>0</v>
      </c>
      <c r="DT165" s="57">
        <v>0</v>
      </c>
      <c r="DU165" s="57">
        <v>0</v>
      </c>
      <c r="DV165" s="57">
        <v>0</v>
      </c>
      <c r="DW165" s="57">
        <v>0</v>
      </c>
      <c r="DX165" s="57">
        <v>0</v>
      </c>
      <c r="DY165" s="57">
        <v>0</v>
      </c>
      <c r="DZ165" s="223"/>
      <c r="EA165" s="223"/>
      <c r="EB165" s="223"/>
      <c r="EC165" s="223"/>
      <c r="ED165" s="223"/>
      <c r="EE165" s="223"/>
      <c r="EF165" s="223"/>
    </row>
    <row r="166" spans="1:136" s="59" customFormat="1" hidden="1" outlineLevel="1">
      <c r="A166" s="56" t="s">
        <v>320</v>
      </c>
      <c r="B166" s="57">
        <v>0</v>
      </c>
      <c r="C166" s="57">
        <v>0</v>
      </c>
      <c r="D166" s="57">
        <v>0</v>
      </c>
      <c r="E166" s="57">
        <v>0</v>
      </c>
      <c r="F166" s="57">
        <v>0</v>
      </c>
      <c r="G166" s="57">
        <v>0</v>
      </c>
      <c r="H166" s="57">
        <v>0</v>
      </c>
      <c r="I166" s="57">
        <v>0</v>
      </c>
      <c r="J166" s="57">
        <v>0</v>
      </c>
      <c r="K166" s="57">
        <v>0</v>
      </c>
      <c r="L166" s="57">
        <v>0</v>
      </c>
      <c r="M166" s="57">
        <v>0</v>
      </c>
      <c r="N166" s="57">
        <v>0</v>
      </c>
      <c r="O166" s="57">
        <v>0</v>
      </c>
      <c r="P166" s="223"/>
      <c r="Q166" s="57">
        <v>0</v>
      </c>
      <c r="R166" s="57">
        <v>0</v>
      </c>
      <c r="S166" s="57">
        <v>0</v>
      </c>
      <c r="T166" s="57">
        <v>0</v>
      </c>
      <c r="U166" s="57">
        <v>0</v>
      </c>
      <c r="V166" s="57">
        <v>0</v>
      </c>
      <c r="W166" s="57">
        <v>0</v>
      </c>
      <c r="X166" s="57">
        <v>0</v>
      </c>
      <c r="Y166" s="57">
        <v>0</v>
      </c>
      <c r="Z166" s="57">
        <v>0</v>
      </c>
      <c r="AA166" s="57">
        <v>0</v>
      </c>
      <c r="AB166" s="57">
        <v>0</v>
      </c>
      <c r="AC166" s="57">
        <v>0</v>
      </c>
      <c r="AD166" s="57">
        <v>0</v>
      </c>
      <c r="AE166" s="223"/>
      <c r="AF166" s="57">
        <v>0</v>
      </c>
      <c r="AG166" s="57">
        <v>0</v>
      </c>
      <c r="AH166" s="57">
        <v>0</v>
      </c>
      <c r="AI166" s="57">
        <v>0</v>
      </c>
      <c r="AJ166" s="57">
        <v>0</v>
      </c>
      <c r="AK166" s="57">
        <v>0</v>
      </c>
      <c r="AL166" s="57">
        <v>0</v>
      </c>
      <c r="AM166" s="57">
        <v>0</v>
      </c>
      <c r="AN166" s="57">
        <v>0</v>
      </c>
      <c r="AO166" s="57">
        <v>0</v>
      </c>
      <c r="AP166" s="57">
        <v>0</v>
      </c>
      <c r="AQ166" s="57">
        <v>0</v>
      </c>
      <c r="AR166" s="57">
        <v>0</v>
      </c>
      <c r="AS166" s="57">
        <v>0</v>
      </c>
      <c r="AT166" s="223"/>
      <c r="AU166" s="57">
        <v>0</v>
      </c>
      <c r="AV166" s="57">
        <v>0</v>
      </c>
      <c r="AW166" s="57">
        <v>0</v>
      </c>
      <c r="AX166" s="57">
        <v>0</v>
      </c>
      <c r="AY166" s="57">
        <v>0</v>
      </c>
      <c r="AZ166" s="57">
        <v>0</v>
      </c>
      <c r="BA166" s="57">
        <v>0</v>
      </c>
      <c r="BB166" s="57">
        <v>0</v>
      </c>
      <c r="BC166" s="57">
        <v>0</v>
      </c>
      <c r="BD166" s="57">
        <v>0</v>
      </c>
      <c r="BE166" s="57">
        <v>0</v>
      </c>
      <c r="BF166" s="57">
        <v>0</v>
      </c>
      <c r="BG166" s="57">
        <v>0</v>
      </c>
      <c r="BH166" s="57">
        <v>0</v>
      </c>
      <c r="BI166" s="223"/>
      <c r="BJ166" s="57">
        <v>0</v>
      </c>
      <c r="BK166" s="57">
        <v>0</v>
      </c>
      <c r="BL166" s="57">
        <v>0</v>
      </c>
      <c r="BM166" s="57">
        <v>0</v>
      </c>
      <c r="BN166" s="57">
        <v>0</v>
      </c>
      <c r="BO166" s="57">
        <v>0</v>
      </c>
      <c r="BP166" s="57">
        <v>0</v>
      </c>
      <c r="BQ166" s="57">
        <v>0</v>
      </c>
      <c r="BR166" s="57">
        <v>0</v>
      </c>
      <c r="BS166" s="57">
        <v>0</v>
      </c>
      <c r="BT166" s="57">
        <v>0</v>
      </c>
      <c r="BU166" s="57">
        <v>0</v>
      </c>
      <c r="BV166" s="57">
        <v>0</v>
      </c>
      <c r="BW166" s="223"/>
      <c r="BX166" s="57">
        <v>0</v>
      </c>
      <c r="BY166" s="57">
        <v>0</v>
      </c>
      <c r="BZ166" s="57">
        <v>0</v>
      </c>
      <c r="CA166" s="57">
        <v>0</v>
      </c>
      <c r="CB166" s="57">
        <v>0</v>
      </c>
      <c r="CC166" s="57">
        <v>0</v>
      </c>
      <c r="CD166" s="57">
        <v>0</v>
      </c>
      <c r="CE166" s="57">
        <v>0</v>
      </c>
      <c r="CF166" s="57">
        <v>0</v>
      </c>
      <c r="CG166" s="57">
        <v>0</v>
      </c>
      <c r="CH166" s="57">
        <v>0</v>
      </c>
      <c r="CI166" s="57">
        <v>0</v>
      </c>
      <c r="CJ166" s="57">
        <v>0</v>
      </c>
      <c r="CK166" s="223"/>
      <c r="CL166" s="57">
        <v>0</v>
      </c>
      <c r="CM166" s="57">
        <v>0</v>
      </c>
      <c r="CN166" s="57">
        <v>0</v>
      </c>
      <c r="CO166" s="57">
        <v>0</v>
      </c>
      <c r="CP166" s="57">
        <v>0</v>
      </c>
      <c r="CQ166" s="57">
        <v>0</v>
      </c>
      <c r="CR166" s="57">
        <v>0</v>
      </c>
      <c r="CS166" s="57">
        <v>0</v>
      </c>
      <c r="CT166" s="57">
        <v>0</v>
      </c>
      <c r="CU166" s="57">
        <v>0</v>
      </c>
      <c r="CV166" s="57">
        <v>0</v>
      </c>
      <c r="CW166" s="57">
        <v>0</v>
      </c>
      <c r="CX166" s="57">
        <v>0</v>
      </c>
      <c r="CY166" s="223"/>
      <c r="CZ166" s="57">
        <v>0</v>
      </c>
      <c r="DA166" s="57">
        <v>0</v>
      </c>
      <c r="DB166" s="57">
        <v>0</v>
      </c>
      <c r="DC166" s="57">
        <v>0</v>
      </c>
      <c r="DD166" s="57">
        <v>0</v>
      </c>
      <c r="DE166" s="57">
        <v>0</v>
      </c>
      <c r="DF166" s="57">
        <v>0</v>
      </c>
      <c r="DG166" s="57">
        <v>0</v>
      </c>
      <c r="DH166" s="57">
        <v>0</v>
      </c>
      <c r="DI166" s="57">
        <v>0</v>
      </c>
      <c r="DJ166" s="57">
        <v>0</v>
      </c>
      <c r="DK166" s="57">
        <v>0</v>
      </c>
      <c r="DL166" s="57">
        <v>0</v>
      </c>
      <c r="DM166" s="57">
        <v>0</v>
      </c>
      <c r="DN166" s="57">
        <v>0</v>
      </c>
      <c r="DO166" s="57">
        <v>0</v>
      </c>
      <c r="DP166" s="57">
        <v>0</v>
      </c>
      <c r="DQ166" s="57">
        <v>0</v>
      </c>
      <c r="DR166" s="57">
        <v>0</v>
      </c>
      <c r="DS166" s="57">
        <v>0</v>
      </c>
      <c r="DT166" s="57">
        <v>0</v>
      </c>
      <c r="DU166" s="57">
        <v>0</v>
      </c>
      <c r="DV166" s="57">
        <v>0</v>
      </c>
      <c r="DW166" s="57">
        <v>0</v>
      </c>
      <c r="DX166" s="57">
        <v>0</v>
      </c>
      <c r="DY166" s="57">
        <v>0</v>
      </c>
      <c r="DZ166" s="223"/>
      <c r="EA166" s="51"/>
      <c r="EB166" s="51"/>
      <c r="EC166" s="51"/>
      <c r="ED166" s="51"/>
      <c r="EE166" s="51"/>
      <c r="EF166" s="51"/>
    </row>
    <row r="167" spans="1:136" s="51" customFormat="1" hidden="1" outlineLevel="1" collapsed="1">
      <c r="A167" s="49" t="s">
        <v>321</v>
      </c>
      <c r="B167" s="50">
        <v>2406.5700000000006</v>
      </c>
      <c r="C167" s="50">
        <v>2505.6</v>
      </c>
      <c r="D167" s="50">
        <v>1988.22</v>
      </c>
      <c r="E167" s="50">
        <v>2059.71</v>
      </c>
      <c r="F167" s="50">
        <v>2066.02</v>
      </c>
      <c r="G167" s="50">
        <v>1520.47</v>
      </c>
      <c r="H167" s="50">
        <v>2634.98</v>
      </c>
      <c r="I167" s="50">
        <v>2478.31</v>
      </c>
      <c r="J167" s="50">
        <v>2637.64</v>
      </c>
      <c r="K167" s="50">
        <v>2591.66</v>
      </c>
      <c r="L167" s="50">
        <v>2317.1799999999998</v>
      </c>
      <c r="M167" s="50">
        <v>2402.6799999999998</v>
      </c>
      <c r="N167" s="50">
        <v>2402.6799999999998</v>
      </c>
      <c r="O167" s="50">
        <v>27609.040000000001</v>
      </c>
      <c r="Q167" s="50">
        <v>2884.97</v>
      </c>
      <c r="R167" s="50">
        <v>3806.86</v>
      </c>
      <c r="S167" s="50">
        <v>1755.7</v>
      </c>
      <c r="T167" s="50">
        <v>3221.19</v>
      </c>
      <c r="U167" s="50">
        <v>2646.46</v>
      </c>
      <c r="V167" s="50">
        <v>1931.08</v>
      </c>
      <c r="W167" s="50">
        <v>3121.93</v>
      </c>
      <c r="X167" s="50">
        <v>2313.64</v>
      </c>
      <c r="Y167" s="50">
        <v>3189.23</v>
      </c>
      <c r="Z167" s="50">
        <v>2730.19</v>
      </c>
      <c r="AA167" s="50">
        <v>2674.87</v>
      </c>
      <c r="AB167" s="50">
        <v>2640</v>
      </c>
      <c r="AC167" s="50">
        <v>2640</v>
      </c>
      <c r="AD167" s="50">
        <v>32916.119999999995</v>
      </c>
      <c r="AF167" s="50">
        <v>3738.18</v>
      </c>
      <c r="AG167" s="50">
        <v>3439.5099999999998</v>
      </c>
      <c r="AH167" s="50">
        <v>2338.3000000000002</v>
      </c>
      <c r="AI167" s="50">
        <v>3871.57</v>
      </c>
      <c r="AJ167" s="50">
        <v>3052.62</v>
      </c>
      <c r="AK167" s="50">
        <v>2354.4699999999998</v>
      </c>
      <c r="AL167" s="50">
        <v>1955.3</v>
      </c>
      <c r="AM167" s="50">
        <v>3192.61</v>
      </c>
      <c r="AN167" s="50">
        <v>2822.18</v>
      </c>
      <c r="AO167" s="50">
        <v>3160.45</v>
      </c>
      <c r="AP167" s="50">
        <v>3229.94</v>
      </c>
      <c r="AQ167" s="50">
        <v>4319.82</v>
      </c>
      <c r="AR167" s="50">
        <v>4319.82</v>
      </c>
      <c r="AS167" s="50">
        <v>37474.950000000004</v>
      </c>
      <c r="AU167" s="50">
        <v>3376.51</v>
      </c>
      <c r="AV167" s="50">
        <v>3853.53</v>
      </c>
      <c r="AW167" s="50">
        <v>2792.4</v>
      </c>
      <c r="AX167" s="50">
        <v>2862.74</v>
      </c>
      <c r="AY167" s="50">
        <v>2765.77</v>
      </c>
      <c r="AZ167" s="50">
        <v>3180.26</v>
      </c>
      <c r="BA167" s="50">
        <v>2848.05</v>
      </c>
      <c r="BB167" s="50">
        <v>3650.91</v>
      </c>
      <c r="BC167" s="50">
        <v>3876.26</v>
      </c>
      <c r="BD167" s="50">
        <v>4074.65</v>
      </c>
      <c r="BE167" s="50">
        <v>3623.1</v>
      </c>
      <c r="BF167" s="50">
        <v>3787.49</v>
      </c>
      <c r="BG167" s="50">
        <v>3787.49</v>
      </c>
      <c r="BH167" s="50">
        <v>40691.67</v>
      </c>
      <c r="BJ167" s="50">
        <v>4001.57</v>
      </c>
      <c r="BK167" s="50">
        <v>3208.64</v>
      </c>
      <c r="BL167" s="50">
        <v>3091.61</v>
      </c>
      <c r="BM167" s="50">
        <v>2975.52</v>
      </c>
      <c r="BN167" s="50">
        <v>3043.87</v>
      </c>
      <c r="BO167" s="50">
        <v>2657.67</v>
      </c>
      <c r="BP167" s="50">
        <v>3345.76</v>
      </c>
      <c r="BQ167" s="50">
        <v>3887.95</v>
      </c>
      <c r="BR167" s="50">
        <v>4192.1899999999996</v>
      </c>
      <c r="BS167" s="50">
        <v>2818.37</v>
      </c>
      <c r="BT167" s="50">
        <v>2480.8000000000002</v>
      </c>
      <c r="BU167" s="50">
        <v>4068.56</v>
      </c>
      <c r="BV167" s="50">
        <v>39772.51</v>
      </c>
      <c r="BX167" s="50">
        <v>3881.51</v>
      </c>
      <c r="BY167" s="50">
        <v>3447.74</v>
      </c>
      <c r="BZ167" s="50">
        <v>3179.23</v>
      </c>
      <c r="CA167" s="50">
        <v>3104.54</v>
      </c>
      <c r="CB167" s="50">
        <v>3265.15</v>
      </c>
      <c r="CC167" s="50">
        <v>2905.32</v>
      </c>
      <c r="CD167" s="50">
        <v>2882.95</v>
      </c>
      <c r="CE167" s="50">
        <v>3636.44</v>
      </c>
      <c r="CF167" s="50">
        <v>3555.34</v>
      </c>
      <c r="CG167" s="50">
        <v>4185.3900000000003</v>
      </c>
      <c r="CH167" s="50">
        <v>3922.65</v>
      </c>
      <c r="CI167" s="50">
        <v>4253.51</v>
      </c>
      <c r="CJ167" s="50">
        <v>42219.770000000004</v>
      </c>
      <c r="CL167" s="50">
        <v>4480.97</v>
      </c>
      <c r="CM167" s="50">
        <v>3489.19</v>
      </c>
      <c r="CN167" s="50">
        <v>2977.94</v>
      </c>
      <c r="CO167" s="50">
        <v>2526.44</v>
      </c>
      <c r="CP167" s="50">
        <v>2608.1799999999998</v>
      </c>
      <c r="CQ167" s="50">
        <v>1484.33</v>
      </c>
      <c r="CR167" s="50">
        <v>3638.46</v>
      </c>
      <c r="CS167" s="50">
        <v>4058.5</v>
      </c>
      <c r="CT167" s="50">
        <v>4437.1400000000003</v>
      </c>
      <c r="CU167" s="50">
        <v>4563.43</v>
      </c>
      <c r="CV167" s="50">
        <v>4065.37</v>
      </c>
      <c r="CW167" s="50">
        <v>4163.54</v>
      </c>
      <c r="CX167" s="50">
        <v>42493.490000000005</v>
      </c>
      <c r="CZ167" s="50">
        <v>4185.7700000000004</v>
      </c>
      <c r="DA167" s="50">
        <v>4624.3999999999996</v>
      </c>
      <c r="DB167" s="50">
        <v>4084.17</v>
      </c>
      <c r="DC167" s="50">
        <v>3333.11</v>
      </c>
      <c r="DD167" s="50">
        <v>3089.57</v>
      </c>
      <c r="DE167" s="50">
        <v>3847.72</v>
      </c>
      <c r="DF167" s="50">
        <v>4520.1000000000004</v>
      </c>
      <c r="DG167" s="50">
        <v>4984.32</v>
      </c>
      <c r="DH167" s="50">
        <v>5596.63</v>
      </c>
      <c r="DI167" s="50">
        <v>4870.29</v>
      </c>
      <c r="DJ167" s="50">
        <v>2599.0700000000002</v>
      </c>
      <c r="DK167" s="50">
        <v>5036.22</v>
      </c>
      <c r="DL167" s="50">
        <v>50771.37</v>
      </c>
      <c r="DM167" s="50">
        <v>3962.06</v>
      </c>
      <c r="DN167" s="50">
        <v>3702.46</v>
      </c>
      <c r="DO167" s="50">
        <v>3248.4</v>
      </c>
      <c r="DP167" s="50">
        <v>3070.02</v>
      </c>
      <c r="DQ167" s="50">
        <v>0</v>
      </c>
      <c r="DR167" s="50">
        <v>0</v>
      </c>
      <c r="DS167" s="50">
        <v>0</v>
      </c>
      <c r="DT167" s="50">
        <v>0</v>
      </c>
      <c r="DU167" s="50">
        <v>0</v>
      </c>
      <c r="DV167" s="50">
        <v>0</v>
      </c>
      <c r="DW167" s="50">
        <v>0</v>
      </c>
      <c r="DX167" s="50">
        <v>0</v>
      </c>
      <c r="DY167" s="50">
        <v>13982.94</v>
      </c>
    </row>
    <row r="168" spans="1:136" s="51" customFormat="1" hidden="1" outlineLevel="1">
      <c r="A168" s="49" t="s">
        <v>322</v>
      </c>
      <c r="B168" s="50">
        <v>0</v>
      </c>
      <c r="C168" s="50">
        <v>0</v>
      </c>
      <c r="D168" s="50">
        <v>0</v>
      </c>
      <c r="E168" s="50">
        <v>0</v>
      </c>
      <c r="F168" s="50">
        <v>0</v>
      </c>
      <c r="G168" s="50">
        <v>0</v>
      </c>
      <c r="H168" s="50">
        <v>0</v>
      </c>
      <c r="I168" s="50">
        <v>0</v>
      </c>
      <c r="J168" s="50">
        <v>0</v>
      </c>
      <c r="K168" s="50">
        <v>0</v>
      </c>
      <c r="L168" s="50">
        <v>0</v>
      </c>
      <c r="M168" s="50">
        <v>0</v>
      </c>
      <c r="N168" s="50">
        <v>0</v>
      </c>
      <c r="O168" s="50">
        <v>0</v>
      </c>
      <c r="Q168" s="50">
        <v>0</v>
      </c>
      <c r="R168" s="50">
        <v>0</v>
      </c>
      <c r="S168" s="50">
        <v>0</v>
      </c>
      <c r="T168" s="50">
        <v>0</v>
      </c>
      <c r="U168" s="50">
        <v>0</v>
      </c>
      <c r="V168" s="50">
        <v>0</v>
      </c>
      <c r="W168" s="50">
        <v>0</v>
      </c>
      <c r="X168" s="50">
        <v>0</v>
      </c>
      <c r="Y168" s="50">
        <v>0</v>
      </c>
      <c r="Z168" s="50">
        <v>0</v>
      </c>
      <c r="AA168" s="50">
        <v>0</v>
      </c>
      <c r="AB168" s="50">
        <v>0</v>
      </c>
      <c r="AC168" s="50">
        <v>0</v>
      </c>
      <c r="AD168" s="50">
        <v>0</v>
      </c>
      <c r="AF168" s="50">
        <v>0</v>
      </c>
      <c r="AG168" s="50">
        <v>0</v>
      </c>
      <c r="AH168" s="50">
        <v>0</v>
      </c>
      <c r="AI168" s="50">
        <v>0</v>
      </c>
      <c r="AJ168" s="50">
        <v>0</v>
      </c>
      <c r="AK168" s="50">
        <v>0</v>
      </c>
      <c r="AL168" s="50">
        <v>0</v>
      </c>
      <c r="AM168" s="50">
        <v>0</v>
      </c>
      <c r="AN168" s="50">
        <v>0</v>
      </c>
      <c r="AO168" s="50">
        <v>0</v>
      </c>
      <c r="AP168" s="50">
        <v>0</v>
      </c>
      <c r="AQ168" s="50">
        <v>0</v>
      </c>
      <c r="AR168" s="50">
        <v>0</v>
      </c>
      <c r="AS168" s="50">
        <v>0</v>
      </c>
      <c r="AU168" s="50">
        <v>0</v>
      </c>
      <c r="AV168" s="50">
        <v>0</v>
      </c>
      <c r="AW168" s="50">
        <v>0</v>
      </c>
      <c r="AX168" s="50">
        <v>0</v>
      </c>
      <c r="AY168" s="50">
        <v>0</v>
      </c>
      <c r="AZ168" s="50">
        <v>0</v>
      </c>
      <c r="BA168" s="50">
        <v>0</v>
      </c>
      <c r="BB168" s="50">
        <v>0</v>
      </c>
      <c r="BC168" s="50">
        <v>0</v>
      </c>
      <c r="BD168" s="50">
        <v>0</v>
      </c>
      <c r="BE168" s="50">
        <v>0</v>
      </c>
      <c r="BF168" s="50">
        <v>0</v>
      </c>
      <c r="BG168" s="50">
        <v>0</v>
      </c>
      <c r="BH168" s="50">
        <v>0</v>
      </c>
      <c r="BJ168" s="50">
        <v>0</v>
      </c>
      <c r="BK168" s="50">
        <v>0</v>
      </c>
      <c r="BL168" s="50">
        <v>0</v>
      </c>
      <c r="BM168" s="50">
        <v>0</v>
      </c>
      <c r="BN168" s="50">
        <v>0</v>
      </c>
      <c r="BO168" s="50">
        <v>0</v>
      </c>
      <c r="BP168" s="50">
        <v>0</v>
      </c>
      <c r="BQ168" s="50">
        <v>0</v>
      </c>
      <c r="BR168" s="50">
        <v>0</v>
      </c>
      <c r="BS168" s="50">
        <v>0</v>
      </c>
      <c r="BT168" s="50">
        <v>0</v>
      </c>
      <c r="BU168" s="50">
        <v>0</v>
      </c>
      <c r="BV168" s="50">
        <v>0</v>
      </c>
      <c r="BX168" s="50">
        <v>0</v>
      </c>
      <c r="BY168" s="50">
        <v>0</v>
      </c>
      <c r="BZ168" s="50">
        <v>0</v>
      </c>
      <c r="CA168" s="50">
        <v>0</v>
      </c>
      <c r="CB168" s="50">
        <v>0</v>
      </c>
      <c r="CC168" s="50">
        <v>0</v>
      </c>
      <c r="CD168" s="50">
        <v>0</v>
      </c>
      <c r="CE168" s="50">
        <v>0</v>
      </c>
      <c r="CF168" s="50">
        <v>0</v>
      </c>
      <c r="CG168" s="50">
        <v>0</v>
      </c>
      <c r="CH168" s="50">
        <v>0</v>
      </c>
      <c r="CI168" s="50">
        <v>0</v>
      </c>
      <c r="CJ168" s="50">
        <v>0</v>
      </c>
      <c r="CL168" s="50">
        <v>0</v>
      </c>
      <c r="CM168" s="50">
        <v>0</v>
      </c>
      <c r="CN168" s="50">
        <v>0</v>
      </c>
      <c r="CO168" s="50">
        <v>0</v>
      </c>
      <c r="CP168" s="50">
        <v>0</v>
      </c>
      <c r="CQ168" s="50">
        <v>0</v>
      </c>
      <c r="CR168" s="50">
        <v>0</v>
      </c>
      <c r="CS168" s="50">
        <v>0</v>
      </c>
      <c r="CT168" s="50">
        <v>0</v>
      </c>
      <c r="CU168" s="50">
        <v>0</v>
      </c>
      <c r="CV168" s="50">
        <v>0</v>
      </c>
      <c r="CW168" s="50">
        <v>0</v>
      </c>
      <c r="CX168" s="50">
        <v>0</v>
      </c>
      <c r="CZ168" s="50">
        <v>0</v>
      </c>
      <c r="DA168" s="50">
        <v>0</v>
      </c>
      <c r="DB168" s="50">
        <v>0</v>
      </c>
      <c r="DC168" s="50">
        <v>0</v>
      </c>
      <c r="DD168" s="50">
        <v>0</v>
      </c>
      <c r="DE168" s="50">
        <v>0</v>
      </c>
      <c r="DF168" s="50">
        <v>0</v>
      </c>
      <c r="DG168" s="50">
        <v>0</v>
      </c>
      <c r="DH168" s="50">
        <v>0</v>
      </c>
      <c r="DI168" s="50">
        <v>0</v>
      </c>
      <c r="DJ168" s="50">
        <v>0</v>
      </c>
      <c r="DK168" s="50">
        <v>0</v>
      </c>
      <c r="DL168" s="50">
        <v>0</v>
      </c>
      <c r="DM168" s="50">
        <v>0</v>
      </c>
      <c r="DN168" s="50">
        <v>0</v>
      </c>
      <c r="DO168" s="50">
        <v>0</v>
      </c>
      <c r="DP168" s="50">
        <v>0</v>
      </c>
      <c r="DQ168" s="50">
        <v>0</v>
      </c>
      <c r="DR168" s="50">
        <v>0</v>
      </c>
      <c r="DS168" s="50">
        <v>0</v>
      </c>
      <c r="DT168" s="50">
        <v>0</v>
      </c>
      <c r="DU168" s="50">
        <v>0</v>
      </c>
      <c r="DV168" s="50">
        <v>0</v>
      </c>
      <c r="DW168" s="50">
        <v>0</v>
      </c>
      <c r="DX168" s="50">
        <v>0</v>
      </c>
      <c r="DY168" s="50">
        <v>0</v>
      </c>
    </row>
    <row r="169" spans="1:136" s="51" customFormat="1" collapsed="1">
      <c r="A169" s="49" t="s">
        <v>323</v>
      </c>
      <c r="B169" s="50">
        <v>2406.5700000000006</v>
      </c>
      <c r="C169" s="50">
        <v>2505.6</v>
      </c>
      <c r="D169" s="50">
        <v>1988.22</v>
      </c>
      <c r="E169" s="50">
        <v>2059.71</v>
      </c>
      <c r="F169" s="50">
        <v>2066.02</v>
      </c>
      <c r="G169" s="50">
        <v>1520.47</v>
      </c>
      <c r="H169" s="50">
        <v>2634.98</v>
      </c>
      <c r="I169" s="50">
        <v>2478.31</v>
      </c>
      <c r="J169" s="50">
        <v>2637.64</v>
      </c>
      <c r="K169" s="50">
        <v>2591.66</v>
      </c>
      <c r="L169" s="50">
        <v>2317.1799999999998</v>
      </c>
      <c r="M169" s="50">
        <v>2402.6799999999998</v>
      </c>
      <c r="N169" s="50">
        <v>2402.6799999999998</v>
      </c>
      <c r="O169" s="50">
        <v>27609.040000000001</v>
      </c>
      <c r="P169" s="32"/>
      <c r="Q169" s="50">
        <v>2884.97</v>
      </c>
      <c r="R169" s="50">
        <v>3806.86</v>
      </c>
      <c r="S169" s="50">
        <v>1755.7</v>
      </c>
      <c r="T169" s="50">
        <v>3221.19</v>
      </c>
      <c r="U169" s="50">
        <v>2646.46</v>
      </c>
      <c r="V169" s="50">
        <v>1931.08</v>
      </c>
      <c r="W169" s="50">
        <v>3121.93</v>
      </c>
      <c r="X169" s="50">
        <v>2313.64</v>
      </c>
      <c r="Y169" s="50">
        <v>3189.23</v>
      </c>
      <c r="Z169" s="50">
        <v>2730.19</v>
      </c>
      <c r="AA169" s="50">
        <v>2674.87</v>
      </c>
      <c r="AB169" s="50">
        <v>2640</v>
      </c>
      <c r="AC169" s="50">
        <v>2640</v>
      </c>
      <c r="AD169" s="50">
        <v>32916.119999999995</v>
      </c>
      <c r="AE169" s="32"/>
      <c r="AF169" s="50">
        <v>3738.18</v>
      </c>
      <c r="AG169" s="50">
        <v>3439.5099999999998</v>
      </c>
      <c r="AH169" s="50">
        <v>2338.3000000000002</v>
      </c>
      <c r="AI169" s="50">
        <v>3871.57</v>
      </c>
      <c r="AJ169" s="50">
        <v>3052.62</v>
      </c>
      <c r="AK169" s="50">
        <v>2354.4699999999998</v>
      </c>
      <c r="AL169" s="50">
        <v>1955.3</v>
      </c>
      <c r="AM169" s="50">
        <v>3192.61</v>
      </c>
      <c r="AN169" s="50">
        <v>2822.18</v>
      </c>
      <c r="AO169" s="50">
        <v>3160.45</v>
      </c>
      <c r="AP169" s="50">
        <v>3229.94</v>
      </c>
      <c r="AQ169" s="50">
        <v>4319.82</v>
      </c>
      <c r="AR169" s="50">
        <v>4319.82</v>
      </c>
      <c r="AS169" s="50">
        <v>37474.950000000004</v>
      </c>
      <c r="AT169" s="32"/>
      <c r="AU169" s="50">
        <v>3376.51</v>
      </c>
      <c r="AV169" s="50">
        <v>3853.53</v>
      </c>
      <c r="AW169" s="50">
        <v>2792.4</v>
      </c>
      <c r="AX169" s="50">
        <v>2862.74</v>
      </c>
      <c r="AY169" s="50">
        <v>2765.77</v>
      </c>
      <c r="AZ169" s="50">
        <v>3180.26</v>
      </c>
      <c r="BA169" s="50">
        <v>2848.05</v>
      </c>
      <c r="BB169" s="50">
        <v>3650.91</v>
      </c>
      <c r="BC169" s="50">
        <v>3876.26</v>
      </c>
      <c r="BD169" s="50">
        <v>4074.65</v>
      </c>
      <c r="BE169" s="50">
        <v>3623.1</v>
      </c>
      <c r="BF169" s="50">
        <v>3787.49</v>
      </c>
      <c r="BG169" s="50">
        <v>3787.49</v>
      </c>
      <c r="BH169" s="50">
        <v>40691.67</v>
      </c>
      <c r="BI169" s="33"/>
      <c r="BJ169" s="50">
        <v>4001.57</v>
      </c>
      <c r="BK169" s="50">
        <v>3208.64</v>
      </c>
      <c r="BL169" s="50">
        <v>3091.61</v>
      </c>
      <c r="BM169" s="50">
        <v>2975.52</v>
      </c>
      <c r="BN169" s="50">
        <v>3043.87</v>
      </c>
      <c r="BO169" s="50">
        <v>2657.67</v>
      </c>
      <c r="BP169" s="50">
        <v>3345.76</v>
      </c>
      <c r="BQ169" s="50">
        <v>3887.95</v>
      </c>
      <c r="BR169" s="50">
        <v>4192.1899999999996</v>
      </c>
      <c r="BS169" s="50">
        <v>2818.37</v>
      </c>
      <c r="BT169" s="50">
        <v>2480.8000000000002</v>
      </c>
      <c r="BU169" s="50">
        <v>4068.56</v>
      </c>
      <c r="BV169" s="50">
        <v>39772.51</v>
      </c>
      <c r="BW169" s="48"/>
      <c r="BX169" s="50">
        <v>3881.51</v>
      </c>
      <c r="BY169" s="50">
        <v>3447.74</v>
      </c>
      <c r="BZ169" s="50">
        <v>3179.23</v>
      </c>
      <c r="CA169" s="50">
        <v>3104.54</v>
      </c>
      <c r="CB169" s="50">
        <v>3265.15</v>
      </c>
      <c r="CC169" s="50">
        <v>2905.32</v>
      </c>
      <c r="CD169" s="50">
        <v>2882.95</v>
      </c>
      <c r="CE169" s="50">
        <v>3636.44</v>
      </c>
      <c r="CF169" s="50">
        <v>3555.34</v>
      </c>
      <c r="CG169" s="50">
        <v>4185.3900000000003</v>
      </c>
      <c r="CH169" s="50">
        <v>3922.65</v>
      </c>
      <c r="CI169" s="50">
        <v>4253.51</v>
      </c>
      <c r="CJ169" s="50">
        <v>42219.770000000004</v>
      </c>
      <c r="CK169" s="48"/>
      <c r="CL169" s="50">
        <v>4480.97</v>
      </c>
      <c r="CM169" s="50">
        <v>3489.19</v>
      </c>
      <c r="CN169" s="50">
        <v>2977.94</v>
      </c>
      <c r="CO169" s="50">
        <v>2526.44</v>
      </c>
      <c r="CP169" s="50">
        <v>2608.1799999999998</v>
      </c>
      <c r="CQ169" s="50">
        <v>1484.33</v>
      </c>
      <c r="CR169" s="50">
        <v>3638.46</v>
      </c>
      <c r="CS169" s="50">
        <v>4058.5</v>
      </c>
      <c r="CT169" s="50">
        <v>4437.1400000000003</v>
      </c>
      <c r="CU169" s="50">
        <v>4563.43</v>
      </c>
      <c r="CV169" s="50">
        <v>4065.37</v>
      </c>
      <c r="CW169" s="50">
        <v>4163.54</v>
      </c>
      <c r="CX169" s="50">
        <v>42493.490000000005</v>
      </c>
      <c r="CY169" s="48"/>
      <c r="CZ169" s="50">
        <v>4185.7700000000004</v>
      </c>
      <c r="DA169" s="50">
        <v>4624.3999999999996</v>
      </c>
      <c r="DB169" s="50">
        <v>4084.17</v>
      </c>
      <c r="DC169" s="50">
        <v>3333.11</v>
      </c>
      <c r="DD169" s="50">
        <v>3089.57</v>
      </c>
      <c r="DE169" s="50">
        <v>3847.72</v>
      </c>
      <c r="DF169" s="50">
        <v>4520.1000000000004</v>
      </c>
      <c r="DG169" s="50">
        <v>4984.32</v>
      </c>
      <c r="DH169" s="50">
        <v>5596.63</v>
      </c>
      <c r="DI169" s="50">
        <v>4870.29</v>
      </c>
      <c r="DJ169" s="50">
        <v>2599.0700000000002</v>
      </c>
      <c r="DK169" s="50">
        <v>5036.22</v>
      </c>
      <c r="DL169" s="50">
        <v>50771.37</v>
      </c>
      <c r="DM169" s="50">
        <v>3962.06</v>
      </c>
      <c r="DN169" s="50">
        <v>3702.46</v>
      </c>
      <c r="DO169" s="50">
        <v>3248.4</v>
      </c>
      <c r="DP169" s="50">
        <v>3070.02</v>
      </c>
      <c r="DQ169" s="50">
        <v>0</v>
      </c>
      <c r="DR169" s="50">
        <v>0</v>
      </c>
      <c r="DS169" s="50">
        <v>0</v>
      </c>
      <c r="DT169" s="50">
        <v>0</v>
      </c>
      <c r="DU169" s="50">
        <v>0</v>
      </c>
      <c r="DV169" s="50">
        <v>0</v>
      </c>
      <c r="DW169" s="50">
        <v>0</v>
      </c>
      <c r="DX169" s="50">
        <v>0</v>
      </c>
      <c r="DY169" s="50">
        <v>13982.94</v>
      </c>
    </row>
    <row r="170" spans="1:136" s="51" customFormat="1" hidden="1" outlineLevel="1">
      <c r="A170" s="55" t="s">
        <v>324</v>
      </c>
      <c r="B170" s="50">
        <v>0</v>
      </c>
      <c r="C170" s="50">
        <v>0</v>
      </c>
      <c r="D170" s="50">
        <v>0</v>
      </c>
      <c r="E170" s="50">
        <v>0</v>
      </c>
      <c r="F170" s="50">
        <v>0</v>
      </c>
      <c r="G170" s="50">
        <v>0</v>
      </c>
      <c r="H170" s="50">
        <v>0</v>
      </c>
      <c r="I170" s="50">
        <v>0</v>
      </c>
      <c r="J170" s="50">
        <v>0</v>
      </c>
      <c r="K170" s="50">
        <v>0</v>
      </c>
      <c r="L170" s="50">
        <v>0</v>
      </c>
      <c r="M170" s="50">
        <v>0</v>
      </c>
      <c r="N170" s="50">
        <v>0</v>
      </c>
      <c r="O170" s="50">
        <v>0</v>
      </c>
      <c r="Q170" s="50">
        <v>0</v>
      </c>
      <c r="R170" s="50">
        <v>0</v>
      </c>
      <c r="S170" s="50">
        <v>0</v>
      </c>
      <c r="T170" s="50">
        <v>0</v>
      </c>
      <c r="U170" s="50">
        <v>0</v>
      </c>
      <c r="V170" s="50">
        <v>0</v>
      </c>
      <c r="W170" s="50">
        <v>0</v>
      </c>
      <c r="X170" s="50">
        <v>0</v>
      </c>
      <c r="Y170" s="50">
        <v>0</v>
      </c>
      <c r="Z170" s="50">
        <v>0</v>
      </c>
      <c r="AA170" s="50">
        <v>0</v>
      </c>
      <c r="AB170" s="50">
        <v>0</v>
      </c>
      <c r="AC170" s="50">
        <v>0</v>
      </c>
      <c r="AD170" s="50">
        <v>0</v>
      </c>
      <c r="AF170" s="50">
        <v>0</v>
      </c>
      <c r="AG170" s="50">
        <v>0</v>
      </c>
      <c r="AH170" s="50">
        <v>0</v>
      </c>
      <c r="AI170" s="50">
        <v>0</v>
      </c>
      <c r="AJ170" s="50">
        <v>0</v>
      </c>
      <c r="AK170" s="50">
        <v>0</v>
      </c>
      <c r="AL170" s="50">
        <v>0</v>
      </c>
      <c r="AM170" s="50">
        <v>0</v>
      </c>
      <c r="AN170" s="50">
        <v>0</v>
      </c>
      <c r="AO170" s="50">
        <v>0</v>
      </c>
      <c r="AP170" s="50">
        <v>0</v>
      </c>
      <c r="AQ170" s="50">
        <v>0</v>
      </c>
      <c r="AR170" s="50">
        <v>0</v>
      </c>
      <c r="AS170" s="50">
        <v>0</v>
      </c>
      <c r="AU170" s="50">
        <v>0</v>
      </c>
      <c r="AV170" s="50">
        <v>0</v>
      </c>
      <c r="AW170" s="50">
        <v>0</v>
      </c>
      <c r="AX170" s="50">
        <v>0</v>
      </c>
      <c r="AY170" s="50">
        <v>0</v>
      </c>
      <c r="AZ170" s="50">
        <v>0</v>
      </c>
      <c r="BA170" s="50">
        <v>0</v>
      </c>
      <c r="BB170" s="50">
        <v>0</v>
      </c>
      <c r="BC170" s="50">
        <v>0</v>
      </c>
      <c r="BD170" s="50">
        <v>0</v>
      </c>
      <c r="BE170" s="50">
        <v>0</v>
      </c>
      <c r="BF170" s="50">
        <v>0</v>
      </c>
      <c r="BG170" s="50">
        <v>0</v>
      </c>
      <c r="BH170" s="50">
        <v>0</v>
      </c>
      <c r="BJ170" s="50">
        <v>0</v>
      </c>
      <c r="BK170" s="50">
        <v>0</v>
      </c>
      <c r="BL170" s="50">
        <v>0</v>
      </c>
      <c r="BM170" s="50">
        <v>0</v>
      </c>
      <c r="BN170" s="50">
        <v>0</v>
      </c>
      <c r="BO170" s="50">
        <v>0</v>
      </c>
      <c r="BP170" s="50">
        <v>0</v>
      </c>
      <c r="BQ170" s="50">
        <v>0</v>
      </c>
      <c r="BR170" s="50">
        <v>0</v>
      </c>
      <c r="BS170" s="50">
        <v>0</v>
      </c>
      <c r="BT170" s="50">
        <v>0</v>
      </c>
      <c r="BU170" s="50">
        <v>0</v>
      </c>
      <c r="BV170" s="50">
        <v>0</v>
      </c>
      <c r="BX170" s="50">
        <v>0</v>
      </c>
      <c r="BY170" s="50">
        <v>0</v>
      </c>
      <c r="BZ170" s="50">
        <v>0</v>
      </c>
      <c r="CA170" s="50">
        <v>0</v>
      </c>
      <c r="CB170" s="50">
        <v>0</v>
      </c>
      <c r="CC170" s="50">
        <v>0</v>
      </c>
      <c r="CD170" s="50">
        <v>0</v>
      </c>
      <c r="CE170" s="50">
        <v>0</v>
      </c>
      <c r="CF170" s="50">
        <v>0</v>
      </c>
      <c r="CG170" s="50">
        <v>0</v>
      </c>
      <c r="CH170" s="50">
        <v>0</v>
      </c>
      <c r="CI170" s="50">
        <v>0</v>
      </c>
      <c r="CJ170" s="50">
        <v>0</v>
      </c>
      <c r="CL170" s="50">
        <v>0</v>
      </c>
      <c r="CM170" s="50">
        <v>0</v>
      </c>
      <c r="CN170" s="50">
        <v>0</v>
      </c>
      <c r="CO170" s="50">
        <v>0</v>
      </c>
      <c r="CP170" s="50">
        <v>0</v>
      </c>
      <c r="CQ170" s="50">
        <v>0</v>
      </c>
      <c r="CR170" s="50">
        <v>0</v>
      </c>
      <c r="CS170" s="50">
        <v>0</v>
      </c>
      <c r="CT170" s="50">
        <v>0</v>
      </c>
      <c r="CU170" s="50">
        <v>0</v>
      </c>
      <c r="CV170" s="50">
        <v>0</v>
      </c>
      <c r="CW170" s="50">
        <v>0</v>
      </c>
      <c r="CX170" s="50">
        <v>0</v>
      </c>
      <c r="CZ170" s="50">
        <v>0</v>
      </c>
      <c r="DA170" s="50">
        <v>0</v>
      </c>
      <c r="DB170" s="50">
        <v>0</v>
      </c>
      <c r="DC170" s="50">
        <v>0</v>
      </c>
      <c r="DD170" s="50">
        <v>0</v>
      </c>
      <c r="DE170" s="50">
        <v>0</v>
      </c>
      <c r="DF170" s="50">
        <v>0</v>
      </c>
      <c r="DG170" s="50">
        <v>0</v>
      </c>
      <c r="DH170" s="50">
        <v>0</v>
      </c>
      <c r="DI170" s="50">
        <v>0</v>
      </c>
      <c r="DJ170" s="50">
        <v>0</v>
      </c>
      <c r="DK170" s="50">
        <v>0</v>
      </c>
      <c r="DL170" s="50">
        <v>0</v>
      </c>
      <c r="DM170" s="50">
        <v>0</v>
      </c>
      <c r="DN170" s="50">
        <v>0</v>
      </c>
      <c r="DO170" s="50">
        <v>0</v>
      </c>
      <c r="DP170" s="50">
        <v>0</v>
      </c>
      <c r="DQ170" s="50">
        <v>0</v>
      </c>
      <c r="DR170" s="50">
        <v>0</v>
      </c>
      <c r="DS170" s="50">
        <v>0</v>
      </c>
      <c r="DT170" s="50">
        <v>0</v>
      </c>
      <c r="DU170" s="50">
        <v>0</v>
      </c>
      <c r="DV170" s="50">
        <v>0</v>
      </c>
      <c r="DW170" s="50">
        <v>0</v>
      </c>
      <c r="DX170" s="50">
        <v>0</v>
      </c>
      <c r="DY170" s="50">
        <v>0</v>
      </c>
    </row>
    <row r="171" spans="1:136" s="51" customFormat="1" hidden="1" outlineLevel="1" collapsed="1">
      <c r="A171" s="49" t="s">
        <v>325</v>
      </c>
      <c r="B171" s="50">
        <v>0</v>
      </c>
      <c r="C171" s="50">
        <v>0</v>
      </c>
      <c r="D171" s="50">
        <v>0</v>
      </c>
      <c r="E171" s="50">
        <v>0</v>
      </c>
      <c r="F171" s="50">
        <v>0</v>
      </c>
      <c r="G171" s="50">
        <v>0</v>
      </c>
      <c r="H171" s="50">
        <v>0</v>
      </c>
      <c r="I171" s="50">
        <v>0</v>
      </c>
      <c r="J171" s="50">
        <v>0</v>
      </c>
      <c r="K171" s="50">
        <v>0</v>
      </c>
      <c r="L171" s="50">
        <v>0</v>
      </c>
      <c r="M171" s="50">
        <v>0</v>
      </c>
      <c r="N171" s="50">
        <v>0</v>
      </c>
      <c r="O171" s="50">
        <v>0</v>
      </c>
      <c r="Q171" s="50">
        <v>0</v>
      </c>
      <c r="R171" s="50">
        <v>0</v>
      </c>
      <c r="S171" s="50">
        <v>0</v>
      </c>
      <c r="T171" s="50">
        <v>0</v>
      </c>
      <c r="U171" s="50">
        <v>0</v>
      </c>
      <c r="V171" s="50">
        <v>0</v>
      </c>
      <c r="W171" s="50">
        <v>0</v>
      </c>
      <c r="X171" s="50">
        <v>0</v>
      </c>
      <c r="Y171" s="50">
        <v>0</v>
      </c>
      <c r="Z171" s="50">
        <v>0</v>
      </c>
      <c r="AA171" s="50">
        <v>0</v>
      </c>
      <c r="AB171" s="50">
        <v>0</v>
      </c>
      <c r="AC171" s="50">
        <v>0</v>
      </c>
      <c r="AD171" s="50">
        <v>0</v>
      </c>
      <c r="AF171" s="50">
        <v>0</v>
      </c>
      <c r="AG171" s="50">
        <v>0</v>
      </c>
      <c r="AH171" s="50">
        <v>0</v>
      </c>
      <c r="AI171" s="50">
        <v>0</v>
      </c>
      <c r="AJ171" s="50">
        <v>0</v>
      </c>
      <c r="AK171" s="50">
        <v>0</v>
      </c>
      <c r="AL171" s="50">
        <v>0</v>
      </c>
      <c r="AM171" s="50">
        <v>0</v>
      </c>
      <c r="AN171" s="50">
        <v>0</v>
      </c>
      <c r="AO171" s="50">
        <v>0</v>
      </c>
      <c r="AP171" s="50">
        <v>0</v>
      </c>
      <c r="AQ171" s="50">
        <v>0</v>
      </c>
      <c r="AR171" s="50">
        <v>0</v>
      </c>
      <c r="AS171" s="50">
        <v>0</v>
      </c>
      <c r="AU171" s="50">
        <v>0</v>
      </c>
      <c r="AV171" s="50">
        <v>0</v>
      </c>
      <c r="AW171" s="50">
        <v>0</v>
      </c>
      <c r="AX171" s="50">
        <v>0</v>
      </c>
      <c r="AY171" s="50">
        <v>0</v>
      </c>
      <c r="AZ171" s="50">
        <v>0</v>
      </c>
      <c r="BA171" s="50">
        <v>0</v>
      </c>
      <c r="BB171" s="50">
        <v>0</v>
      </c>
      <c r="BC171" s="50">
        <v>0</v>
      </c>
      <c r="BD171" s="50">
        <v>0</v>
      </c>
      <c r="BE171" s="50">
        <v>0</v>
      </c>
      <c r="BF171" s="50">
        <v>0</v>
      </c>
      <c r="BG171" s="50">
        <v>0</v>
      </c>
      <c r="BH171" s="50">
        <v>0</v>
      </c>
      <c r="BJ171" s="50">
        <v>0</v>
      </c>
      <c r="BK171" s="50">
        <v>0</v>
      </c>
      <c r="BL171" s="50">
        <v>0</v>
      </c>
      <c r="BM171" s="50">
        <v>0</v>
      </c>
      <c r="BN171" s="50">
        <v>0</v>
      </c>
      <c r="BO171" s="50">
        <v>0</v>
      </c>
      <c r="BP171" s="50">
        <v>0</v>
      </c>
      <c r="BQ171" s="50">
        <v>0</v>
      </c>
      <c r="BR171" s="50">
        <v>0</v>
      </c>
      <c r="BS171" s="50">
        <v>0</v>
      </c>
      <c r="BT171" s="50">
        <v>0</v>
      </c>
      <c r="BU171" s="50">
        <v>0</v>
      </c>
      <c r="BV171" s="50">
        <v>0</v>
      </c>
      <c r="BX171" s="50">
        <v>0</v>
      </c>
      <c r="BY171" s="50">
        <v>0</v>
      </c>
      <c r="BZ171" s="50">
        <v>0</v>
      </c>
      <c r="CA171" s="50">
        <v>0</v>
      </c>
      <c r="CB171" s="50">
        <v>0</v>
      </c>
      <c r="CC171" s="50">
        <v>0</v>
      </c>
      <c r="CD171" s="50">
        <v>0</v>
      </c>
      <c r="CE171" s="50">
        <v>0</v>
      </c>
      <c r="CF171" s="50">
        <v>0</v>
      </c>
      <c r="CG171" s="50">
        <v>0</v>
      </c>
      <c r="CH171" s="50">
        <v>0</v>
      </c>
      <c r="CI171" s="50">
        <v>0</v>
      </c>
      <c r="CJ171" s="50">
        <v>0</v>
      </c>
      <c r="CL171" s="50">
        <v>0</v>
      </c>
      <c r="CM171" s="50">
        <v>0</v>
      </c>
      <c r="CN171" s="50">
        <v>0</v>
      </c>
      <c r="CO171" s="50">
        <v>0</v>
      </c>
      <c r="CP171" s="50">
        <v>0</v>
      </c>
      <c r="CQ171" s="50">
        <v>0</v>
      </c>
      <c r="CR171" s="50">
        <v>0</v>
      </c>
      <c r="CS171" s="50">
        <v>0</v>
      </c>
      <c r="CT171" s="50">
        <v>0</v>
      </c>
      <c r="CU171" s="50">
        <v>0</v>
      </c>
      <c r="CV171" s="50">
        <v>0</v>
      </c>
      <c r="CW171" s="50">
        <v>0</v>
      </c>
      <c r="CX171" s="50">
        <v>0</v>
      </c>
      <c r="CZ171" s="50">
        <v>0</v>
      </c>
      <c r="DA171" s="50">
        <v>0</v>
      </c>
      <c r="DB171" s="50">
        <v>0</v>
      </c>
      <c r="DC171" s="50">
        <v>0</v>
      </c>
      <c r="DD171" s="50">
        <v>0</v>
      </c>
      <c r="DE171" s="50">
        <v>0</v>
      </c>
      <c r="DF171" s="50">
        <v>0</v>
      </c>
      <c r="DG171" s="50">
        <v>0</v>
      </c>
      <c r="DH171" s="50">
        <v>0</v>
      </c>
      <c r="DI171" s="50">
        <v>0</v>
      </c>
      <c r="DJ171" s="50">
        <v>0</v>
      </c>
      <c r="DK171" s="50">
        <v>0</v>
      </c>
      <c r="DL171" s="50">
        <v>0</v>
      </c>
      <c r="DM171" s="50">
        <v>0</v>
      </c>
      <c r="DN171" s="50">
        <v>0</v>
      </c>
      <c r="DO171" s="50">
        <v>0</v>
      </c>
      <c r="DP171" s="50">
        <v>0</v>
      </c>
      <c r="DQ171" s="50">
        <v>0</v>
      </c>
      <c r="DR171" s="50">
        <v>0</v>
      </c>
      <c r="DS171" s="50">
        <v>0</v>
      </c>
      <c r="DT171" s="50">
        <v>0</v>
      </c>
      <c r="DU171" s="50">
        <v>0</v>
      </c>
      <c r="DV171" s="50">
        <v>0</v>
      </c>
      <c r="DW171" s="50">
        <v>0</v>
      </c>
      <c r="DX171" s="50">
        <v>0</v>
      </c>
      <c r="DY171" s="50">
        <v>0</v>
      </c>
    </row>
    <row r="172" spans="1:136" s="51" customFormat="1" hidden="1" outlineLevel="2">
      <c r="A172" s="55" t="s">
        <v>326</v>
      </c>
      <c r="B172" s="50"/>
      <c r="C172" s="50"/>
      <c r="D172" s="50"/>
      <c r="E172" s="50"/>
      <c r="F172" s="50"/>
      <c r="G172" s="50"/>
      <c r="H172" s="50"/>
      <c r="I172" s="50"/>
      <c r="J172" s="50"/>
      <c r="K172" s="50"/>
      <c r="L172" s="50"/>
      <c r="M172" s="50"/>
      <c r="N172" s="50"/>
      <c r="O172" s="50"/>
      <c r="Q172" s="50"/>
      <c r="R172" s="50"/>
      <c r="S172" s="50"/>
      <c r="T172" s="50"/>
      <c r="U172" s="50"/>
      <c r="V172" s="50"/>
      <c r="W172" s="50"/>
      <c r="X172" s="50"/>
      <c r="Y172" s="50"/>
      <c r="Z172" s="50"/>
      <c r="AA172" s="50"/>
      <c r="AB172" s="50"/>
      <c r="AC172" s="50"/>
      <c r="AD172" s="50"/>
      <c r="AF172" s="50"/>
      <c r="AG172" s="50"/>
      <c r="AH172" s="50"/>
      <c r="AI172" s="50"/>
      <c r="AJ172" s="50"/>
      <c r="AK172" s="50"/>
      <c r="AL172" s="50"/>
      <c r="AM172" s="50"/>
      <c r="AN172" s="50"/>
      <c r="AO172" s="50"/>
      <c r="AP172" s="50"/>
      <c r="AQ172" s="50"/>
      <c r="AR172" s="50"/>
      <c r="AS172" s="50"/>
      <c r="AU172" s="50"/>
      <c r="AV172" s="50"/>
      <c r="AW172" s="50"/>
      <c r="AX172" s="50"/>
      <c r="AY172" s="50"/>
      <c r="AZ172" s="50"/>
      <c r="BA172" s="50"/>
      <c r="BB172" s="50"/>
      <c r="BC172" s="50"/>
      <c r="BD172" s="50"/>
      <c r="BE172" s="50"/>
      <c r="BF172" s="50"/>
      <c r="BG172" s="50"/>
      <c r="BH172" s="50"/>
      <c r="BJ172" s="50"/>
      <c r="BK172" s="50"/>
      <c r="BL172" s="50"/>
      <c r="BM172" s="50"/>
      <c r="BN172" s="50"/>
      <c r="BO172" s="50"/>
      <c r="BP172" s="50"/>
      <c r="BQ172" s="50"/>
      <c r="BR172" s="50"/>
      <c r="BS172" s="50"/>
      <c r="BT172" s="50"/>
      <c r="BU172" s="50"/>
      <c r="BV172" s="50"/>
      <c r="BX172" s="50"/>
      <c r="BY172" s="50"/>
      <c r="BZ172" s="50"/>
      <c r="CA172" s="50"/>
      <c r="CB172" s="50"/>
      <c r="CC172" s="50"/>
      <c r="CD172" s="50"/>
      <c r="CE172" s="50"/>
      <c r="CF172" s="50"/>
      <c r="CG172" s="50"/>
      <c r="CH172" s="50"/>
      <c r="CI172" s="50"/>
      <c r="CJ172" s="50"/>
      <c r="CL172" s="50"/>
      <c r="CM172" s="50"/>
      <c r="CN172" s="50"/>
      <c r="CO172" s="50"/>
      <c r="CP172" s="50"/>
      <c r="CQ172" s="50"/>
      <c r="CR172" s="50"/>
      <c r="CS172" s="50"/>
      <c r="CT172" s="50"/>
      <c r="CU172" s="50"/>
      <c r="CV172" s="50"/>
      <c r="CW172" s="50"/>
      <c r="CX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row>
    <row r="173" spans="1:136" s="51" customFormat="1" hidden="1" outlineLevel="2">
      <c r="A173" s="55" t="s">
        <v>327</v>
      </c>
      <c r="B173" s="50"/>
      <c r="C173" s="50"/>
      <c r="D173" s="50"/>
      <c r="E173" s="50"/>
      <c r="F173" s="50"/>
      <c r="G173" s="50"/>
      <c r="H173" s="50"/>
      <c r="I173" s="50"/>
      <c r="J173" s="50"/>
      <c r="K173" s="50"/>
      <c r="L173" s="50"/>
      <c r="M173" s="50"/>
      <c r="N173" s="50"/>
      <c r="O173" s="50"/>
      <c r="Q173" s="50"/>
      <c r="R173" s="50"/>
      <c r="S173" s="50"/>
      <c r="T173" s="50"/>
      <c r="U173" s="50"/>
      <c r="V173" s="50"/>
      <c r="W173" s="50"/>
      <c r="X173" s="50"/>
      <c r="Y173" s="50"/>
      <c r="Z173" s="50"/>
      <c r="AA173" s="50"/>
      <c r="AB173" s="50"/>
      <c r="AC173" s="50"/>
      <c r="AD173" s="50"/>
      <c r="AF173" s="50"/>
      <c r="AG173" s="50"/>
      <c r="AH173" s="50"/>
      <c r="AI173" s="50"/>
      <c r="AJ173" s="50"/>
      <c r="AK173" s="50"/>
      <c r="AL173" s="50"/>
      <c r="AM173" s="50"/>
      <c r="AN173" s="50"/>
      <c r="AO173" s="50"/>
      <c r="AP173" s="50"/>
      <c r="AQ173" s="50"/>
      <c r="AR173" s="50"/>
      <c r="AS173" s="50"/>
      <c r="AU173" s="50"/>
      <c r="AV173" s="50"/>
      <c r="AW173" s="50"/>
      <c r="AX173" s="50"/>
      <c r="AY173" s="50"/>
      <c r="AZ173" s="50"/>
      <c r="BA173" s="50"/>
      <c r="BB173" s="50"/>
      <c r="BC173" s="50"/>
      <c r="BD173" s="50"/>
      <c r="BE173" s="50"/>
      <c r="BF173" s="50"/>
      <c r="BG173" s="50"/>
      <c r="BH173" s="50"/>
      <c r="BJ173" s="50"/>
      <c r="BK173" s="50"/>
      <c r="BL173" s="50"/>
      <c r="BM173" s="50"/>
      <c r="BN173" s="50"/>
      <c r="BO173" s="50"/>
      <c r="BP173" s="50"/>
      <c r="BQ173" s="50"/>
      <c r="BR173" s="50"/>
      <c r="BS173" s="50"/>
      <c r="BT173" s="50"/>
      <c r="BU173" s="50"/>
      <c r="BV173" s="50"/>
      <c r="BX173" s="50"/>
      <c r="BY173" s="50"/>
      <c r="BZ173" s="50"/>
      <c r="CA173" s="50"/>
      <c r="CB173" s="50"/>
      <c r="CC173" s="50"/>
      <c r="CD173" s="50"/>
      <c r="CE173" s="50"/>
      <c r="CF173" s="50"/>
      <c r="CG173" s="50"/>
      <c r="CH173" s="50"/>
      <c r="CI173" s="50"/>
      <c r="CJ173" s="50"/>
      <c r="CL173" s="50"/>
      <c r="CM173" s="50"/>
      <c r="CN173" s="50"/>
      <c r="CO173" s="50"/>
      <c r="CP173" s="50"/>
      <c r="CQ173" s="50"/>
      <c r="CR173" s="50"/>
      <c r="CS173" s="50"/>
      <c r="CT173" s="50"/>
      <c r="CU173" s="50"/>
      <c r="CV173" s="50"/>
      <c r="CW173" s="50"/>
      <c r="CX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row>
    <row r="174" spans="1:136" s="51" customFormat="1" hidden="1" outlineLevel="2">
      <c r="A174" s="55" t="s">
        <v>328</v>
      </c>
      <c r="B174" s="50"/>
      <c r="C174" s="50"/>
      <c r="D174" s="50"/>
      <c r="E174" s="50"/>
      <c r="F174" s="50"/>
      <c r="G174" s="50"/>
      <c r="H174" s="50"/>
      <c r="I174" s="50"/>
      <c r="J174" s="50"/>
      <c r="K174" s="50"/>
      <c r="L174" s="50"/>
      <c r="M174" s="50"/>
      <c r="N174" s="50"/>
      <c r="O174" s="50"/>
      <c r="Q174" s="50"/>
      <c r="R174" s="50"/>
      <c r="S174" s="50"/>
      <c r="T174" s="50"/>
      <c r="U174" s="50"/>
      <c r="V174" s="50"/>
      <c r="W174" s="50"/>
      <c r="X174" s="50"/>
      <c r="Y174" s="50"/>
      <c r="Z174" s="50"/>
      <c r="AA174" s="50"/>
      <c r="AB174" s="50"/>
      <c r="AC174" s="50"/>
      <c r="AD174" s="50"/>
      <c r="AF174" s="50"/>
      <c r="AG174" s="50"/>
      <c r="AH174" s="50"/>
      <c r="AI174" s="50"/>
      <c r="AJ174" s="50"/>
      <c r="AK174" s="50"/>
      <c r="AL174" s="50"/>
      <c r="AM174" s="50"/>
      <c r="AN174" s="50"/>
      <c r="AO174" s="50"/>
      <c r="AP174" s="50"/>
      <c r="AQ174" s="50"/>
      <c r="AR174" s="50"/>
      <c r="AS174" s="50"/>
      <c r="AU174" s="50"/>
      <c r="AV174" s="50"/>
      <c r="AW174" s="50"/>
      <c r="AX174" s="50"/>
      <c r="AY174" s="50"/>
      <c r="AZ174" s="50"/>
      <c r="BA174" s="50"/>
      <c r="BB174" s="50"/>
      <c r="BC174" s="50"/>
      <c r="BD174" s="50"/>
      <c r="BE174" s="50"/>
      <c r="BF174" s="50"/>
      <c r="BG174" s="50"/>
      <c r="BH174" s="50"/>
      <c r="BJ174" s="50"/>
      <c r="BK174" s="50"/>
      <c r="BL174" s="50"/>
      <c r="BM174" s="50"/>
      <c r="BN174" s="50"/>
      <c r="BO174" s="50"/>
      <c r="BP174" s="50"/>
      <c r="BQ174" s="50"/>
      <c r="BR174" s="50"/>
      <c r="BS174" s="50"/>
      <c r="BT174" s="50"/>
      <c r="BU174" s="50"/>
      <c r="BV174" s="50"/>
      <c r="BX174" s="50"/>
      <c r="BY174" s="50"/>
      <c r="BZ174" s="50"/>
      <c r="CA174" s="50"/>
      <c r="CB174" s="50"/>
      <c r="CC174" s="50"/>
      <c r="CD174" s="50"/>
      <c r="CE174" s="50"/>
      <c r="CF174" s="50"/>
      <c r="CG174" s="50"/>
      <c r="CH174" s="50"/>
      <c r="CI174" s="50"/>
      <c r="CJ174" s="50"/>
      <c r="CL174" s="50"/>
      <c r="CM174" s="50"/>
      <c r="CN174" s="50"/>
      <c r="CO174" s="50"/>
      <c r="CP174" s="50"/>
      <c r="CQ174" s="50"/>
      <c r="CR174" s="50"/>
      <c r="CS174" s="50"/>
      <c r="CT174" s="50"/>
      <c r="CU174" s="50"/>
      <c r="CV174" s="50"/>
      <c r="CW174" s="50"/>
      <c r="CX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row>
    <row r="175" spans="1:136" s="51" customFormat="1" hidden="1" outlineLevel="2">
      <c r="A175" s="55" t="s">
        <v>329</v>
      </c>
      <c r="B175" s="50"/>
      <c r="C175" s="50"/>
      <c r="D175" s="50"/>
      <c r="E175" s="50"/>
      <c r="F175" s="50"/>
      <c r="G175" s="50"/>
      <c r="H175" s="50"/>
      <c r="I175" s="50"/>
      <c r="J175" s="50"/>
      <c r="K175" s="50"/>
      <c r="L175" s="50"/>
      <c r="M175" s="50"/>
      <c r="N175" s="50"/>
      <c r="O175" s="50"/>
      <c r="Q175" s="50"/>
      <c r="R175" s="50"/>
      <c r="S175" s="50"/>
      <c r="T175" s="50"/>
      <c r="U175" s="50"/>
      <c r="V175" s="50"/>
      <c r="W175" s="50"/>
      <c r="X175" s="50"/>
      <c r="Y175" s="50"/>
      <c r="Z175" s="50"/>
      <c r="AA175" s="50"/>
      <c r="AB175" s="50"/>
      <c r="AC175" s="50"/>
      <c r="AD175" s="50"/>
      <c r="AF175" s="50"/>
      <c r="AG175" s="50"/>
      <c r="AH175" s="50"/>
      <c r="AI175" s="50"/>
      <c r="AJ175" s="50"/>
      <c r="AK175" s="50"/>
      <c r="AL175" s="50"/>
      <c r="AM175" s="50"/>
      <c r="AN175" s="50"/>
      <c r="AO175" s="50"/>
      <c r="AP175" s="50"/>
      <c r="AQ175" s="50"/>
      <c r="AR175" s="50"/>
      <c r="AS175" s="50"/>
      <c r="AU175" s="50"/>
      <c r="AV175" s="50"/>
      <c r="AW175" s="50"/>
      <c r="AX175" s="50"/>
      <c r="AY175" s="50"/>
      <c r="AZ175" s="50"/>
      <c r="BA175" s="50"/>
      <c r="BB175" s="50"/>
      <c r="BC175" s="50"/>
      <c r="BD175" s="50"/>
      <c r="BE175" s="50"/>
      <c r="BF175" s="50"/>
      <c r="BG175" s="50"/>
      <c r="BH175" s="50"/>
      <c r="BJ175" s="50"/>
      <c r="BK175" s="50"/>
      <c r="BL175" s="50"/>
      <c r="BM175" s="50"/>
      <c r="BN175" s="50"/>
      <c r="BO175" s="50"/>
      <c r="BP175" s="50"/>
      <c r="BQ175" s="50"/>
      <c r="BR175" s="50"/>
      <c r="BS175" s="50"/>
      <c r="BT175" s="50"/>
      <c r="BU175" s="50"/>
      <c r="BV175" s="50"/>
      <c r="BX175" s="50"/>
      <c r="BY175" s="50"/>
      <c r="BZ175" s="50"/>
      <c r="CA175" s="50"/>
      <c r="CB175" s="50"/>
      <c r="CC175" s="50"/>
      <c r="CD175" s="50"/>
      <c r="CE175" s="50"/>
      <c r="CF175" s="50"/>
      <c r="CG175" s="50"/>
      <c r="CH175" s="50"/>
      <c r="CI175" s="50"/>
      <c r="CJ175" s="50"/>
      <c r="CL175" s="50"/>
      <c r="CM175" s="50"/>
      <c r="CN175" s="50"/>
      <c r="CO175" s="50"/>
      <c r="CP175" s="50"/>
      <c r="CQ175" s="50"/>
      <c r="CR175" s="50"/>
      <c r="CS175" s="50"/>
      <c r="CT175" s="50"/>
      <c r="CU175" s="50"/>
      <c r="CV175" s="50"/>
      <c r="CW175" s="50"/>
      <c r="CX175" s="50"/>
      <c r="CZ175" s="50"/>
      <c r="DA175" s="50"/>
      <c r="DB175" s="50"/>
      <c r="DC175" s="50"/>
      <c r="DD175" s="50"/>
      <c r="DE175" s="50"/>
      <c r="DF175" s="50"/>
      <c r="DG175" s="50"/>
      <c r="DH175" s="50"/>
      <c r="DI175" s="50"/>
      <c r="DJ175" s="50"/>
      <c r="DK175" s="50"/>
      <c r="DL175" s="50"/>
      <c r="DM175" s="50"/>
      <c r="DN175" s="50"/>
      <c r="DO175" s="50"/>
      <c r="DP175" s="50"/>
      <c r="DQ175" s="50"/>
      <c r="DR175" s="50"/>
      <c r="DS175" s="50"/>
      <c r="DT175" s="50"/>
      <c r="DU175" s="50"/>
      <c r="DV175" s="50"/>
      <c r="DW175" s="50"/>
      <c r="DX175" s="50"/>
      <c r="DY175" s="50"/>
    </row>
    <row r="176" spans="1:136" s="51" customFormat="1" hidden="1" outlineLevel="2">
      <c r="A176" s="55" t="s">
        <v>330</v>
      </c>
      <c r="B176" s="50"/>
      <c r="C176" s="50"/>
      <c r="D176" s="50"/>
      <c r="E176" s="50"/>
      <c r="F176" s="50"/>
      <c r="G176" s="50"/>
      <c r="H176" s="50"/>
      <c r="I176" s="50"/>
      <c r="J176" s="50"/>
      <c r="K176" s="50"/>
      <c r="L176" s="50"/>
      <c r="M176" s="50"/>
      <c r="N176" s="50"/>
      <c r="O176" s="50"/>
      <c r="Q176" s="50"/>
      <c r="R176" s="50"/>
      <c r="S176" s="50"/>
      <c r="T176" s="50"/>
      <c r="U176" s="50"/>
      <c r="V176" s="50"/>
      <c r="W176" s="50"/>
      <c r="X176" s="50"/>
      <c r="Y176" s="50"/>
      <c r="Z176" s="50"/>
      <c r="AA176" s="50"/>
      <c r="AB176" s="50"/>
      <c r="AC176" s="50"/>
      <c r="AD176" s="50"/>
      <c r="AF176" s="50"/>
      <c r="AG176" s="50"/>
      <c r="AH176" s="50"/>
      <c r="AI176" s="50"/>
      <c r="AJ176" s="50"/>
      <c r="AK176" s="50"/>
      <c r="AL176" s="50"/>
      <c r="AM176" s="50"/>
      <c r="AN176" s="50"/>
      <c r="AO176" s="50"/>
      <c r="AP176" s="50"/>
      <c r="AQ176" s="50"/>
      <c r="AR176" s="50"/>
      <c r="AS176" s="50"/>
      <c r="AU176" s="50"/>
      <c r="AV176" s="50"/>
      <c r="AW176" s="50"/>
      <c r="AX176" s="50"/>
      <c r="AY176" s="50"/>
      <c r="AZ176" s="50"/>
      <c r="BA176" s="50"/>
      <c r="BB176" s="50"/>
      <c r="BC176" s="50"/>
      <c r="BD176" s="50"/>
      <c r="BE176" s="50"/>
      <c r="BF176" s="50"/>
      <c r="BG176" s="50"/>
      <c r="BH176" s="50"/>
      <c r="BJ176" s="50"/>
      <c r="BK176" s="50"/>
      <c r="BL176" s="50"/>
      <c r="BM176" s="50"/>
      <c r="BN176" s="50"/>
      <c r="BO176" s="50"/>
      <c r="BP176" s="50"/>
      <c r="BQ176" s="50"/>
      <c r="BR176" s="50"/>
      <c r="BS176" s="50"/>
      <c r="BT176" s="50"/>
      <c r="BU176" s="50"/>
      <c r="BV176" s="50"/>
      <c r="BX176" s="50"/>
      <c r="BY176" s="50"/>
      <c r="BZ176" s="50"/>
      <c r="CA176" s="50"/>
      <c r="CB176" s="50"/>
      <c r="CC176" s="50"/>
      <c r="CD176" s="50"/>
      <c r="CE176" s="50"/>
      <c r="CF176" s="50"/>
      <c r="CG176" s="50"/>
      <c r="CH176" s="50"/>
      <c r="CI176" s="50"/>
      <c r="CJ176" s="50"/>
      <c r="CL176" s="50"/>
      <c r="CM176" s="50"/>
      <c r="CN176" s="50"/>
      <c r="CO176" s="50"/>
      <c r="CP176" s="50"/>
      <c r="CQ176" s="50"/>
      <c r="CR176" s="50"/>
      <c r="CS176" s="50"/>
      <c r="CT176" s="50"/>
      <c r="CU176" s="50"/>
      <c r="CV176" s="50"/>
      <c r="CW176" s="50"/>
      <c r="CX176" s="50"/>
      <c r="CZ176" s="50"/>
      <c r="DA176" s="50"/>
      <c r="DB176" s="50"/>
      <c r="DC176" s="50"/>
      <c r="DD176" s="50"/>
      <c r="DE176" s="50"/>
      <c r="DF176" s="50"/>
      <c r="DG176" s="50"/>
      <c r="DH176" s="50"/>
      <c r="DI176" s="50"/>
      <c r="DJ176" s="50"/>
      <c r="DK176" s="50"/>
      <c r="DL176" s="50"/>
      <c r="DM176" s="50"/>
      <c r="DN176" s="50"/>
      <c r="DO176" s="50"/>
      <c r="DP176" s="50"/>
      <c r="DQ176" s="50"/>
      <c r="DR176" s="50"/>
      <c r="DS176" s="50"/>
      <c r="DT176" s="50"/>
      <c r="DU176" s="50"/>
      <c r="DV176" s="50"/>
      <c r="DW176" s="50"/>
      <c r="DX176" s="50"/>
      <c r="DY176" s="50"/>
    </row>
    <row r="177" spans="1:129" s="51" customFormat="1" hidden="1" outlineLevel="2">
      <c r="A177" s="55" t="s">
        <v>331</v>
      </c>
      <c r="B177" s="50"/>
      <c r="C177" s="50"/>
      <c r="D177" s="50"/>
      <c r="E177" s="50"/>
      <c r="F177" s="50"/>
      <c r="G177" s="50"/>
      <c r="H177" s="50"/>
      <c r="I177" s="50"/>
      <c r="J177" s="50"/>
      <c r="K177" s="50"/>
      <c r="L177" s="50"/>
      <c r="M177" s="50"/>
      <c r="N177" s="50"/>
      <c r="O177" s="50"/>
      <c r="Q177" s="50"/>
      <c r="R177" s="50"/>
      <c r="S177" s="50"/>
      <c r="T177" s="50"/>
      <c r="U177" s="50"/>
      <c r="V177" s="50"/>
      <c r="W177" s="50"/>
      <c r="X177" s="50"/>
      <c r="Y177" s="50"/>
      <c r="Z177" s="50"/>
      <c r="AA177" s="50"/>
      <c r="AB177" s="50"/>
      <c r="AC177" s="50"/>
      <c r="AD177" s="50"/>
      <c r="AF177" s="50"/>
      <c r="AG177" s="50"/>
      <c r="AH177" s="50"/>
      <c r="AI177" s="50"/>
      <c r="AJ177" s="50"/>
      <c r="AK177" s="50"/>
      <c r="AL177" s="50"/>
      <c r="AM177" s="50"/>
      <c r="AN177" s="50"/>
      <c r="AO177" s="50"/>
      <c r="AP177" s="50"/>
      <c r="AQ177" s="50"/>
      <c r="AR177" s="50"/>
      <c r="AS177" s="50"/>
      <c r="AU177" s="50"/>
      <c r="AV177" s="50"/>
      <c r="AW177" s="50"/>
      <c r="AX177" s="50"/>
      <c r="AY177" s="50"/>
      <c r="AZ177" s="50"/>
      <c r="BA177" s="50"/>
      <c r="BB177" s="50"/>
      <c r="BC177" s="50"/>
      <c r="BD177" s="50"/>
      <c r="BE177" s="50"/>
      <c r="BF177" s="50"/>
      <c r="BG177" s="50"/>
      <c r="BH177" s="50"/>
      <c r="BJ177" s="50"/>
      <c r="BK177" s="50"/>
      <c r="BL177" s="50"/>
      <c r="BM177" s="50"/>
      <c r="BN177" s="50"/>
      <c r="BO177" s="50"/>
      <c r="BP177" s="50"/>
      <c r="BQ177" s="50"/>
      <c r="BR177" s="50"/>
      <c r="BS177" s="50"/>
      <c r="BT177" s="50"/>
      <c r="BU177" s="50"/>
      <c r="BV177" s="50"/>
      <c r="BX177" s="50"/>
      <c r="BY177" s="50"/>
      <c r="BZ177" s="50"/>
      <c r="CA177" s="50"/>
      <c r="CB177" s="50"/>
      <c r="CC177" s="50"/>
      <c r="CD177" s="50"/>
      <c r="CE177" s="50"/>
      <c r="CF177" s="50"/>
      <c r="CG177" s="50"/>
      <c r="CH177" s="50"/>
      <c r="CI177" s="50"/>
      <c r="CJ177" s="50"/>
      <c r="CL177" s="50"/>
      <c r="CM177" s="50"/>
      <c r="CN177" s="50"/>
      <c r="CO177" s="50"/>
      <c r="CP177" s="50"/>
      <c r="CQ177" s="50"/>
      <c r="CR177" s="50"/>
      <c r="CS177" s="50"/>
      <c r="CT177" s="50"/>
      <c r="CU177" s="50"/>
      <c r="CV177" s="50"/>
      <c r="CW177" s="50"/>
      <c r="CX177" s="50"/>
      <c r="CZ177" s="50"/>
      <c r="DA177" s="50"/>
      <c r="DB177" s="50"/>
      <c r="DC177" s="50"/>
      <c r="DD177" s="50"/>
      <c r="DE177" s="50"/>
      <c r="DF177" s="50"/>
      <c r="DG177" s="50"/>
      <c r="DH177" s="50"/>
      <c r="DI177" s="50"/>
      <c r="DJ177" s="50"/>
      <c r="DK177" s="50"/>
      <c r="DL177" s="50"/>
      <c r="DM177" s="50"/>
      <c r="DN177" s="50"/>
      <c r="DO177" s="50"/>
      <c r="DP177" s="50"/>
      <c r="DQ177" s="50"/>
      <c r="DR177" s="50"/>
      <c r="DS177" s="50"/>
      <c r="DT177" s="50"/>
      <c r="DU177" s="50"/>
      <c r="DV177" s="50"/>
      <c r="DW177" s="50"/>
      <c r="DX177" s="50"/>
      <c r="DY177" s="50"/>
    </row>
    <row r="178" spans="1:129" s="51" customFormat="1" hidden="1" outlineLevel="2">
      <c r="A178" s="55" t="s">
        <v>332</v>
      </c>
      <c r="B178" s="50"/>
      <c r="C178" s="50"/>
      <c r="D178" s="50"/>
      <c r="E178" s="50"/>
      <c r="F178" s="50"/>
      <c r="G178" s="50"/>
      <c r="H178" s="50"/>
      <c r="I178" s="50"/>
      <c r="J178" s="50"/>
      <c r="K178" s="50"/>
      <c r="L178" s="50"/>
      <c r="M178" s="50"/>
      <c r="N178" s="50"/>
      <c r="O178" s="50"/>
      <c r="Q178" s="50"/>
      <c r="R178" s="50"/>
      <c r="S178" s="50"/>
      <c r="T178" s="50"/>
      <c r="U178" s="50"/>
      <c r="V178" s="50"/>
      <c r="W178" s="50"/>
      <c r="X178" s="50"/>
      <c r="Y178" s="50"/>
      <c r="Z178" s="50"/>
      <c r="AA178" s="50"/>
      <c r="AB178" s="50"/>
      <c r="AC178" s="50"/>
      <c r="AD178" s="50"/>
      <c r="AF178" s="50"/>
      <c r="AG178" s="50"/>
      <c r="AH178" s="50"/>
      <c r="AI178" s="50"/>
      <c r="AJ178" s="50"/>
      <c r="AK178" s="50"/>
      <c r="AL178" s="50"/>
      <c r="AM178" s="50"/>
      <c r="AN178" s="50"/>
      <c r="AO178" s="50"/>
      <c r="AP178" s="50"/>
      <c r="AQ178" s="50"/>
      <c r="AR178" s="50"/>
      <c r="AS178" s="50"/>
      <c r="AU178" s="50"/>
      <c r="AV178" s="50"/>
      <c r="AW178" s="50"/>
      <c r="AX178" s="50"/>
      <c r="AY178" s="50"/>
      <c r="AZ178" s="50"/>
      <c r="BA178" s="50"/>
      <c r="BB178" s="50"/>
      <c r="BC178" s="50"/>
      <c r="BD178" s="50"/>
      <c r="BE178" s="50"/>
      <c r="BF178" s="50"/>
      <c r="BG178" s="50"/>
      <c r="BH178" s="50"/>
      <c r="BJ178" s="50"/>
      <c r="BK178" s="50"/>
      <c r="BL178" s="50"/>
      <c r="BM178" s="50"/>
      <c r="BN178" s="50"/>
      <c r="BO178" s="50"/>
      <c r="BP178" s="50"/>
      <c r="BQ178" s="50"/>
      <c r="BR178" s="50"/>
      <c r="BS178" s="50"/>
      <c r="BT178" s="50"/>
      <c r="BU178" s="50"/>
      <c r="BV178" s="50"/>
      <c r="BX178" s="50"/>
      <c r="BY178" s="50"/>
      <c r="BZ178" s="50"/>
      <c r="CA178" s="50"/>
      <c r="CB178" s="50"/>
      <c r="CC178" s="50"/>
      <c r="CD178" s="50"/>
      <c r="CE178" s="50"/>
      <c r="CF178" s="50"/>
      <c r="CG178" s="50"/>
      <c r="CH178" s="50"/>
      <c r="CI178" s="50"/>
      <c r="CJ178" s="50"/>
      <c r="CL178" s="50"/>
      <c r="CM178" s="50"/>
      <c r="CN178" s="50"/>
      <c r="CO178" s="50"/>
      <c r="CP178" s="50"/>
      <c r="CQ178" s="50"/>
      <c r="CR178" s="50"/>
      <c r="CS178" s="50"/>
      <c r="CT178" s="50"/>
      <c r="CU178" s="50"/>
      <c r="CV178" s="50"/>
      <c r="CW178" s="50"/>
      <c r="CX178" s="50"/>
      <c r="CZ178" s="50"/>
      <c r="DA178" s="50"/>
      <c r="DB178" s="50"/>
      <c r="DC178" s="50"/>
      <c r="DD178" s="50"/>
      <c r="DE178" s="50"/>
      <c r="DF178" s="50"/>
      <c r="DG178" s="50"/>
      <c r="DH178" s="50"/>
      <c r="DI178" s="50"/>
      <c r="DJ178" s="50"/>
      <c r="DK178" s="50"/>
      <c r="DL178" s="50"/>
      <c r="DM178" s="50"/>
      <c r="DN178" s="50"/>
      <c r="DO178" s="50"/>
      <c r="DP178" s="50"/>
      <c r="DQ178" s="50"/>
      <c r="DR178" s="50"/>
      <c r="DS178" s="50"/>
      <c r="DT178" s="50"/>
      <c r="DU178" s="50"/>
      <c r="DV178" s="50"/>
      <c r="DW178" s="50"/>
      <c r="DX178" s="50"/>
      <c r="DY178" s="50"/>
    </row>
    <row r="179" spans="1:129" s="51" customFormat="1" hidden="1" outlineLevel="2">
      <c r="A179" s="55" t="s">
        <v>333</v>
      </c>
      <c r="B179" s="50"/>
      <c r="C179" s="50"/>
      <c r="D179" s="50"/>
      <c r="E179" s="50"/>
      <c r="F179" s="50"/>
      <c r="G179" s="50"/>
      <c r="H179" s="50"/>
      <c r="I179" s="50"/>
      <c r="J179" s="50"/>
      <c r="K179" s="50"/>
      <c r="L179" s="50"/>
      <c r="M179" s="50"/>
      <c r="N179" s="50"/>
      <c r="O179" s="50"/>
      <c r="Q179" s="50"/>
      <c r="R179" s="50"/>
      <c r="S179" s="50"/>
      <c r="T179" s="50"/>
      <c r="U179" s="50"/>
      <c r="V179" s="50"/>
      <c r="W179" s="50"/>
      <c r="X179" s="50"/>
      <c r="Y179" s="50"/>
      <c r="Z179" s="50"/>
      <c r="AA179" s="50"/>
      <c r="AB179" s="50"/>
      <c r="AC179" s="50"/>
      <c r="AD179" s="50"/>
      <c r="AF179" s="50"/>
      <c r="AG179" s="50"/>
      <c r="AH179" s="50"/>
      <c r="AI179" s="50"/>
      <c r="AJ179" s="50"/>
      <c r="AK179" s="50"/>
      <c r="AL179" s="50"/>
      <c r="AM179" s="50"/>
      <c r="AN179" s="50"/>
      <c r="AO179" s="50"/>
      <c r="AP179" s="50"/>
      <c r="AQ179" s="50"/>
      <c r="AR179" s="50"/>
      <c r="AS179" s="50"/>
      <c r="AU179" s="50"/>
      <c r="AV179" s="50"/>
      <c r="AW179" s="50"/>
      <c r="AX179" s="50"/>
      <c r="AY179" s="50"/>
      <c r="AZ179" s="50"/>
      <c r="BA179" s="50"/>
      <c r="BB179" s="50"/>
      <c r="BC179" s="50"/>
      <c r="BD179" s="50"/>
      <c r="BE179" s="50"/>
      <c r="BF179" s="50"/>
      <c r="BG179" s="50"/>
      <c r="BH179" s="50"/>
      <c r="BJ179" s="50"/>
      <c r="BK179" s="50"/>
      <c r="BL179" s="50"/>
      <c r="BM179" s="50"/>
      <c r="BN179" s="50"/>
      <c r="BO179" s="50"/>
      <c r="BP179" s="50"/>
      <c r="BQ179" s="50"/>
      <c r="BR179" s="50"/>
      <c r="BS179" s="50"/>
      <c r="BT179" s="50"/>
      <c r="BU179" s="50"/>
      <c r="BV179" s="50"/>
      <c r="BX179" s="50"/>
      <c r="BY179" s="50"/>
      <c r="BZ179" s="50"/>
      <c r="CA179" s="50"/>
      <c r="CB179" s="50"/>
      <c r="CC179" s="50"/>
      <c r="CD179" s="50"/>
      <c r="CE179" s="50"/>
      <c r="CF179" s="50"/>
      <c r="CG179" s="50"/>
      <c r="CH179" s="50"/>
      <c r="CI179" s="50"/>
      <c r="CJ179" s="50"/>
      <c r="CL179" s="50"/>
      <c r="CM179" s="50"/>
      <c r="CN179" s="50"/>
      <c r="CO179" s="50"/>
      <c r="CP179" s="50"/>
      <c r="CQ179" s="50"/>
      <c r="CR179" s="50"/>
      <c r="CS179" s="50"/>
      <c r="CT179" s="50"/>
      <c r="CU179" s="50"/>
      <c r="CV179" s="50"/>
      <c r="CW179" s="50"/>
      <c r="CX179" s="50"/>
      <c r="CZ179" s="50"/>
      <c r="DA179" s="50"/>
      <c r="DB179" s="50"/>
      <c r="DC179" s="50"/>
      <c r="DD179" s="50"/>
      <c r="DE179" s="50"/>
      <c r="DF179" s="50"/>
      <c r="DG179" s="50"/>
      <c r="DH179" s="50"/>
      <c r="DI179" s="50"/>
      <c r="DJ179" s="50"/>
      <c r="DK179" s="50"/>
      <c r="DL179" s="50"/>
      <c r="DM179" s="50"/>
      <c r="DN179" s="50"/>
      <c r="DO179" s="50"/>
      <c r="DP179" s="50"/>
      <c r="DQ179" s="50"/>
      <c r="DR179" s="50"/>
      <c r="DS179" s="50"/>
      <c r="DT179" s="50"/>
      <c r="DU179" s="50"/>
      <c r="DV179" s="50"/>
      <c r="DW179" s="50"/>
      <c r="DX179" s="50"/>
      <c r="DY179" s="50"/>
    </row>
    <row r="180" spans="1:129" s="51" customFormat="1" hidden="1" outlineLevel="2">
      <c r="A180" s="55" t="s">
        <v>334</v>
      </c>
      <c r="B180" s="50">
        <v>0</v>
      </c>
      <c r="C180" s="50">
        <v>0</v>
      </c>
      <c r="D180" s="50">
        <v>0</v>
      </c>
      <c r="E180" s="50">
        <v>0</v>
      </c>
      <c r="F180" s="50">
        <v>0</v>
      </c>
      <c r="G180" s="50">
        <v>0</v>
      </c>
      <c r="H180" s="50">
        <v>0</v>
      </c>
      <c r="I180" s="50">
        <v>0</v>
      </c>
      <c r="J180" s="50">
        <v>0</v>
      </c>
      <c r="K180" s="50">
        <v>0</v>
      </c>
      <c r="L180" s="50">
        <v>0</v>
      </c>
      <c r="M180" s="50">
        <v>0</v>
      </c>
      <c r="N180" s="50">
        <v>0</v>
      </c>
      <c r="O180" s="50">
        <v>0</v>
      </c>
      <c r="Q180" s="50">
        <v>0</v>
      </c>
      <c r="R180" s="50">
        <v>0</v>
      </c>
      <c r="S180" s="50">
        <v>0</v>
      </c>
      <c r="T180" s="50">
        <v>0</v>
      </c>
      <c r="U180" s="50">
        <v>0</v>
      </c>
      <c r="V180" s="50">
        <v>0</v>
      </c>
      <c r="W180" s="50">
        <v>0</v>
      </c>
      <c r="X180" s="50">
        <v>0</v>
      </c>
      <c r="Y180" s="50">
        <v>0</v>
      </c>
      <c r="Z180" s="50">
        <v>0</v>
      </c>
      <c r="AA180" s="50">
        <v>0</v>
      </c>
      <c r="AB180" s="50">
        <v>0</v>
      </c>
      <c r="AC180" s="50">
        <v>0</v>
      </c>
      <c r="AD180" s="50">
        <v>0</v>
      </c>
      <c r="AF180" s="50">
        <v>0</v>
      </c>
      <c r="AG180" s="50">
        <v>0</v>
      </c>
      <c r="AH180" s="50">
        <v>0</v>
      </c>
      <c r="AI180" s="50">
        <v>0</v>
      </c>
      <c r="AJ180" s="50">
        <v>0</v>
      </c>
      <c r="AK180" s="50">
        <v>0</v>
      </c>
      <c r="AL180" s="50">
        <v>0</v>
      </c>
      <c r="AM180" s="50">
        <v>0</v>
      </c>
      <c r="AN180" s="50">
        <v>0</v>
      </c>
      <c r="AO180" s="50">
        <v>0</v>
      </c>
      <c r="AP180" s="50">
        <v>0</v>
      </c>
      <c r="AQ180" s="50">
        <v>0</v>
      </c>
      <c r="AR180" s="50">
        <v>0</v>
      </c>
      <c r="AS180" s="50">
        <v>0</v>
      </c>
      <c r="AU180" s="50">
        <v>0</v>
      </c>
      <c r="AV180" s="50">
        <v>0</v>
      </c>
      <c r="AW180" s="50">
        <v>0</v>
      </c>
      <c r="AX180" s="50">
        <v>0</v>
      </c>
      <c r="AY180" s="50">
        <v>0</v>
      </c>
      <c r="AZ180" s="50">
        <v>0</v>
      </c>
      <c r="BA180" s="50">
        <v>0</v>
      </c>
      <c r="BB180" s="50">
        <v>0</v>
      </c>
      <c r="BC180" s="50">
        <v>0</v>
      </c>
      <c r="BD180" s="50">
        <v>0</v>
      </c>
      <c r="BE180" s="50">
        <v>0</v>
      </c>
      <c r="BF180" s="50">
        <v>0</v>
      </c>
      <c r="BG180" s="50">
        <v>0</v>
      </c>
      <c r="BH180" s="50">
        <v>0</v>
      </c>
      <c r="BJ180" s="50">
        <v>0</v>
      </c>
      <c r="BK180" s="50">
        <v>0</v>
      </c>
      <c r="BL180" s="50">
        <v>0</v>
      </c>
      <c r="BM180" s="50">
        <v>0</v>
      </c>
      <c r="BN180" s="50">
        <v>0</v>
      </c>
      <c r="BO180" s="50">
        <v>0</v>
      </c>
      <c r="BP180" s="50">
        <v>0</v>
      </c>
      <c r="BQ180" s="50">
        <v>0</v>
      </c>
      <c r="BR180" s="50">
        <v>0</v>
      </c>
      <c r="BS180" s="50">
        <v>0</v>
      </c>
      <c r="BT180" s="50">
        <v>0</v>
      </c>
      <c r="BU180" s="50">
        <v>0</v>
      </c>
      <c r="BV180" s="50">
        <v>0</v>
      </c>
      <c r="BX180" s="50">
        <v>0</v>
      </c>
      <c r="BY180" s="50">
        <v>0</v>
      </c>
      <c r="BZ180" s="50">
        <v>0</v>
      </c>
      <c r="CA180" s="50">
        <v>0</v>
      </c>
      <c r="CB180" s="50">
        <v>0</v>
      </c>
      <c r="CC180" s="50">
        <v>0</v>
      </c>
      <c r="CD180" s="50">
        <v>0</v>
      </c>
      <c r="CE180" s="50">
        <v>0</v>
      </c>
      <c r="CF180" s="50">
        <v>0</v>
      </c>
      <c r="CG180" s="50">
        <v>0</v>
      </c>
      <c r="CH180" s="50">
        <v>0</v>
      </c>
      <c r="CI180" s="50">
        <v>0</v>
      </c>
      <c r="CJ180" s="50">
        <v>0</v>
      </c>
      <c r="CL180" s="50">
        <v>0</v>
      </c>
      <c r="CM180" s="50">
        <v>0</v>
      </c>
      <c r="CN180" s="50">
        <v>0</v>
      </c>
      <c r="CO180" s="50">
        <v>0</v>
      </c>
      <c r="CP180" s="50">
        <v>0</v>
      </c>
      <c r="CQ180" s="50">
        <v>0</v>
      </c>
      <c r="CR180" s="50">
        <v>0</v>
      </c>
      <c r="CS180" s="50">
        <v>0</v>
      </c>
      <c r="CT180" s="50">
        <v>0</v>
      </c>
      <c r="CU180" s="50">
        <v>0</v>
      </c>
      <c r="CV180" s="50">
        <v>0</v>
      </c>
      <c r="CW180" s="50">
        <v>0</v>
      </c>
      <c r="CX180" s="50">
        <v>0</v>
      </c>
      <c r="CZ180" s="50">
        <v>0</v>
      </c>
      <c r="DA180" s="50">
        <v>0</v>
      </c>
      <c r="DB180" s="50">
        <v>0</v>
      </c>
      <c r="DC180" s="50">
        <v>0</v>
      </c>
      <c r="DD180" s="50">
        <v>0</v>
      </c>
      <c r="DE180" s="50">
        <v>0</v>
      </c>
      <c r="DF180" s="50">
        <v>0</v>
      </c>
      <c r="DG180" s="50">
        <v>0</v>
      </c>
      <c r="DH180" s="50">
        <v>0</v>
      </c>
      <c r="DI180" s="50">
        <v>0</v>
      </c>
      <c r="DJ180" s="50">
        <v>0</v>
      </c>
      <c r="DK180" s="50">
        <v>0</v>
      </c>
      <c r="DL180" s="50">
        <v>0</v>
      </c>
      <c r="DM180" s="50">
        <v>0</v>
      </c>
      <c r="DN180" s="50">
        <v>0</v>
      </c>
      <c r="DO180" s="50">
        <v>0</v>
      </c>
      <c r="DP180" s="50">
        <v>0</v>
      </c>
      <c r="DQ180" s="50">
        <v>0</v>
      </c>
      <c r="DR180" s="50">
        <v>0</v>
      </c>
      <c r="DS180" s="50">
        <v>0</v>
      </c>
      <c r="DT180" s="50">
        <v>0</v>
      </c>
      <c r="DU180" s="50">
        <v>0</v>
      </c>
      <c r="DV180" s="50">
        <v>0</v>
      </c>
      <c r="DW180" s="50">
        <v>0</v>
      </c>
      <c r="DX180" s="50">
        <v>0</v>
      </c>
      <c r="DY180" s="50">
        <v>0</v>
      </c>
    </row>
    <row r="181" spans="1:129" s="51" customFormat="1" hidden="1" outlineLevel="2">
      <c r="A181" s="55" t="s">
        <v>335</v>
      </c>
      <c r="B181" s="50">
        <v>0</v>
      </c>
      <c r="C181" s="50">
        <v>0</v>
      </c>
      <c r="D181" s="50">
        <v>0</v>
      </c>
      <c r="E181" s="50">
        <v>0</v>
      </c>
      <c r="F181" s="50">
        <v>0</v>
      </c>
      <c r="G181" s="50">
        <v>0</v>
      </c>
      <c r="H181" s="50">
        <v>0</v>
      </c>
      <c r="I181" s="50">
        <v>0</v>
      </c>
      <c r="J181" s="50">
        <v>0</v>
      </c>
      <c r="K181" s="50">
        <v>0</v>
      </c>
      <c r="L181" s="50">
        <v>0</v>
      </c>
      <c r="M181" s="50">
        <v>0</v>
      </c>
      <c r="N181" s="50">
        <v>0</v>
      </c>
      <c r="O181" s="50">
        <v>0</v>
      </c>
      <c r="Q181" s="50">
        <v>0</v>
      </c>
      <c r="R181" s="50">
        <v>0</v>
      </c>
      <c r="S181" s="50">
        <v>0</v>
      </c>
      <c r="T181" s="50">
        <v>0</v>
      </c>
      <c r="U181" s="50">
        <v>0</v>
      </c>
      <c r="V181" s="50">
        <v>0</v>
      </c>
      <c r="W181" s="50">
        <v>0</v>
      </c>
      <c r="X181" s="50">
        <v>0</v>
      </c>
      <c r="Y181" s="50">
        <v>0</v>
      </c>
      <c r="Z181" s="50">
        <v>0</v>
      </c>
      <c r="AA181" s="50">
        <v>0</v>
      </c>
      <c r="AB181" s="50">
        <v>0</v>
      </c>
      <c r="AC181" s="50">
        <v>0</v>
      </c>
      <c r="AD181" s="50">
        <v>0</v>
      </c>
      <c r="AF181" s="50">
        <v>0</v>
      </c>
      <c r="AG181" s="50">
        <v>0</v>
      </c>
      <c r="AH181" s="50">
        <v>0</v>
      </c>
      <c r="AI181" s="50">
        <v>0</v>
      </c>
      <c r="AJ181" s="50">
        <v>0</v>
      </c>
      <c r="AK181" s="50">
        <v>0</v>
      </c>
      <c r="AL181" s="50">
        <v>0</v>
      </c>
      <c r="AM181" s="50">
        <v>0</v>
      </c>
      <c r="AN181" s="50">
        <v>0</v>
      </c>
      <c r="AO181" s="50">
        <v>0</v>
      </c>
      <c r="AP181" s="50">
        <v>0</v>
      </c>
      <c r="AQ181" s="50">
        <v>0</v>
      </c>
      <c r="AR181" s="50">
        <v>0</v>
      </c>
      <c r="AS181" s="50">
        <v>0</v>
      </c>
      <c r="AU181" s="50">
        <v>0</v>
      </c>
      <c r="AV181" s="50">
        <v>0</v>
      </c>
      <c r="AW181" s="50">
        <v>0</v>
      </c>
      <c r="AX181" s="50">
        <v>0</v>
      </c>
      <c r="AY181" s="50">
        <v>0</v>
      </c>
      <c r="AZ181" s="50">
        <v>0</v>
      </c>
      <c r="BA181" s="50">
        <v>0</v>
      </c>
      <c r="BB181" s="50">
        <v>0</v>
      </c>
      <c r="BC181" s="50">
        <v>0</v>
      </c>
      <c r="BD181" s="50">
        <v>0</v>
      </c>
      <c r="BE181" s="50">
        <v>0</v>
      </c>
      <c r="BF181" s="50">
        <v>0</v>
      </c>
      <c r="BG181" s="50">
        <v>0</v>
      </c>
      <c r="BH181" s="50">
        <v>0</v>
      </c>
      <c r="BJ181" s="50">
        <v>0</v>
      </c>
      <c r="BK181" s="50">
        <v>0</v>
      </c>
      <c r="BL181" s="50">
        <v>0</v>
      </c>
      <c r="BM181" s="50">
        <v>0</v>
      </c>
      <c r="BN181" s="50">
        <v>0</v>
      </c>
      <c r="BO181" s="50">
        <v>0</v>
      </c>
      <c r="BP181" s="50">
        <v>0</v>
      </c>
      <c r="BQ181" s="50">
        <v>0</v>
      </c>
      <c r="BR181" s="50">
        <v>0</v>
      </c>
      <c r="BS181" s="50">
        <v>0</v>
      </c>
      <c r="BT181" s="50">
        <v>0</v>
      </c>
      <c r="BU181" s="50">
        <v>0</v>
      </c>
      <c r="BV181" s="50">
        <v>0</v>
      </c>
      <c r="BX181" s="50">
        <v>0</v>
      </c>
      <c r="BY181" s="50">
        <v>0</v>
      </c>
      <c r="BZ181" s="50">
        <v>0</v>
      </c>
      <c r="CA181" s="50">
        <v>0</v>
      </c>
      <c r="CB181" s="50">
        <v>0</v>
      </c>
      <c r="CC181" s="50">
        <v>0</v>
      </c>
      <c r="CD181" s="50">
        <v>0</v>
      </c>
      <c r="CE181" s="50">
        <v>0</v>
      </c>
      <c r="CF181" s="50">
        <v>0</v>
      </c>
      <c r="CG181" s="50">
        <v>0</v>
      </c>
      <c r="CH181" s="50">
        <v>0</v>
      </c>
      <c r="CI181" s="50">
        <v>0</v>
      </c>
      <c r="CJ181" s="50">
        <v>0</v>
      </c>
      <c r="CL181" s="50">
        <v>0</v>
      </c>
      <c r="CM181" s="50">
        <v>0</v>
      </c>
      <c r="CN181" s="50">
        <v>0</v>
      </c>
      <c r="CO181" s="50">
        <v>0</v>
      </c>
      <c r="CP181" s="50">
        <v>0</v>
      </c>
      <c r="CQ181" s="50">
        <v>0</v>
      </c>
      <c r="CR181" s="50">
        <v>0</v>
      </c>
      <c r="CS181" s="50">
        <v>0</v>
      </c>
      <c r="CT181" s="50">
        <v>0</v>
      </c>
      <c r="CU181" s="50">
        <v>0</v>
      </c>
      <c r="CV181" s="50">
        <v>0</v>
      </c>
      <c r="CW181" s="50">
        <v>0</v>
      </c>
      <c r="CX181" s="50">
        <v>0</v>
      </c>
      <c r="CZ181" s="50">
        <v>0</v>
      </c>
      <c r="DA181" s="50">
        <v>0</v>
      </c>
      <c r="DB181" s="50">
        <v>0</v>
      </c>
      <c r="DC181" s="50">
        <v>0</v>
      </c>
      <c r="DD181" s="50">
        <v>0</v>
      </c>
      <c r="DE181" s="50">
        <v>0</v>
      </c>
      <c r="DF181" s="50">
        <v>0</v>
      </c>
      <c r="DG181" s="50">
        <v>0</v>
      </c>
      <c r="DH181" s="50">
        <v>0</v>
      </c>
      <c r="DI181" s="50">
        <v>0</v>
      </c>
      <c r="DJ181" s="50">
        <v>0</v>
      </c>
      <c r="DK181" s="50">
        <v>0</v>
      </c>
      <c r="DL181" s="50">
        <v>0</v>
      </c>
      <c r="DM181" s="50">
        <v>0</v>
      </c>
      <c r="DN181" s="50">
        <v>0</v>
      </c>
      <c r="DO181" s="50">
        <v>0</v>
      </c>
      <c r="DP181" s="50">
        <v>0</v>
      </c>
      <c r="DQ181" s="50">
        <v>0</v>
      </c>
      <c r="DR181" s="50">
        <v>0</v>
      </c>
      <c r="DS181" s="50">
        <v>0</v>
      </c>
      <c r="DT181" s="50">
        <v>0</v>
      </c>
      <c r="DU181" s="50">
        <v>0</v>
      </c>
      <c r="DV181" s="50">
        <v>0</v>
      </c>
      <c r="DW181" s="50">
        <v>0</v>
      </c>
      <c r="DX181" s="50">
        <v>0</v>
      </c>
      <c r="DY181" s="50">
        <v>0</v>
      </c>
    </row>
    <row r="182" spans="1:129" s="51" customFormat="1" hidden="1" outlineLevel="2">
      <c r="A182" s="55" t="s">
        <v>336</v>
      </c>
      <c r="B182" s="50">
        <v>0</v>
      </c>
      <c r="C182" s="50">
        <v>0</v>
      </c>
      <c r="D182" s="50">
        <v>0</v>
      </c>
      <c r="E182" s="50">
        <v>0</v>
      </c>
      <c r="F182" s="50">
        <v>0</v>
      </c>
      <c r="G182" s="50">
        <v>0</v>
      </c>
      <c r="H182" s="50">
        <v>0</v>
      </c>
      <c r="I182" s="50">
        <v>0</v>
      </c>
      <c r="J182" s="50">
        <v>0</v>
      </c>
      <c r="K182" s="50">
        <v>0</v>
      </c>
      <c r="L182" s="50">
        <v>0</v>
      </c>
      <c r="M182" s="50">
        <v>0</v>
      </c>
      <c r="N182" s="50">
        <v>0</v>
      </c>
      <c r="O182" s="50">
        <v>0</v>
      </c>
      <c r="Q182" s="50">
        <v>0</v>
      </c>
      <c r="R182" s="50">
        <v>0</v>
      </c>
      <c r="S182" s="50">
        <v>0</v>
      </c>
      <c r="T182" s="50">
        <v>0</v>
      </c>
      <c r="U182" s="50">
        <v>0</v>
      </c>
      <c r="V182" s="50">
        <v>0</v>
      </c>
      <c r="W182" s="50">
        <v>0</v>
      </c>
      <c r="X182" s="50">
        <v>0</v>
      </c>
      <c r="Y182" s="50">
        <v>0</v>
      </c>
      <c r="Z182" s="50">
        <v>0</v>
      </c>
      <c r="AA182" s="50">
        <v>0</v>
      </c>
      <c r="AB182" s="50">
        <v>0</v>
      </c>
      <c r="AC182" s="50">
        <v>0</v>
      </c>
      <c r="AD182" s="50">
        <v>0</v>
      </c>
      <c r="AF182" s="50">
        <v>0</v>
      </c>
      <c r="AG182" s="50">
        <v>0</v>
      </c>
      <c r="AH182" s="50">
        <v>0</v>
      </c>
      <c r="AI182" s="50">
        <v>0</v>
      </c>
      <c r="AJ182" s="50">
        <v>0</v>
      </c>
      <c r="AK182" s="50">
        <v>0</v>
      </c>
      <c r="AL182" s="50">
        <v>0</v>
      </c>
      <c r="AM182" s="50">
        <v>0</v>
      </c>
      <c r="AN182" s="50">
        <v>0</v>
      </c>
      <c r="AO182" s="50">
        <v>0</v>
      </c>
      <c r="AP182" s="50">
        <v>0</v>
      </c>
      <c r="AQ182" s="50">
        <v>0</v>
      </c>
      <c r="AR182" s="50">
        <v>0</v>
      </c>
      <c r="AS182" s="50">
        <v>0</v>
      </c>
      <c r="AU182" s="50">
        <v>0</v>
      </c>
      <c r="AV182" s="50">
        <v>0</v>
      </c>
      <c r="AW182" s="50">
        <v>0</v>
      </c>
      <c r="AX182" s="50">
        <v>0</v>
      </c>
      <c r="AY182" s="50">
        <v>0</v>
      </c>
      <c r="AZ182" s="50">
        <v>750</v>
      </c>
      <c r="BA182" s="50">
        <v>0</v>
      </c>
      <c r="BB182" s="50">
        <v>0</v>
      </c>
      <c r="BC182" s="50">
        <v>0</v>
      </c>
      <c r="BD182" s="50">
        <v>0</v>
      </c>
      <c r="BE182" s="50">
        <v>0</v>
      </c>
      <c r="BF182" s="50">
        <v>0</v>
      </c>
      <c r="BG182" s="50">
        <v>0</v>
      </c>
      <c r="BH182" s="50">
        <v>750</v>
      </c>
      <c r="BJ182" s="50">
        <v>0</v>
      </c>
      <c r="BK182" s="50">
        <v>0</v>
      </c>
      <c r="BL182" s="50">
        <v>0</v>
      </c>
      <c r="BM182" s="50">
        <v>0</v>
      </c>
      <c r="BN182" s="50">
        <v>0</v>
      </c>
      <c r="BO182" s="50">
        <v>0</v>
      </c>
      <c r="BP182" s="50">
        <v>0</v>
      </c>
      <c r="BQ182" s="50">
        <v>0</v>
      </c>
      <c r="BR182" s="50">
        <v>0</v>
      </c>
      <c r="BS182" s="50">
        <v>0</v>
      </c>
      <c r="BT182" s="50">
        <v>0</v>
      </c>
      <c r="BU182" s="50">
        <v>0</v>
      </c>
      <c r="BV182" s="50">
        <v>0</v>
      </c>
      <c r="BX182" s="50">
        <v>0</v>
      </c>
      <c r="BY182" s="50">
        <v>0</v>
      </c>
      <c r="BZ182" s="50">
        <v>0</v>
      </c>
      <c r="CA182" s="50">
        <v>0</v>
      </c>
      <c r="CB182" s="50">
        <v>0</v>
      </c>
      <c r="CC182" s="50">
        <v>0</v>
      </c>
      <c r="CD182" s="50">
        <v>0</v>
      </c>
      <c r="CE182" s="50">
        <v>0</v>
      </c>
      <c r="CF182" s="50">
        <v>0</v>
      </c>
      <c r="CG182" s="50">
        <v>0</v>
      </c>
      <c r="CH182" s="50">
        <v>0</v>
      </c>
      <c r="CI182" s="50">
        <v>0</v>
      </c>
      <c r="CJ182" s="50">
        <v>0</v>
      </c>
      <c r="CL182" s="50">
        <v>0</v>
      </c>
      <c r="CM182" s="50">
        <v>0</v>
      </c>
      <c r="CN182" s="50">
        <v>0</v>
      </c>
      <c r="CO182" s="50">
        <v>0</v>
      </c>
      <c r="CP182" s="50">
        <v>0</v>
      </c>
      <c r="CQ182" s="50">
        <v>0</v>
      </c>
      <c r="CR182" s="50">
        <v>0</v>
      </c>
      <c r="CS182" s="50">
        <v>0</v>
      </c>
      <c r="CT182" s="50">
        <v>0</v>
      </c>
      <c r="CU182" s="50">
        <v>0</v>
      </c>
      <c r="CV182" s="50">
        <v>0</v>
      </c>
      <c r="CW182" s="50">
        <v>0</v>
      </c>
      <c r="CX182" s="50">
        <v>0</v>
      </c>
      <c r="CZ182" s="50">
        <v>0</v>
      </c>
      <c r="DA182" s="50">
        <v>0</v>
      </c>
      <c r="DB182" s="50">
        <v>0</v>
      </c>
      <c r="DC182" s="50">
        <v>0</v>
      </c>
      <c r="DD182" s="50">
        <v>9570</v>
      </c>
      <c r="DE182" s="50">
        <v>0</v>
      </c>
      <c r="DF182" s="50">
        <v>0</v>
      </c>
      <c r="DG182" s="50">
        <v>0</v>
      </c>
      <c r="DH182" s="50">
        <v>0</v>
      </c>
      <c r="DI182" s="50">
        <v>0</v>
      </c>
      <c r="DJ182" s="50">
        <v>1950</v>
      </c>
      <c r="DK182" s="50">
        <v>0</v>
      </c>
      <c r="DL182" s="50">
        <v>11520</v>
      </c>
      <c r="DM182" s="50">
        <v>0</v>
      </c>
      <c r="DN182" s="50">
        <v>0</v>
      </c>
      <c r="DO182" s="50">
        <v>0</v>
      </c>
      <c r="DP182" s="50">
        <v>0</v>
      </c>
      <c r="DQ182" s="50">
        <v>0</v>
      </c>
      <c r="DR182" s="50">
        <v>0</v>
      </c>
      <c r="DS182" s="50">
        <v>0</v>
      </c>
      <c r="DT182" s="50">
        <v>0</v>
      </c>
      <c r="DU182" s="50">
        <v>0</v>
      </c>
      <c r="DV182" s="50">
        <v>0</v>
      </c>
      <c r="DW182" s="50">
        <v>0</v>
      </c>
      <c r="DX182" s="50">
        <v>0</v>
      </c>
      <c r="DY182" s="50">
        <v>0</v>
      </c>
    </row>
    <row r="183" spans="1:129" s="51" customFormat="1" hidden="1" outlineLevel="1" collapsed="1">
      <c r="A183" s="49" t="s">
        <v>337</v>
      </c>
      <c r="B183" s="50">
        <v>0</v>
      </c>
      <c r="C183" s="50">
        <v>0</v>
      </c>
      <c r="D183" s="50">
        <v>0</v>
      </c>
      <c r="E183" s="50">
        <v>0</v>
      </c>
      <c r="F183" s="50">
        <v>0</v>
      </c>
      <c r="G183" s="50">
        <v>0</v>
      </c>
      <c r="H183" s="50">
        <v>0</v>
      </c>
      <c r="I183" s="50">
        <v>0</v>
      </c>
      <c r="J183" s="50">
        <v>0</v>
      </c>
      <c r="K183" s="50">
        <v>0</v>
      </c>
      <c r="L183" s="50">
        <v>0</v>
      </c>
      <c r="M183" s="50">
        <v>289.8</v>
      </c>
      <c r="N183" s="50">
        <v>289.8</v>
      </c>
      <c r="O183" s="50">
        <v>289.8</v>
      </c>
      <c r="Q183" s="50">
        <v>303.60000000000002</v>
      </c>
      <c r="R183" s="50">
        <v>-1105.1500000000001</v>
      </c>
      <c r="S183" s="50">
        <v>0</v>
      </c>
      <c r="T183" s="50">
        <v>0</v>
      </c>
      <c r="U183" s="50">
        <v>0</v>
      </c>
      <c r="V183" s="50">
        <v>0</v>
      </c>
      <c r="W183" s="50">
        <v>0</v>
      </c>
      <c r="X183" s="50">
        <v>0</v>
      </c>
      <c r="Y183" s="50">
        <v>0</v>
      </c>
      <c r="Z183" s="50">
        <v>0</v>
      </c>
      <c r="AA183" s="50">
        <v>0</v>
      </c>
      <c r="AB183" s="50">
        <v>0</v>
      </c>
      <c r="AC183" s="50">
        <v>0</v>
      </c>
      <c r="AD183" s="50">
        <v>-801.55000000000007</v>
      </c>
      <c r="AF183" s="50">
        <v>-132.25</v>
      </c>
      <c r="AG183" s="50">
        <v>0</v>
      </c>
      <c r="AH183" s="50">
        <v>0</v>
      </c>
      <c r="AI183" s="50">
        <v>0</v>
      </c>
      <c r="AJ183" s="50">
        <v>0</v>
      </c>
      <c r="AK183" s="50">
        <v>0</v>
      </c>
      <c r="AL183" s="50">
        <v>-295.55</v>
      </c>
      <c r="AM183" s="50">
        <v>0</v>
      </c>
      <c r="AN183" s="50">
        <v>0</v>
      </c>
      <c r="AO183" s="50">
        <v>0</v>
      </c>
      <c r="AP183" s="50">
        <v>0</v>
      </c>
      <c r="AQ183" s="50">
        <v>0</v>
      </c>
      <c r="AR183" s="50">
        <v>0</v>
      </c>
      <c r="AS183" s="50">
        <v>-427.8</v>
      </c>
      <c r="AU183" s="50">
        <v>0</v>
      </c>
      <c r="AV183" s="50">
        <v>0</v>
      </c>
      <c r="AW183" s="50">
        <v>0</v>
      </c>
      <c r="AX183" s="50">
        <v>0</v>
      </c>
      <c r="AY183" s="50">
        <v>0</v>
      </c>
      <c r="AZ183" s="50">
        <v>750</v>
      </c>
      <c r="BA183" s="50">
        <v>0</v>
      </c>
      <c r="BB183" s="50">
        <v>0</v>
      </c>
      <c r="BC183" s="50">
        <v>0</v>
      </c>
      <c r="BD183" s="50">
        <v>0</v>
      </c>
      <c r="BE183" s="50">
        <v>0</v>
      </c>
      <c r="BF183" s="50">
        <v>0</v>
      </c>
      <c r="BG183" s="50">
        <v>0</v>
      </c>
      <c r="BH183" s="50">
        <v>750</v>
      </c>
      <c r="BJ183" s="50">
        <v>0</v>
      </c>
      <c r="BK183" s="50">
        <v>0</v>
      </c>
      <c r="BL183" s="50">
        <v>0</v>
      </c>
      <c r="BM183" s="50">
        <v>0</v>
      </c>
      <c r="BN183" s="50">
        <v>0</v>
      </c>
      <c r="BO183" s="50">
        <v>0</v>
      </c>
      <c r="BP183" s="50">
        <v>0</v>
      </c>
      <c r="BQ183" s="50">
        <v>0</v>
      </c>
      <c r="BR183" s="50">
        <v>0</v>
      </c>
      <c r="BS183" s="50">
        <v>0</v>
      </c>
      <c r="BT183" s="50">
        <v>0</v>
      </c>
      <c r="BU183" s="50">
        <v>0</v>
      </c>
      <c r="BV183" s="50">
        <v>0</v>
      </c>
      <c r="BX183" s="50">
        <v>0</v>
      </c>
      <c r="BY183" s="50">
        <v>0</v>
      </c>
      <c r="BZ183" s="50">
        <v>0</v>
      </c>
      <c r="CA183" s="50">
        <v>0</v>
      </c>
      <c r="CB183" s="50">
        <v>0</v>
      </c>
      <c r="CC183" s="50">
        <v>0</v>
      </c>
      <c r="CD183" s="50">
        <v>0</v>
      </c>
      <c r="CE183" s="50">
        <v>0</v>
      </c>
      <c r="CF183" s="50">
        <v>0</v>
      </c>
      <c r="CG183" s="50">
        <v>0</v>
      </c>
      <c r="CH183" s="50">
        <v>0</v>
      </c>
      <c r="CI183" s="50">
        <v>0</v>
      </c>
      <c r="CJ183" s="50">
        <v>0</v>
      </c>
      <c r="CL183" s="50">
        <v>0</v>
      </c>
      <c r="CM183" s="50">
        <v>0</v>
      </c>
      <c r="CN183" s="50">
        <v>0</v>
      </c>
      <c r="CO183" s="50">
        <v>0</v>
      </c>
      <c r="CP183" s="50">
        <v>0</v>
      </c>
      <c r="CQ183" s="50">
        <v>0</v>
      </c>
      <c r="CR183" s="50">
        <v>0</v>
      </c>
      <c r="CS183" s="50">
        <v>0</v>
      </c>
      <c r="CT183" s="50">
        <v>0</v>
      </c>
      <c r="CU183" s="50">
        <v>0</v>
      </c>
      <c r="CV183" s="50">
        <v>0</v>
      </c>
      <c r="CW183" s="50">
        <v>0</v>
      </c>
      <c r="CX183" s="50">
        <v>0</v>
      </c>
      <c r="CZ183" s="50">
        <v>0</v>
      </c>
      <c r="DA183" s="50">
        <v>0</v>
      </c>
      <c r="DB183" s="50">
        <v>0</v>
      </c>
      <c r="DC183" s="50">
        <v>0</v>
      </c>
      <c r="DD183" s="50">
        <v>9570</v>
      </c>
      <c r="DE183" s="50">
        <v>0</v>
      </c>
      <c r="DF183" s="50">
        <v>0</v>
      </c>
      <c r="DG183" s="50">
        <v>0</v>
      </c>
      <c r="DH183" s="50">
        <v>0</v>
      </c>
      <c r="DI183" s="50">
        <v>0</v>
      </c>
      <c r="DJ183" s="50">
        <v>1950</v>
      </c>
      <c r="DK183" s="50">
        <v>0</v>
      </c>
      <c r="DL183" s="50">
        <v>11520</v>
      </c>
      <c r="DM183" s="50">
        <v>0</v>
      </c>
      <c r="DN183" s="50">
        <v>0</v>
      </c>
      <c r="DO183" s="50">
        <v>0</v>
      </c>
      <c r="DP183" s="50">
        <v>0</v>
      </c>
      <c r="DQ183" s="50">
        <v>0</v>
      </c>
      <c r="DR183" s="50">
        <v>0</v>
      </c>
      <c r="DS183" s="50">
        <v>0</v>
      </c>
      <c r="DT183" s="50">
        <v>0</v>
      </c>
      <c r="DU183" s="50">
        <v>0</v>
      </c>
      <c r="DV183" s="50">
        <v>0</v>
      </c>
      <c r="DW183" s="50">
        <v>0</v>
      </c>
      <c r="DX183" s="50">
        <v>0</v>
      </c>
      <c r="DY183" s="50">
        <v>0</v>
      </c>
    </row>
    <row r="184" spans="1:129" s="51" customFormat="1" hidden="1" outlineLevel="2">
      <c r="A184" s="55" t="s">
        <v>338</v>
      </c>
      <c r="B184" s="50">
        <v>0</v>
      </c>
      <c r="C184" s="50">
        <v>0</v>
      </c>
      <c r="D184" s="50">
        <v>0</v>
      </c>
      <c r="E184" s="50">
        <v>0</v>
      </c>
      <c r="F184" s="50">
        <v>0</v>
      </c>
      <c r="G184" s="50">
        <v>0</v>
      </c>
      <c r="H184" s="50">
        <v>0</v>
      </c>
      <c r="I184" s="50">
        <v>0</v>
      </c>
      <c r="J184" s="50">
        <v>0</v>
      </c>
      <c r="K184" s="50">
        <v>0</v>
      </c>
      <c r="L184" s="50">
        <v>0</v>
      </c>
      <c r="M184" s="50">
        <v>0</v>
      </c>
      <c r="N184" s="50">
        <v>0</v>
      </c>
      <c r="O184" s="50">
        <v>0</v>
      </c>
      <c r="Q184" s="50">
        <v>0</v>
      </c>
      <c r="R184" s="50">
        <v>0</v>
      </c>
      <c r="S184" s="50">
        <v>0</v>
      </c>
      <c r="T184" s="50">
        <v>0</v>
      </c>
      <c r="U184" s="50">
        <v>0</v>
      </c>
      <c r="V184" s="50">
        <v>0</v>
      </c>
      <c r="W184" s="50">
        <v>0</v>
      </c>
      <c r="X184" s="50">
        <v>0</v>
      </c>
      <c r="Y184" s="50">
        <v>0</v>
      </c>
      <c r="Z184" s="50">
        <v>0</v>
      </c>
      <c r="AA184" s="50">
        <v>0</v>
      </c>
      <c r="AB184" s="50">
        <v>0</v>
      </c>
      <c r="AC184" s="50">
        <v>0</v>
      </c>
      <c r="AD184" s="50">
        <v>0</v>
      </c>
      <c r="AF184" s="50">
        <v>0</v>
      </c>
      <c r="AG184" s="50">
        <v>0</v>
      </c>
      <c r="AH184" s="50">
        <v>0</v>
      </c>
      <c r="AI184" s="50">
        <v>0</v>
      </c>
      <c r="AJ184" s="50">
        <v>0</v>
      </c>
      <c r="AK184" s="50">
        <v>0</v>
      </c>
      <c r="AL184" s="50">
        <v>0</v>
      </c>
      <c r="AM184" s="50">
        <v>0</v>
      </c>
      <c r="AN184" s="50">
        <v>0</v>
      </c>
      <c r="AO184" s="50">
        <v>0</v>
      </c>
      <c r="AP184" s="50">
        <v>0</v>
      </c>
      <c r="AQ184" s="50">
        <v>0</v>
      </c>
      <c r="AR184" s="50">
        <v>0</v>
      </c>
      <c r="AS184" s="50">
        <v>0</v>
      </c>
      <c r="AU184" s="50">
        <v>0</v>
      </c>
      <c r="AV184" s="50">
        <v>0</v>
      </c>
      <c r="AW184" s="50">
        <v>0</v>
      </c>
      <c r="AX184" s="50">
        <v>0</v>
      </c>
      <c r="AY184" s="50">
        <v>0</v>
      </c>
      <c r="AZ184" s="50">
        <v>0</v>
      </c>
      <c r="BA184" s="50">
        <v>0</v>
      </c>
      <c r="BB184" s="50">
        <v>0</v>
      </c>
      <c r="BC184" s="50">
        <v>0</v>
      </c>
      <c r="BD184" s="50">
        <v>0</v>
      </c>
      <c r="BE184" s="50">
        <v>0</v>
      </c>
      <c r="BF184" s="50">
        <v>0</v>
      </c>
      <c r="BG184" s="50">
        <v>0</v>
      </c>
      <c r="BH184" s="50">
        <v>0</v>
      </c>
      <c r="BJ184" s="50">
        <v>0</v>
      </c>
      <c r="BK184" s="50">
        <v>0</v>
      </c>
      <c r="BL184" s="50">
        <v>0</v>
      </c>
      <c r="BM184" s="50">
        <v>0</v>
      </c>
      <c r="BN184" s="50">
        <v>0</v>
      </c>
      <c r="BO184" s="50">
        <v>0</v>
      </c>
      <c r="BP184" s="50">
        <v>0</v>
      </c>
      <c r="BQ184" s="50">
        <v>0</v>
      </c>
      <c r="BR184" s="50">
        <v>0</v>
      </c>
      <c r="BS184" s="50">
        <v>0</v>
      </c>
      <c r="BT184" s="50">
        <v>0</v>
      </c>
      <c r="BU184" s="50">
        <v>0</v>
      </c>
      <c r="BV184" s="50">
        <v>0</v>
      </c>
      <c r="BX184" s="50">
        <v>0</v>
      </c>
      <c r="BY184" s="50">
        <v>0</v>
      </c>
      <c r="BZ184" s="50">
        <v>0</v>
      </c>
      <c r="CA184" s="50">
        <v>0</v>
      </c>
      <c r="CB184" s="50">
        <v>0</v>
      </c>
      <c r="CC184" s="50">
        <v>0</v>
      </c>
      <c r="CD184" s="50">
        <v>0</v>
      </c>
      <c r="CE184" s="50">
        <v>0</v>
      </c>
      <c r="CF184" s="50">
        <v>0</v>
      </c>
      <c r="CG184" s="50">
        <v>0</v>
      </c>
      <c r="CH184" s="50">
        <v>0</v>
      </c>
      <c r="CI184" s="50">
        <v>0</v>
      </c>
      <c r="CJ184" s="50">
        <v>0</v>
      </c>
      <c r="CL184" s="50">
        <v>0</v>
      </c>
      <c r="CM184" s="50">
        <v>0</v>
      </c>
      <c r="CN184" s="50">
        <v>0</v>
      </c>
      <c r="CO184" s="50">
        <v>0</v>
      </c>
      <c r="CP184" s="50">
        <v>0</v>
      </c>
      <c r="CQ184" s="50">
        <v>0</v>
      </c>
      <c r="CR184" s="50">
        <v>0</v>
      </c>
      <c r="CS184" s="50">
        <v>0</v>
      </c>
      <c r="CT184" s="50">
        <v>0</v>
      </c>
      <c r="CU184" s="50">
        <v>0</v>
      </c>
      <c r="CV184" s="50">
        <v>0</v>
      </c>
      <c r="CW184" s="50">
        <v>0</v>
      </c>
      <c r="CX184" s="50">
        <v>0</v>
      </c>
      <c r="CZ184" s="50">
        <v>0</v>
      </c>
      <c r="DA184" s="50">
        <v>0</v>
      </c>
      <c r="DB184" s="50">
        <v>0</v>
      </c>
      <c r="DC184" s="50">
        <v>0</v>
      </c>
      <c r="DD184" s="50">
        <v>0</v>
      </c>
      <c r="DE184" s="50">
        <v>0</v>
      </c>
      <c r="DF184" s="50">
        <v>0</v>
      </c>
      <c r="DG184" s="50">
        <v>0</v>
      </c>
      <c r="DH184" s="50">
        <v>0</v>
      </c>
      <c r="DI184" s="50">
        <v>0</v>
      </c>
      <c r="DJ184" s="50">
        <v>0</v>
      </c>
      <c r="DK184" s="50">
        <v>0</v>
      </c>
      <c r="DL184" s="50">
        <v>0</v>
      </c>
      <c r="DM184" s="50">
        <v>0</v>
      </c>
      <c r="DN184" s="50">
        <v>0</v>
      </c>
      <c r="DO184" s="50">
        <v>0</v>
      </c>
      <c r="DP184" s="50">
        <v>0</v>
      </c>
      <c r="DQ184" s="50">
        <v>0</v>
      </c>
      <c r="DR184" s="50">
        <v>0</v>
      </c>
      <c r="DS184" s="50">
        <v>0</v>
      </c>
      <c r="DT184" s="50">
        <v>0</v>
      </c>
      <c r="DU184" s="50">
        <v>0</v>
      </c>
      <c r="DV184" s="50">
        <v>0</v>
      </c>
      <c r="DW184" s="50">
        <v>0</v>
      </c>
      <c r="DX184" s="50">
        <v>0</v>
      </c>
      <c r="DY184" s="50">
        <v>0</v>
      </c>
    </row>
    <row r="185" spans="1:129" s="51" customFormat="1" hidden="1" outlineLevel="2">
      <c r="A185" s="55" t="s">
        <v>339</v>
      </c>
      <c r="B185" s="50">
        <v>0</v>
      </c>
      <c r="C185" s="50">
        <v>0</v>
      </c>
      <c r="D185" s="50">
        <v>0</v>
      </c>
      <c r="E185" s="50">
        <v>0</v>
      </c>
      <c r="F185" s="50">
        <v>0</v>
      </c>
      <c r="G185" s="50">
        <v>0</v>
      </c>
      <c r="H185" s="50">
        <v>0</v>
      </c>
      <c r="I185" s="50">
        <v>0</v>
      </c>
      <c r="J185" s="50">
        <v>0</v>
      </c>
      <c r="K185" s="50">
        <v>0</v>
      </c>
      <c r="L185" s="50">
        <v>0</v>
      </c>
      <c r="M185" s="50">
        <v>0</v>
      </c>
      <c r="N185" s="50">
        <v>0</v>
      </c>
      <c r="O185" s="50">
        <v>0</v>
      </c>
      <c r="Q185" s="50">
        <v>0</v>
      </c>
      <c r="R185" s="50">
        <v>0</v>
      </c>
      <c r="S185" s="50">
        <v>0</v>
      </c>
      <c r="T185" s="50">
        <v>0</v>
      </c>
      <c r="U185" s="50">
        <v>0</v>
      </c>
      <c r="V185" s="50">
        <v>0</v>
      </c>
      <c r="W185" s="50">
        <v>0</v>
      </c>
      <c r="X185" s="50">
        <v>0</v>
      </c>
      <c r="Y185" s="50">
        <v>0</v>
      </c>
      <c r="Z185" s="50">
        <v>0</v>
      </c>
      <c r="AA185" s="50">
        <v>0</v>
      </c>
      <c r="AB185" s="50">
        <v>0</v>
      </c>
      <c r="AC185" s="50">
        <v>0</v>
      </c>
      <c r="AD185" s="50">
        <v>0</v>
      </c>
      <c r="AF185" s="50">
        <v>0</v>
      </c>
      <c r="AG185" s="50">
        <v>0</v>
      </c>
      <c r="AH185" s="50">
        <v>0</v>
      </c>
      <c r="AI185" s="50">
        <v>0</v>
      </c>
      <c r="AJ185" s="50">
        <v>0</v>
      </c>
      <c r="AK185" s="50">
        <v>0</v>
      </c>
      <c r="AL185" s="50">
        <v>0</v>
      </c>
      <c r="AM185" s="50">
        <v>0</v>
      </c>
      <c r="AN185" s="50">
        <v>0</v>
      </c>
      <c r="AO185" s="50">
        <v>0</v>
      </c>
      <c r="AP185" s="50">
        <v>0</v>
      </c>
      <c r="AQ185" s="50">
        <v>0</v>
      </c>
      <c r="AR185" s="50">
        <v>0</v>
      </c>
      <c r="AS185" s="50">
        <v>0</v>
      </c>
      <c r="AU185" s="50">
        <v>0</v>
      </c>
      <c r="AV185" s="50">
        <v>0</v>
      </c>
      <c r="AW185" s="50">
        <v>0</v>
      </c>
      <c r="AX185" s="50">
        <v>0</v>
      </c>
      <c r="AY185" s="50">
        <v>0</v>
      </c>
      <c r="AZ185" s="50">
        <v>0</v>
      </c>
      <c r="BA185" s="50">
        <v>0</v>
      </c>
      <c r="BB185" s="50">
        <v>0</v>
      </c>
      <c r="BC185" s="50">
        <v>0</v>
      </c>
      <c r="BD185" s="50">
        <v>0</v>
      </c>
      <c r="BE185" s="50">
        <v>0</v>
      </c>
      <c r="BF185" s="50">
        <v>0</v>
      </c>
      <c r="BG185" s="50">
        <v>0</v>
      </c>
      <c r="BH185" s="50">
        <v>0</v>
      </c>
      <c r="BJ185" s="50">
        <v>0</v>
      </c>
      <c r="BK185" s="50">
        <v>0</v>
      </c>
      <c r="BL185" s="50">
        <v>0</v>
      </c>
      <c r="BM185" s="50">
        <v>0</v>
      </c>
      <c r="BN185" s="50">
        <v>0</v>
      </c>
      <c r="BO185" s="50">
        <v>0</v>
      </c>
      <c r="BP185" s="50">
        <v>0</v>
      </c>
      <c r="BQ185" s="50">
        <v>0</v>
      </c>
      <c r="BR185" s="50">
        <v>0</v>
      </c>
      <c r="BS185" s="50">
        <v>0</v>
      </c>
      <c r="BT185" s="50">
        <v>0</v>
      </c>
      <c r="BU185" s="50">
        <v>0</v>
      </c>
      <c r="BV185" s="50">
        <v>0</v>
      </c>
      <c r="BX185" s="50">
        <v>0</v>
      </c>
      <c r="BY185" s="50">
        <v>0</v>
      </c>
      <c r="BZ185" s="50">
        <v>0</v>
      </c>
      <c r="CA185" s="50">
        <v>0</v>
      </c>
      <c r="CB185" s="50">
        <v>0</v>
      </c>
      <c r="CC185" s="50">
        <v>0</v>
      </c>
      <c r="CD185" s="50">
        <v>0</v>
      </c>
      <c r="CE185" s="50">
        <v>0</v>
      </c>
      <c r="CF185" s="50">
        <v>0</v>
      </c>
      <c r="CG185" s="50">
        <v>0</v>
      </c>
      <c r="CH185" s="50">
        <v>0</v>
      </c>
      <c r="CI185" s="50">
        <v>0</v>
      </c>
      <c r="CJ185" s="50">
        <v>0</v>
      </c>
      <c r="CL185" s="50">
        <v>0</v>
      </c>
      <c r="CM185" s="50">
        <v>0</v>
      </c>
      <c r="CN185" s="50">
        <v>0</v>
      </c>
      <c r="CO185" s="50">
        <v>0</v>
      </c>
      <c r="CP185" s="50">
        <v>0</v>
      </c>
      <c r="CQ185" s="50">
        <v>0</v>
      </c>
      <c r="CR185" s="50">
        <v>0</v>
      </c>
      <c r="CS185" s="50">
        <v>0</v>
      </c>
      <c r="CT185" s="50">
        <v>0</v>
      </c>
      <c r="CU185" s="50">
        <v>0</v>
      </c>
      <c r="CV185" s="50">
        <v>0</v>
      </c>
      <c r="CW185" s="50">
        <v>0</v>
      </c>
      <c r="CX185" s="50">
        <v>0</v>
      </c>
      <c r="CZ185" s="50">
        <v>0</v>
      </c>
      <c r="DA185" s="50">
        <v>0</v>
      </c>
      <c r="DB185" s="50">
        <v>0</v>
      </c>
      <c r="DC185" s="50">
        <v>0</v>
      </c>
      <c r="DD185" s="50">
        <v>0</v>
      </c>
      <c r="DE185" s="50">
        <v>0</v>
      </c>
      <c r="DF185" s="50">
        <v>0</v>
      </c>
      <c r="DG185" s="50">
        <v>0</v>
      </c>
      <c r="DH185" s="50">
        <v>0</v>
      </c>
      <c r="DI185" s="50">
        <v>0</v>
      </c>
      <c r="DJ185" s="50">
        <v>0</v>
      </c>
      <c r="DK185" s="50">
        <v>0</v>
      </c>
      <c r="DL185" s="50">
        <v>0</v>
      </c>
      <c r="DM185" s="50">
        <v>0</v>
      </c>
      <c r="DN185" s="50">
        <v>0</v>
      </c>
      <c r="DO185" s="50">
        <v>0</v>
      </c>
      <c r="DP185" s="50">
        <v>0</v>
      </c>
      <c r="DQ185" s="50">
        <v>0</v>
      </c>
      <c r="DR185" s="50">
        <v>0</v>
      </c>
      <c r="DS185" s="50">
        <v>0</v>
      </c>
      <c r="DT185" s="50">
        <v>0</v>
      </c>
      <c r="DU185" s="50">
        <v>0</v>
      </c>
      <c r="DV185" s="50">
        <v>0</v>
      </c>
      <c r="DW185" s="50">
        <v>0</v>
      </c>
      <c r="DX185" s="50">
        <v>0</v>
      </c>
      <c r="DY185" s="50">
        <v>0</v>
      </c>
    </row>
    <row r="186" spans="1:129" s="51" customFormat="1" hidden="1" outlineLevel="2">
      <c r="A186" s="55" t="s">
        <v>340</v>
      </c>
      <c r="B186" s="50">
        <v>0</v>
      </c>
      <c r="C186" s="50">
        <v>0</v>
      </c>
      <c r="D186" s="50">
        <v>0</v>
      </c>
      <c r="E186" s="50">
        <v>0</v>
      </c>
      <c r="F186" s="50">
        <v>0</v>
      </c>
      <c r="G186" s="50">
        <v>0</v>
      </c>
      <c r="H186" s="50">
        <v>0</v>
      </c>
      <c r="I186" s="50">
        <v>0</v>
      </c>
      <c r="J186" s="50">
        <v>0</v>
      </c>
      <c r="K186" s="50">
        <v>0</v>
      </c>
      <c r="L186" s="50">
        <v>0</v>
      </c>
      <c r="M186" s="50">
        <v>0</v>
      </c>
      <c r="N186" s="50">
        <v>0</v>
      </c>
      <c r="O186" s="50">
        <v>0</v>
      </c>
      <c r="Q186" s="50">
        <v>0</v>
      </c>
      <c r="R186" s="50">
        <v>0</v>
      </c>
      <c r="S186" s="50">
        <v>0</v>
      </c>
      <c r="T186" s="50">
        <v>0</v>
      </c>
      <c r="U186" s="50">
        <v>0</v>
      </c>
      <c r="V186" s="50">
        <v>0</v>
      </c>
      <c r="W186" s="50">
        <v>0</v>
      </c>
      <c r="X186" s="50">
        <v>0</v>
      </c>
      <c r="Y186" s="50">
        <v>0</v>
      </c>
      <c r="Z186" s="50">
        <v>0</v>
      </c>
      <c r="AA186" s="50">
        <v>0</v>
      </c>
      <c r="AB186" s="50">
        <v>0</v>
      </c>
      <c r="AC186" s="50">
        <v>0</v>
      </c>
      <c r="AD186" s="50">
        <v>0</v>
      </c>
      <c r="AF186" s="50">
        <v>0</v>
      </c>
      <c r="AG186" s="50">
        <v>0</v>
      </c>
      <c r="AH186" s="50">
        <v>0</v>
      </c>
      <c r="AI186" s="50">
        <v>0</v>
      </c>
      <c r="AJ186" s="50">
        <v>0</v>
      </c>
      <c r="AK186" s="50">
        <v>0</v>
      </c>
      <c r="AL186" s="50">
        <v>0</v>
      </c>
      <c r="AM186" s="50">
        <v>0</v>
      </c>
      <c r="AN186" s="50">
        <v>0</v>
      </c>
      <c r="AO186" s="50">
        <v>0</v>
      </c>
      <c r="AP186" s="50">
        <v>0</v>
      </c>
      <c r="AQ186" s="50">
        <v>0</v>
      </c>
      <c r="AR186" s="50">
        <v>0</v>
      </c>
      <c r="AS186" s="50">
        <v>0</v>
      </c>
      <c r="AU186" s="50">
        <v>0</v>
      </c>
      <c r="AV186" s="50">
        <v>0</v>
      </c>
      <c r="AW186" s="50">
        <v>0</v>
      </c>
      <c r="AX186" s="50">
        <v>0</v>
      </c>
      <c r="AY186" s="50">
        <v>0</v>
      </c>
      <c r="AZ186" s="50">
        <v>0</v>
      </c>
      <c r="BA186" s="50">
        <v>0</v>
      </c>
      <c r="BB186" s="50">
        <v>0</v>
      </c>
      <c r="BC186" s="50">
        <v>0</v>
      </c>
      <c r="BD186" s="50">
        <v>0</v>
      </c>
      <c r="BE186" s="50">
        <v>0</v>
      </c>
      <c r="BF186" s="50">
        <v>0</v>
      </c>
      <c r="BG186" s="50">
        <v>0</v>
      </c>
      <c r="BH186" s="50">
        <v>0</v>
      </c>
      <c r="BJ186" s="50">
        <v>0</v>
      </c>
      <c r="BK186" s="50">
        <v>0</v>
      </c>
      <c r="BL186" s="50">
        <v>0</v>
      </c>
      <c r="BM186" s="50">
        <v>0</v>
      </c>
      <c r="BN186" s="50">
        <v>0</v>
      </c>
      <c r="BO186" s="50">
        <v>0</v>
      </c>
      <c r="BP186" s="50">
        <v>0</v>
      </c>
      <c r="BQ186" s="50">
        <v>0</v>
      </c>
      <c r="BR186" s="50">
        <v>0</v>
      </c>
      <c r="BS186" s="50">
        <v>0</v>
      </c>
      <c r="BT186" s="50">
        <v>0</v>
      </c>
      <c r="BU186" s="50">
        <v>0</v>
      </c>
      <c r="BV186" s="50">
        <v>0</v>
      </c>
      <c r="BX186" s="50">
        <v>0</v>
      </c>
      <c r="BY186" s="50">
        <v>0</v>
      </c>
      <c r="BZ186" s="50">
        <v>0</v>
      </c>
      <c r="CA186" s="50">
        <v>0</v>
      </c>
      <c r="CB186" s="50">
        <v>0</v>
      </c>
      <c r="CC186" s="50">
        <v>0</v>
      </c>
      <c r="CD186" s="50">
        <v>0</v>
      </c>
      <c r="CE186" s="50">
        <v>0</v>
      </c>
      <c r="CF186" s="50">
        <v>0</v>
      </c>
      <c r="CG186" s="50">
        <v>0</v>
      </c>
      <c r="CH186" s="50">
        <v>0</v>
      </c>
      <c r="CI186" s="50">
        <v>0</v>
      </c>
      <c r="CJ186" s="50">
        <v>0</v>
      </c>
      <c r="CL186" s="50">
        <v>0</v>
      </c>
      <c r="CM186" s="50">
        <v>0</v>
      </c>
      <c r="CN186" s="50">
        <v>0</v>
      </c>
      <c r="CO186" s="50">
        <v>0</v>
      </c>
      <c r="CP186" s="50">
        <v>0</v>
      </c>
      <c r="CQ186" s="50">
        <v>0</v>
      </c>
      <c r="CR186" s="50">
        <v>0</v>
      </c>
      <c r="CS186" s="50">
        <v>0</v>
      </c>
      <c r="CT186" s="50">
        <v>0</v>
      </c>
      <c r="CU186" s="50">
        <v>0</v>
      </c>
      <c r="CV186" s="50">
        <v>0</v>
      </c>
      <c r="CW186" s="50">
        <v>0</v>
      </c>
      <c r="CX186" s="50">
        <v>0</v>
      </c>
      <c r="CZ186" s="50">
        <v>0</v>
      </c>
      <c r="DA186" s="50">
        <v>0</v>
      </c>
      <c r="DB186" s="50">
        <v>0</v>
      </c>
      <c r="DC186" s="50">
        <v>0</v>
      </c>
      <c r="DD186" s="50">
        <v>0</v>
      </c>
      <c r="DE186" s="50">
        <v>0</v>
      </c>
      <c r="DF186" s="50">
        <v>0</v>
      </c>
      <c r="DG186" s="50">
        <v>0</v>
      </c>
      <c r="DH186" s="50">
        <v>0</v>
      </c>
      <c r="DI186" s="50">
        <v>0</v>
      </c>
      <c r="DJ186" s="50">
        <v>0</v>
      </c>
      <c r="DK186" s="50">
        <v>0</v>
      </c>
      <c r="DL186" s="50">
        <v>0</v>
      </c>
      <c r="DM186" s="50">
        <v>0</v>
      </c>
      <c r="DN186" s="50">
        <v>0</v>
      </c>
      <c r="DO186" s="50">
        <v>0</v>
      </c>
      <c r="DP186" s="50">
        <v>0</v>
      </c>
      <c r="DQ186" s="50">
        <v>0</v>
      </c>
      <c r="DR186" s="50">
        <v>0</v>
      </c>
      <c r="DS186" s="50">
        <v>0</v>
      </c>
      <c r="DT186" s="50">
        <v>0</v>
      </c>
      <c r="DU186" s="50">
        <v>0</v>
      </c>
      <c r="DV186" s="50">
        <v>0</v>
      </c>
      <c r="DW186" s="50">
        <v>0</v>
      </c>
      <c r="DX186" s="50">
        <v>0</v>
      </c>
      <c r="DY186" s="50">
        <v>0</v>
      </c>
    </row>
    <row r="187" spans="1:129" s="51" customFormat="1" hidden="1" outlineLevel="2">
      <c r="A187" s="55" t="s">
        <v>341</v>
      </c>
      <c r="B187" s="50">
        <v>0</v>
      </c>
      <c r="C187" s="50">
        <v>0</v>
      </c>
      <c r="D187" s="50">
        <v>0</v>
      </c>
      <c r="E187" s="50">
        <v>0</v>
      </c>
      <c r="F187" s="50">
        <v>0</v>
      </c>
      <c r="G187" s="50">
        <v>0</v>
      </c>
      <c r="H187" s="50">
        <v>0</v>
      </c>
      <c r="I187" s="50">
        <v>0</v>
      </c>
      <c r="J187" s="50">
        <v>0</v>
      </c>
      <c r="K187" s="50">
        <v>0</v>
      </c>
      <c r="L187" s="50">
        <v>0</v>
      </c>
      <c r="M187" s="50">
        <v>0</v>
      </c>
      <c r="N187" s="50">
        <v>0</v>
      </c>
      <c r="O187" s="50">
        <v>0</v>
      </c>
      <c r="Q187" s="50">
        <v>0</v>
      </c>
      <c r="R187" s="50">
        <v>0</v>
      </c>
      <c r="S187" s="50">
        <v>0</v>
      </c>
      <c r="T187" s="50">
        <v>0</v>
      </c>
      <c r="U187" s="50">
        <v>0</v>
      </c>
      <c r="V187" s="50">
        <v>0</v>
      </c>
      <c r="W187" s="50">
        <v>0</v>
      </c>
      <c r="X187" s="50">
        <v>0</v>
      </c>
      <c r="Y187" s="50">
        <v>0</v>
      </c>
      <c r="Z187" s="50">
        <v>0</v>
      </c>
      <c r="AA187" s="50">
        <v>0</v>
      </c>
      <c r="AB187" s="50">
        <v>0</v>
      </c>
      <c r="AC187" s="50">
        <v>0</v>
      </c>
      <c r="AD187" s="50">
        <v>0</v>
      </c>
      <c r="AF187" s="50">
        <v>0</v>
      </c>
      <c r="AG187" s="50">
        <v>0</v>
      </c>
      <c r="AH187" s="50">
        <v>0</v>
      </c>
      <c r="AI187" s="50">
        <v>0</v>
      </c>
      <c r="AJ187" s="50">
        <v>0</v>
      </c>
      <c r="AK187" s="50">
        <v>0</v>
      </c>
      <c r="AL187" s="50">
        <v>0</v>
      </c>
      <c r="AM187" s="50">
        <v>0</v>
      </c>
      <c r="AN187" s="50">
        <v>0</v>
      </c>
      <c r="AO187" s="50">
        <v>0</v>
      </c>
      <c r="AP187" s="50">
        <v>0</v>
      </c>
      <c r="AQ187" s="50">
        <v>0</v>
      </c>
      <c r="AR187" s="50">
        <v>0</v>
      </c>
      <c r="AS187" s="50">
        <v>0</v>
      </c>
      <c r="AU187" s="50">
        <v>0</v>
      </c>
      <c r="AV187" s="50">
        <v>0</v>
      </c>
      <c r="AW187" s="50">
        <v>0</v>
      </c>
      <c r="AX187" s="50">
        <v>0</v>
      </c>
      <c r="AY187" s="50">
        <v>0</v>
      </c>
      <c r="AZ187" s="50">
        <v>0</v>
      </c>
      <c r="BA187" s="50">
        <v>0</v>
      </c>
      <c r="BB187" s="50">
        <v>0</v>
      </c>
      <c r="BC187" s="50">
        <v>0</v>
      </c>
      <c r="BD187" s="50">
        <v>0</v>
      </c>
      <c r="BE187" s="50">
        <v>0</v>
      </c>
      <c r="BF187" s="50">
        <v>0</v>
      </c>
      <c r="BG187" s="50">
        <v>0</v>
      </c>
      <c r="BH187" s="50">
        <v>0</v>
      </c>
      <c r="BJ187" s="50">
        <v>0</v>
      </c>
      <c r="BK187" s="50">
        <v>0</v>
      </c>
      <c r="BL187" s="50">
        <v>0</v>
      </c>
      <c r="BM187" s="50">
        <v>0</v>
      </c>
      <c r="BN187" s="50">
        <v>0</v>
      </c>
      <c r="BO187" s="50">
        <v>0</v>
      </c>
      <c r="BP187" s="50">
        <v>0</v>
      </c>
      <c r="BQ187" s="50">
        <v>0</v>
      </c>
      <c r="BR187" s="50">
        <v>0</v>
      </c>
      <c r="BS187" s="50">
        <v>0</v>
      </c>
      <c r="BT187" s="50">
        <v>0</v>
      </c>
      <c r="BU187" s="50">
        <v>0</v>
      </c>
      <c r="BV187" s="50">
        <v>0</v>
      </c>
      <c r="BX187" s="50">
        <v>0</v>
      </c>
      <c r="BY187" s="50">
        <v>0</v>
      </c>
      <c r="BZ187" s="50">
        <v>0</v>
      </c>
      <c r="CA187" s="50">
        <v>0</v>
      </c>
      <c r="CB187" s="50">
        <v>0</v>
      </c>
      <c r="CC187" s="50">
        <v>0</v>
      </c>
      <c r="CD187" s="50">
        <v>0</v>
      </c>
      <c r="CE187" s="50">
        <v>0</v>
      </c>
      <c r="CF187" s="50">
        <v>0</v>
      </c>
      <c r="CG187" s="50">
        <v>0</v>
      </c>
      <c r="CH187" s="50">
        <v>0</v>
      </c>
      <c r="CI187" s="50">
        <v>0</v>
      </c>
      <c r="CJ187" s="50">
        <v>0</v>
      </c>
      <c r="CL187" s="50">
        <v>0</v>
      </c>
      <c r="CM187" s="50">
        <v>0</v>
      </c>
      <c r="CN187" s="50">
        <v>0</v>
      </c>
      <c r="CO187" s="50">
        <v>0</v>
      </c>
      <c r="CP187" s="50">
        <v>0</v>
      </c>
      <c r="CQ187" s="50">
        <v>0</v>
      </c>
      <c r="CR187" s="50">
        <v>0</v>
      </c>
      <c r="CS187" s="50">
        <v>0</v>
      </c>
      <c r="CT187" s="50">
        <v>0</v>
      </c>
      <c r="CU187" s="50">
        <v>0</v>
      </c>
      <c r="CV187" s="50">
        <v>0</v>
      </c>
      <c r="CW187" s="50">
        <v>0</v>
      </c>
      <c r="CX187" s="50">
        <v>0</v>
      </c>
      <c r="CZ187" s="50">
        <v>0</v>
      </c>
      <c r="DA187" s="50">
        <v>0</v>
      </c>
      <c r="DB187" s="50">
        <v>0</v>
      </c>
      <c r="DC187" s="50">
        <v>0</v>
      </c>
      <c r="DD187" s="50">
        <v>0</v>
      </c>
      <c r="DE187" s="50">
        <v>0</v>
      </c>
      <c r="DF187" s="50">
        <v>0</v>
      </c>
      <c r="DG187" s="50">
        <v>0</v>
      </c>
      <c r="DH187" s="50">
        <v>0</v>
      </c>
      <c r="DI187" s="50">
        <v>0</v>
      </c>
      <c r="DJ187" s="50">
        <v>0</v>
      </c>
      <c r="DK187" s="50">
        <v>0</v>
      </c>
      <c r="DL187" s="50">
        <v>0</v>
      </c>
      <c r="DM187" s="50">
        <v>0</v>
      </c>
      <c r="DN187" s="50">
        <v>0</v>
      </c>
      <c r="DO187" s="50">
        <v>0</v>
      </c>
      <c r="DP187" s="50">
        <v>0</v>
      </c>
      <c r="DQ187" s="50">
        <v>0</v>
      </c>
      <c r="DR187" s="50">
        <v>0</v>
      </c>
      <c r="DS187" s="50">
        <v>0</v>
      </c>
      <c r="DT187" s="50">
        <v>0</v>
      </c>
      <c r="DU187" s="50">
        <v>0</v>
      </c>
      <c r="DV187" s="50">
        <v>0</v>
      </c>
      <c r="DW187" s="50">
        <v>0</v>
      </c>
      <c r="DX187" s="50">
        <v>0</v>
      </c>
      <c r="DY187" s="50">
        <v>0</v>
      </c>
    </row>
    <row r="188" spans="1:129" s="51" customFormat="1" hidden="1" outlineLevel="2">
      <c r="A188" s="55" t="s">
        <v>342</v>
      </c>
      <c r="B188" s="50">
        <v>0</v>
      </c>
      <c r="C188" s="50">
        <v>0</v>
      </c>
      <c r="D188" s="50">
        <v>0</v>
      </c>
      <c r="E188" s="50">
        <v>0</v>
      </c>
      <c r="F188" s="50">
        <v>0</v>
      </c>
      <c r="G188" s="50">
        <v>0</v>
      </c>
      <c r="H188" s="50">
        <v>0</v>
      </c>
      <c r="I188" s="50">
        <v>0</v>
      </c>
      <c r="J188" s="50">
        <v>0</v>
      </c>
      <c r="K188" s="50">
        <v>0</v>
      </c>
      <c r="L188" s="50">
        <v>0</v>
      </c>
      <c r="M188" s="50">
        <v>0</v>
      </c>
      <c r="N188" s="50">
        <v>0</v>
      </c>
      <c r="O188" s="50">
        <v>0</v>
      </c>
      <c r="Q188" s="50">
        <v>0</v>
      </c>
      <c r="R188" s="50">
        <v>0</v>
      </c>
      <c r="S188" s="50">
        <v>0</v>
      </c>
      <c r="T188" s="50">
        <v>0</v>
      </c>
      <c r="U188" s="50">
        <v>0</v>
      </c>
      <c r="V188" s="50">
        <v>0</v>
      </c>
      <c r="W188" s="50">
        <v>0</v>
      </c>
      <c r="X188" s="50">
        <v>0</v>
      </c>
      <c r="Y188" s="50">
        <v>0</v>
      </c>
      <c r="Z188" s="50">
        <v>0</v>
      </c>
      <c r="AA188" s="50">
        <v>0</v>
      </c>
      <c r="AB188" s="50">
        <v>0</v>
      </c>
      <c r="AC188" s="50">
        <v>0</v>
      </c>
      <c r="AD188" s="50">
        <v>0</v>
      </c>
      <c r="AF188" s="50">
        <v>0</v>
      </c>
      <c r="AG188" s="50">
        <v>0</v>
      </c>
      <c r="AH188" s="50">
        <v>0</v>
      </c>
      <c r="AI188" s="50">
        <v>0</v>
      </c>
      <c r="AJ188" s="50">
        <v>0</v>
      </c>
      <c r="AK188" s="50">
        <v>0</v>
      </c>
      <c r="AL188" s="50">
        <v>0</v>
      </c>
      <c r="AM188" s="50">
        <v>0</v>
      </c>
      <c r="AN188" s="50">
        <v>0</v>
      </c>
      <c r="AO188" s="50">
        <v>0</v>
      </c>
      <c r="AP188" s="50">
        <v>0</v>
      </c>
      <c r="AQ188" s="50">
        <v>0</v>
      </c>
      <c r="AR188" s="50">
        <v>0</v>
      </c>
      <c r="AS188" s="50">
        <v>0</v>
      </c>
      <c r="AU188" s="50">
        <v>0</v>
      </c>
      <c r="AV188" s="50">
        <v>0</v>
      </c>
      <c r="AW188" s="50">
        <v>0</v>
      </c>
      <c r="AX188" s="50">
        <v>0</v>
      </c>
      <c r="AY188" s="50">
        <v>0</v>
      </c>
      <c r="AZ188" s="50">
        <v>0</v>
      </c>
      <c r="BA188" s="50">
        <v>0</v>
      </c>
      <c r="BB188" s="50">
        <v>0</v>
      </c>
      <c r="BC188" s="50">
        <v>0</v>
      </c>
      <c r="BD188" s="50">
        <v>0</v>
      </c>
      <c r="BE188" s="50">
        <v>0</v>
      </c>
      <c r="BF188" s="50">
        <v>0</v>
      </c>
      <c r="BG188" s="50">
        <v>0</v>
      </c>
      <c r="BH188" s="50">
        <v>0</v>
      </c>
      <c r="BJ188" s="50">
        <v>0</v>
      </c>
      <c r="BK188" s="50">
        <v>0</v>
      </c>
      <c r="BL188" s="50">
        <v>0</v>
      </c>
      <c r="BM188" s="50">
        <v>0</v>
      </c>
      <c r="BN188" s="50">
        <v>0</v>
      </c>
      <c r="BO188" s="50">
        <v>0</v>
      </c>
      <c r="BP188" s="50">
        <v>0</v>
      </c>
      <c r="BQ188" s="50">
        <v>0</v>
      </c>
      <c r="BR188" s="50">
        <v>0</v>
      </c>
      <c r="BS188" s="50">
        <v>0</v>
      </c>
      <c r="BT188" s="50">
        <v>0</v>
      </c>
      <c r="BU188" s="50">
        <v>0</v>
      </c>
      <c r="BV188" s="50">
        <v>0</v>
      </c>
      <c r="BX188" s="50">
        <v>0</v>
      </c>
      <c r="BY188" s="50">
        <v>0</v>
      </c>
      <c r="BZ188" s="50">
        <v>0</v>
      </c>
      <c r="CA188" s="50">
        <v>0</v>
      </c>
      <c r="CB188" s="50">
        <v>0</v>
      </c>
      <c r="CC188" s="50">
        <v>0</v>
      </c>
      <c r="CD188" s="50">
        <v>0</v>
      </c>
      <c r="CE188" s="50">
        <v>0</v>
      </c>
      <c r="CF188" s="50">
        <v>0</v>
      </c>
      <c r="CG188" s="50">
        <v>0</v>
      </c>
      <c r="CH188" s="50">
        <v>0</v>
      </c>
      <c r="CI188" s="50">
        <v>0</v>
      </c>
      <c r="CJ188" s="50">
        <v>0</v>
      </c>
      <c r="CL188" s="50">
        <v>0</v>
      </c>
      <c r="CM188" s="50">
        <v>0</v>
      </c>
      <c r="CN188" s="50">
        <v>0</v>
      </c>
      <c r="CO188" s="50">
        <v>0</v>
      </c>
      <c r="CP188" s="50">
        <v>0</v>
      </c>
      <c r="CQ188" s="50">
        <v>0</v>
      </c>
      <c r="CR188" s="50">
        <v>0</v>
      </c>
      <c r="CS188" s="50">
        <v>0</v>
      </c>
      <c r="CT188" s="50">
        <v>0</v>
      </c>
      <c r="CU188" s="50">
        <v>0</v>
      </c>
      <c r="CV188" s="50">
        <v>0</v>
      </c>
      <c r="CW188" s="50">
        <v>0</v>
      </c>
      <c r="CX188" s="50">
        <v>0</v>
      </c>
      <c r="CZ188" s="50">
        <v>0</v>
      </c>
      <c r="DA188" s="50">
        <v>0</v>
      </c>
      <c r="DB188" s="50">
        <v>0</v>
      </c>
      <c r="DC188" s="50">
        <v>0</v>
      </c>
      <c r="DD188" s="50">
        <v>0</v>
      </c>
      <c r="DE188" s="50">
        <v>0</v>
      </c>
      <c r="DF188" s="50">
        <v>0</v>
      </c>
      <c r="DG188" s="50">
        <v>0</v>
      </c>
      <c r="DH188" s="50">
        <v>0</v>
      </c>
      <c r="DI188" s="50">
        <v>0</v>
      </c>
      <c r="DJ188" s="50">
        <v>0</v>
      </c>
      <c r="DK188" s="50">
        <v>0</v>
      </c>
      <c r="DL188" s="50">
        <v>0</v>
      </c>
      <c r="DM188" s="50">
        <v>0</v>
      </c>
      <c r="DN188" s="50">
        <v>0</v>
      </c>
      <c r="DO188" s="50">
        <v>0</v>
      </c>
      <c r="DP188" s="50">
        <v>0</v>
      </c>
      <c r="DQ188" s="50">
        <v>0</v>
      </c>
      <c r="DR188" s="50">
        <v>0</v>
      </c>
      <c r="DS188" s="50">
        <v>0</v>
      </c>
      <c r="DT188" s="50">
        <v>0</v>
      </c>
      <c r="DU188" s="50">
        <v>0</v>
      </c>
      <c r="DV188" s="50">
        <v>0</v>
      </c>
      <c r="DW188" s="50">
        <v>0</v>
      </c>
      <c r="DX188" s="50">
        <v>0</v>
      </c>
      <c r="DY188" s="50">
        <v>0</v>
      </c>
    </row>
    <row r="189" spans="1:129" s="51" customFormat="1" hidden="1" outlineLevel="2">
      <c r="A189" s="55" t="s">
        <v>343</v>
      </c>
      <c r="B189" s="50">
        <v>0</v>
      </c>
      <c r="C189" s="50">
        <v>0</v>
      </c>
      <c r="D189" s="50">
        <v>0</v>
      </c>
      <c r="E189" s="50">
        <v>0</v>
      </c>
      <c r="F189" s="50">
        <v>0</v>
      </c>
      <c r="G189" s="50">
        <v>0</v>
      </c>
      <c r="H189" s="50">
        <v>0</v>
      </c>
      <c r="I189" s="50">
        <v>0</v>
      </c>
      <c r="J189" s="50">
        <v>0</v>
      </c>
      <c r="K189" s="50">
        <v>0</v>
      </c>
      <c r="L189" s="50">
        <v>0</v>
      </c>
      <c r="M189" s="50">
        <v>0</v>
      </c>
      <c r="N189" s="50">
        <v>0</v>
      </c>
      <c r="O189" s="50">
        <v>0</v>
      </c>
      <c r="Q189" s="50">
        <v>0</v>
      </c>
      <c r="R189" s="50">
        <v>0</v>
      </c>
      <c r="S189" s="50">
        <v>0</v>
      </c>
      <c r="T189" s="50">
        <v>0</v>
      </c>
      <c r="U189" s="50">
        <v>0</v>
      </c>
      <c r="V189" s="50">
        <v>0</v>
      </c>
      <c r="W189" s="50">
        <v>0</v>
      </c>
      <c r="X189" s="50">
        <v>0</v>
      </c>
      <c r="Y189" s="50">
        <v>0</v>
      </c>
      <c r="Z189" s="50">
        <v>0</v>
      </c>
      <c r="AA189" s="50">
        <v>0</v>
      </c>
      <c r="AB189" s="50">
        <v>0</v>
      </c>
      <c r="AC189" s="50">
        <v>0</v>
      </c>
      <c r="AD189" s="50">
        <v>0</v>
      </c>
      <c r="AF189" s="50">
        <v>0</v>
      </c>
      <c r="AG189" s="50">
        <v>0</v>
      </c>
      <c r="AH189" s="50">
        <v>0</v>
      </c>
      <c r="AI189" s="50">
        <v>0</v>
      </c>
      <c r="AJ189" s="50">
        <v>0</v>
      </c>
      <c r="AK189" s="50">
        <v>0</v>
      </c>
      <c r="AL189" s="50">
        <v>0</v>
      </c>
      <c r="AM189" s="50">
        <v>0</v>
      </c>
      <c r="AN189" s="50">
        <v>0</v>
      </c>
      <c r="AO189" s="50">
        <v>0</v>
      </c>
      <c r="AP189" s="50">
        <v>0</v>
      </c>
      <c r="AQ189" s="50">
        <v>0</v>
      </c>
      <c r="AR189" s="50">
        <v>0</v>
      </c>
      <c r="AS189" s="50">
        <v>0</v>
      </c>
      <c r="AU189" s="50">
        <v>0</v>
      </c>
      <c r="AV189" s="50">
        <v>0</v>
      </c>
      <c r="AW189" s="50">
        <v>0</v>
      </c>
      <c r="AX189" s="50">
        <v>0</v>
      </c>
      <c r="AY189" s="50">
        <v>0</v>
      </c>
      <c r="AZ189" s="50">
        <v>0</v>
      </c>
      <c r="BA189" s="50">
        <v>0</v>
      </c>
      <c r="BB189" s="50">
        <v>0</v>
      </c>
      <c r="BC189" s="50">
        <v>0</v>
      </c>
      <c r="BD189" s="50">
        <v>0</v>
      </c>
      <c r="BE189" s="50">
        <v>0</v>
      </c>
      <c r="BF189" s="50">
        <v>0</v>
      </c>
      <c r="BG189" s="50">
        <v>0</v>
      </c>
      <c r="BH189" s="50">
        <v>0</v>
      </c>
      <c r="BJ189" s="50">
        <v>0</v>
      </c>
      <c r="BK189" s="50">
        <v>0</v>
      </c>
      <c r="BL189" s="50">
        <v>0</v>
      </c>
      <c r="BM189" s="50">
        <v>0</v>
      </c>
      <c r="BN189" s="50">
        <v>0</v>
      </c>
      <c r="BO189" s="50">
        <v>0</v>
      </c>
      <c r="BP189" s="50">
        <v>0</v>
      </c>
      <c r="BQ189" s="50">
        <v>0</v>
      </c>
      <c r="BR189" s="50">
        <v>0</v>
      </c>
      <c r="BS189" s="50">
        <v>0</v>
      </c>
      <c r="BT189" s="50">
        <v>0</v>
      </c>
      <c r="BU189" s="50">
        <v>0</v>
      </c>
      <c r="BV189" s="50">
        <v>0</v>
      </c>
      <c r="BX189" s="50">
        <v>0</v>
      </c>
      <c r="BY189" s="50">
        <v>0</v>
      </c>
      <c r="BZ189" s="50">
        <v>0</v>
      </c>
      <c r="CA189" s="50">
        <v>0</v>
      </c>
      <c r="CB189" s="50">
        <v>0</v>
      </c>
      <c r="CC189" s="50">
        <v>0</v>
      </c>
      <c r="CD189" s="50">
        <v>0</v>
      </c>
      <c r="CE189" s="50">
        <v>0</v>
      </c>
      <c r="CF189" s="50">
        <v>0</v>
      </c>
      <c r="CG189" s="50">
        <v>0</v>
      </c>
      <c r="CH189" s="50">
        <v>0</v>
      </c>
      <c r="CI189" s="50">
        <v>0</v>
      </c>
      <c r="CJ189" s="50">
        <v>0</v>
      </c>
      <c r="CL189" s="50">
        <v>0</v>
      </c>
      <c r="CM189" s="50">
        <v>0</v>
      </c>
      <c r="CN189" s="50">
        <v>0</v>
      </c>
      <c r="CO189" s="50">
        <v>0</v>
      </c>
      <c r="CP189" s="50">
        <v>0</v>
      </c>
      <c r="CQ189" s="50">
        <v>0</v>
      </c>
      <c r="CR189" s="50">
        <v>0</v>
      </c>
      <c r="CS189" s="50">
        <v>0</v>
      </c>
      <c r="CT189" s="50">
        <v>0</v>
      </c>
      <c r="CU189" s="50">
        <v>0</v>
      </c>
      <c r="CV189" s="50">
        <v>0</v>
      </c>
      <c r="CW189" s="50">
        <v>0</v>
      </c>
      <c r="CX189" s="50">
        <v>0</v>
      </c>
      <c r="CZ189" s="50">
        <v>0</v>
      </c>
      <c r="DA189" s="50">
        <v>0</v>
      </c>
      <c r="DB189" s="50">
        <v>0</v>
      </c>
      <c r="DC189" s="50">
        <v>0</v>
      </c>
      <c r="DD189" s="50">
        <v>0</v>
      </c>
      <c r="DE189" s="50">
        <v>0</v>
      </c>
      <c r="DF189" s="50">
        <v>0</v>
      </c>
      <c r="DG189" s="50">
        <v>0</v>
      </c>
      <c r="DH189" s="50">
        <v>0</v>
      </c>
      <c r="DI189" s="50">
        <v>0</v>
      </c>
      <c r="DJ189" s="50">
        <v>0</v>
      </c>
      <c r="DK189" s="50">
        <v>0</v>
      </c>
      <c r="DL189" s="50">
        <v>0</v>
      </c>
      <c r="DM189" s="50">
        <v>0</v>
      </c>
      <c r="DN189" s="50">
        <v>0</v>
      </c>
      <c r="DO189" s="50">
        <v>0</v>
      </c>
      <c r="DP189" s="50">
        <v>0</v>
      </c>
      <c r="DQ189" s="50">
        <v>0</v>
      </c>
      <c r="DR189" s="50">
        <v>0</v>
      </c>
      <c r="DS189" s="50">
        <v>0</v>
      </c>
      <c r="DT189" s="50">
        <v>0</v>
      </c>
      <c r="DU189" s="50">
        <v>0</v>
      </c>
      <c r="DV189" s="50">
        <v>0</v>
      </c>
      <c r="DW189" s="50">
        <v>0</v>
      </c>
      <c r="DX189" s="50">
        <v>0</v>
      </c>
      <c r="DY189" s="50">
        <v>0</v>
      </c>
    </row>
    <row r="190" spans="1:129" s="51" customFormat="1" hidden="1" outlineLevel="1" collapsed="1">
      <c r="A190" s="49" t="s">
        <v>344</v>
      </c>
      <c r="B190" s="50">
        <v>0</v>
      </c>
      <c r="C190" s="50">
        <v>0</v>
      </c>
      <c r="D190" s="50">
        <v>0</v>
      </c>
      <c r="E190" s="50">
        <v>0</v>
      </c>
      <c r="F190" s="50">
        <v>0</v>
      </c>
      <c r="G190" s="50">
        <v>0</v>
      </c>
      <c r="H190" s="50">
        <v>0</v>
      </c>
      <c r="I190" s="50">
        <v>0</v>
      </c>
      <c r="J190" s="50">
        <v>0</v>
      </c>
      <c r="K190" s="50">
        <v>0</v>
      </c>
      <c r="L190" s="50">
        <v>0</v>
      </c>
      <c r="M190" s="50">
        <v>0</v>
      </c>
      <c r="N190" s="50">
        <v>0</v>
      </c>
      <c r="O190" s="50">
        <v>0</v>
      </c>
      <c r="Q190" s="50">
        <v>0</v>
      </c>
      <c r="R190" s="50">
        <v>0</v>
      </c>
      <c r="S190" s="50">
        <v>0</v>
      </c>
      <c r="T190" s="50">
        <v>0</v>
      </c>
      <c r="U190" s="50">
        <v>0</v>
      </c>
      <c r="V190" s="50">
        <v>0</v>
      </c>
      <c r="W190" s="50">
        <v>0</v>
      </c>
      <c r="X190" s="50">
        <v>0</v>
      </c>
      <c r="Y190" s="50">
        <v>0</v>
      </c>
      <c r="Z190" s="50">
        <v>0</v>
      </c>
      <c r="AA190" s="50">
        <v>0</v>
      </c>
      <c r="AB190" s="50">
        <v>0</v>
      </c>
      <c r="AC190" s="50">
        <v>0</v>
      </c>
      <c r="AD190" s="50">
        <v>0</v>
      </c>
      <c r="AF190" s="50">
        <v>0</v>
      </c>
      <c r="AG190" s="50">
        <v>0</v>
      </c>
      <c r="AH190" s="50">
        <v>0</v>
      </c>
      <c r="AI190" s="50">
        <v>0</v>
      </c>
      <c r="AJ190" s="50">
        <v>0</v>
      </c>
      <c r="AK190" s="50">
        <v>0</v>
      </c>
      <c r="AL190" s="50">
        <v>0</v>
      </c>
      <c r="AM190" s="50">
        <v>0</v>
      </c>
      <c r="AN190" s="50">
        <v>0</v>
      </c>
      <c r="AO190" s="50">
        <v>0</v>
      </c>
      <c r="AP190" s="50">
        <v>0</v>
      </c>
      <c r="AQ190" s="50">
        <v>0</v>
      </c>
      <c r="AR190" s="50">
        <v>0</v>
      </c>
      <c r="AS190" s="50">
        <v>0</v>
      </c>
      <c r="AU190" s="50">
        <v>0</v>
      </c>
      <c r="AV190" s="50">
        <v>0</v>
      </c>
      <c r="AW190" s="50">
        <v>0</v>
      </c>
      <c r="AX190" s="50">
        <v>0</v>
      </c>
      <c r="AY190" s="50">
        <v>0</v>
      </c>
      <c r="AZ190" s="50">
        <v>0</v>
      </c>
      <c r="BA190" s="50">
        <v>0</v>
      </c>
      <c r="BB190" s="50">
        <v>0</v>
      </c>
      <c r="BC190" s="50">
        <v>0</v>
      </c>
      <c r="BD190" s="50">
        <v>0</v>
      </c>
      <c r="BE190" s="50">
        <v>0</v>
      </c>
      <c r="BF190" s="50">
        <v>0</v>
      </c>
      <c r="BG190" s="50">
        <v>0</v>
      </c>
      <c r="BH190" s="50">
        <v>0</v>
      </c>
      <c r="BJ190" s="50">
        <v>0</v>
      </c>
      <c r="BK190" s="50">
        <v>0</v>
      </c>
      <c r="BL190" s="50">
        <v>0</v>
      </c>
      <c r="BM190" s="50">
        <v>0</v>
      </c>
      <c r="BN190" s="50">
        <v>0</v>
      </c>
      <c r="BO190" s="50">
        <v>0</v>
      </c>
      <c r="BP190" s="50">
        <v>0</v>
      </c>
      <c r="BQ190" s="50">
        <v>0</v>
      </c>
      <c r="BR190" s="50">
        <v>0</v>
      </c>
      <c r="BS190" s="50">
        <v>0</v>
      </c>
      <c r="BT190" s="50">
        <v>0</v>
      </c>
      <c r="BU190" s="50">
        <v>0</v>
      </c>
      <c r="BV190" s="50">
        <v>0</v>
      </c>
      <c r="BX190" s="50">
        <v>0</v>
      </c>
      <c r="BY190" s="50">
        <v>0</v>
      </c>
      <c r="BZ190" s="50">
        <v>0</v>
      </c>
      <c r="CA190" s="50">
        <v>0</v>
      </c>
      <c r="CB190" s="50">
        <v>0</v>
      </c>
      <c r="CC190" s="50">
        <v>0</v>
      </c>
      <c r="CD190" s="50">
        <v>0</v>
      </c>
      <c r="CE190" s="50">
        <v>0</v>
      </c>
      <c r="CF190" s="50">
        <v>0</v>
      </c>
      <c r="CG190" s="50">
        <v>0</v>
      </c>
      <c r="CH190" s="50">
        <v>0</v>
      </c>
      <c r="CI190" s="50">
        <v>0</v>
      </c>
      <c r="CJ190" s="50">
        <v>0</v>
      </c>
      <c r="CL190" s="50">
        <v>0</v>
      </c>
      <c r="CM190" s="50">
        <v>0</v>
      </c>
      <c r="CN190" s="50">
        <v>0</v>
      </c>
      <c r="CO190" s="50">
        <v>0</v>
      </c>
      <c r="CP190" s="50">
        <v>0</v>
      </c>
      <c r="CQ190" s="50">
        <v>0</v>
      </c>
      <c r="CR190" s="50">
        <v>0</v>
      </c>
      <c r="CS190" s="50">
        <v>0</v>
      </c>
      <c r="CT190" s="50">
        <v>0</v>
      </c>
      <c r="CU190" s="50">
        <v>0</v>
      </c>
      <c r="CV190" s="50">
        <v>0</v>
      </c>
      <c r="CW190" s="50">
        <v>0</v>
      </c>
      <c r="CX190" s="50">
        <v>0</v>
      </c>
      <c r="CZ190" s="50">
        <v>0</v>
      </c>
      <c r="DA190" s="50">
        <v>0</v>
      </c>
      <c r="DB190" s="50">
        <v>0</v>
      </c>
      <c r="DC190" s="50">
        <v>0</v>
      </c>
      <c r="DD190" s="50">
        <v>0</v>
      </c>
      <c r="DE190" s="50">
        <v>0</v>
      </c>
      <c r="DF190" s="50">
        <v>0</v>
      </c>
      <c r="DG190" s="50">
        <v>0</v>
      </c>
      <c r="DH190" s="50">
        <v>0</v>
      </c>
      <c r="DI190" s="50">
        <v>0</v>
      </c>
      <c r="DJ190" s="50">
        <v>0</v>
      </c>
      <c r="DK190" s="50">
        <v>0</v>
      </c>
      <c r="DL190" s="50">
        <v>0</v>
      </c>
      <c r="DM190" s="50">
        <v>0</v>
      </c>
      <c r="DN190" s="50">
        <v>0</v>
      </c>
      <c r="DO190" s="50">
        <v>0</v>
      </c>
      <c r="DP190" s="50">
        <v>0</v>
      </c>
      <c r="DQ190" s="50">
        <v>0</v>
      </c>
      <c r="DR190" s="50">
        <v>0</v>
      </c>
      <c r="DS190" s="50">
        <v>0</v>
      </c>
      <c r="DT190" s="50">
        <v>0</v>
      </c>
      <c r="DU190" s="50">
        <v>0</v>
      </c>
      <c r="DV190" s="50">
        <v>0</v>
      </c>
      <c r="DW190" s="50">
        <v>0</v>
      </c>
      <c r="DX190" s="50">
        <v>0</v>
      </c>
      <c r="DY190" s="50">
        <v>0</v>
      </c>
    </row>
    <row r="191" spans="1:129" s="51" customFormat="1" hidden="1" outlineLevel="2">
      <c r="A191" s="55" t="s">
        <v>345</v>
      </c>
      <c r="B191" s="50">
        <v>0</v>
      </c>
      <c r="C191" s="50">
        <v>0</v>
      </c>
      <c r="D191" s="50">
        <v>0</v>
      </c>
      <c r="E191" s="50">
        <v>0</v>
      </c>
      <c r="F191" s="50">
        <v>0</v>
      </c>
      <c r="G191" s="50">
        <v>0</v>
      </c>
      <c r="H191" s="50">
        <v>0</v>
      </c>
      <c r="I191" s="50">
        <v>0</v>
      </c>
      <c r="J191" s="50">
        <v>0</v>
      </c>
      <c r="K191" s="50">
        <v>0</v>
      </c>
      <c r="L191" s="50">
        <v>0</v>
      </c>
      <c r="M191" s="50">
        <v>0</v>
      </c>
      <c r="N191" s="50">
        <v>0</v>
      </c>
      <c r="O191" s="50">
        <v>0</v>
      </c>
      <c r="Q191" s="50">
        <v>0</v>
      </c>
      <c r="R191" s="50">
        <v>0</v>
      </c>
      <c r="S191" s="50">
        <v>0</v>
      </c>
      <c r="T191" s="50">
        <v>0</v>
      </c>
      <c r="U191" s="50">
        <v>0</v>
      </c>
      <c r="V191" s="50">
        <v>0</v>
      </c>
      <c r="W191" s="50">
        <v>0</v>
      </c>
      <c r="X191" s="50">
        <v>0</v>
      </c>
      <c r="Y191" s="50">
        <v>0</v>
      </c>
      <c r="Z191" s="50">
        <v>0</v>
      </c>
      <c r="AA191" s="50">
        <v>0</v>
      </c>
      <c r="AB191" s="50">
        <v>0</v>
      </c>
      <c r="AC191" s="50">
        <v>0</v>
      </c>
      <c r="AD191" s="50">
        <v>0</v>
      </c>
      <c r="AF191" s="50">
        <v>0</v>
      </c>
      <c r="AG191" s="50">
        <v>0</v>
      </c>
      <c r="AH191" s="50">
        <v>0</v>
      </c>
      <c r="AI191" s="50">
        <v>0</v>
      </c>
      <c r="AJ191" s="50">
        <v>0</v>
      </c>
      <c r="AK191" s="50">
        <v>0</v>
      </c>
      <c r="AL191" s="50">
        <v>0</v>
      </c>
      <c r="AM191" s="50">
        <v>0</v>
      </c>
      <c r="AN191" s="50">
        <v>0</v>
      </c>
      <c r="AO191" s="50">
        <v>0</v>
      </c>
      <c r="AP191" s="50">
        <v>0</v>
      </c>
      <c r="AQ191" s="50">
        <v>0</v>
      </c>
      <c r="AR191" s="50">
        <v>0</v>
      </c>
      <c r="AS191" s="50">
        <v>0</v>
      </c>
      <c r="AU191" s="50">
        <v>0</v>
      </c>
      <c r="AV191" s="50">
        <v>0</v>
      </c>
      <c r="AW191" s="50">
        <v>0</v>
      </c>
      <c r="AX191" s="50">
        <v>0</v>
      </c>
      <c r="AY191" s="50">
        <v>0</v>
      </c>
      <c r="AZ191" s="50">
        <v>0</v>
      </c>
      <c r="BA191" s="50">
        <v>0</v>
      </c>
      <c r="BB191" s="50">
        <v>0</v>
      </c>
      <c r="BC191" s="50">
        <v>0</v>
      </c>
      <c r="BD191" s="50">
        <v>0</v>
      </c>
      <c r="BE191" s="50">
        <v>0</v>
      </c>
      <c r="BF191" s="50">
        <v>0</v>
      </c>
      <c r="BG191" s="50">
        <v>0</v>
      </c>
      <c r="BH191" s="50">
        <v>0</v>
      </c>
      <c r="BJ191" s="50">
        <v>0</v>
      </c>
      <c r="BK191" s="50">
        <v>0</v>
      </c>
      <c r="BL191" s="50">
        <v>0</v>
      </c>
      <c r="BM191" s="50">
        <v>0</v>
      </c>
      <c r="BN191" s="50">
        <v>0</v>
      </c>
      <c r="BO191" s="50">
        <v>0</v>
      </c>
      <c r="BP191" s="50">
        <v>0</v>
      </c>
      <c r="BQ191" s="50">
        <v>0</v>
      </c>
      <c r="BR191" s="50">
        <v>0</v>
      </c>
      <c r="BS191" s="50">
        <v>0</v>
      </c>
      <c r="BT191" s="50">
        <v>0</v>
      </c>
      <c r="BU191" s="50">
        <v>0</v>
      </c>
      <c r="BV191" s="50">
        <v>0</v>
      </c>
      <c r="BX191" s="50">
        <v>0</v>
      </c>
      <c r="BY191" s="50">
        <v>0</v>
      </c>
      <c r="BZ191" s="50">
        <v>0</v>
      </c>
      <c r="CA191" s="50">
        <v>0</v>
      </c>
      <c r="CB191" s="50">
        <v>0</v>
      </c>
      <c r="CC191" s="50">
        <v>0</v>
      </c>
      <c r="CD191" s="50">
        <v>0</v>
      </c>
      <c r="CE191" s="50">
        <v>0</v>
      </c>
      <c r="CF191" s="50">
        <v>0</v>
      </c>
      <c r="CG191" s="50">
        <v>0</v>
      </c>
      <c r="CH191" s="50">
        <v>0</v>
      </c>
      <c r="CI191" s="50">
        <v>0</v>
      </c>
      <c r="CJ191" s="50">
        <v>0</v>
      </c>
      <c r="CL191" s="50">
        <v>0</v>
      </c>
      <c r="CM191" s="50">
        <v>0</v>
      </c>
      <c r="CN191" s="50">
        <v>0</v>
      </c>
      <c r="CO191" s="50">
        <v>0</v>
      </c>
      <c r="CP191" s="50">
        <v>0</v>
      </c>
      <c r="CQ191" s="50">
        <v>0</v>
      </c>
      <c r="CR191" s="50">
        <v>0</v>
      </c>
      <c r="CS191" s="50">
        <v>0</v>
      </c>
      <c r="CT191" s="50">
        <v>0</v>
      </c>
      <c r="CU191" s="50">
        <v>0</v>
      </c>
      <c r="CV191" s="50">
        <v>0</v>
      </c>
      <c r="CW191" s="50">
        <v>0</v>
      </c>
      <c r="CX191" s="50">
        <v>0</v>
      </c>
      <c r="CZ191" s="50">
        <v>0</v>
      </c>
      <c r="DA191" s="50">
        <v>0</v>
      </c>
      <c r="DB191" s="50">
        <v>0</v>
      </c>
      <c r="DC191" s="50">
        <v>0</v>
      </c>
      <c r="DD191" s="50">
        <v>0</v>
      </c>
      <c r="DE191" s="50">
        <v>0</v>
      </c>
      <c r="DF191" s="50">
        <v>0</v>
      </c>
      <c r="DG191" s="50">
        <v>0</v>
      </c>
      <c r="DH191" s="50">
        <v>0</v>
      </c>
      <c r="DI191" s="50">
        <v>0</v>
      </c>
      <c r="DJ191" s="50">
        <v>0</v>
      </c>
      <c r="DK191" s="50">
        <v>0</v>
      </c>
      <c r="DL191" s="50">
        <v>0</v>
      </c>
      <c r="DM191" s="50">
        <v>0</v>
      </c>
      <c r="DN191" s="50">
        <v>0</v>
      </c>
      <c r="DO191" s="50">
        <v>0</v>
      </c>
      <c r="DP191" s="50">
        <v>0</v>
      </c>
      <c r="DQ191" s="50">
        <v>0</v>
      </c>
      <c r="DR191" s="50">
        <v>0</v>
      </c>
      <c r="DS191" s="50">
        <v>0</v>
      </c>
      <c r="DT191" s="50">
        <v>0</v>
      </c>
      <c r="DU191" s="50">
        <v>0</v>
      </c>
      <c r="DV191" s="50">
        <v>0</v>
      </c>
      <c r="DW191" s="50">
        <v>0</v>
      </c>
      <c r="DX191" s="50">
        <v>0</v>
      </c>
      <c r="DY191" s="50">
        <v>0</v>
      </c>
    </row>
    <row r="192" spans="1:129" s="51" customFormat="1" hidden="1" outlineLevel="2">
      <c r="A192" s="55" t="s">
        <v>346</v>
      </c>
      <c r="B192" s="50">
        <v>0</v>
      </c>
      <c r="C192" s="50">
        <v>0</v>
      </c>
      <c r="D192" s="50">
        <v>0</v>
      </c>
      <c r="E192" s="50">
        <v>0</v>
      </c>
      <c r="F192" s="50">
        <v>0</v>
      </c>
      <c r="G192" s="50">
        <v>0</v>
      </c>
      <c r="H192" s="50">
        <v>0</v>
      </c>
      <c r="I192" s="50">
        <v>0</v>
      </c>
      <c r="J192" s="50">
        <v>0</v>
      </c>
      <c r="K192" s="50">
        <v>0</v>
      </c>
      <c r="L192" s="50">
        <v>0</v>
      </c>
      <c r="M192" s="50">
        <v>0</v>
      </c>
      <c r="N192" s="50">
        <v>0</v>
      </c>
      <c r="O192" s="50">
        <v>0</v>
      </c>
      <c r="Q192" s="50">
        <v>0</v>
      </c>
      <c r="R192" s="50">
        <v>0</v>
      </c>
      <c r="S192" s="50">
        <v>0</v>
      </c>
      <c r="T192" s="50">
        <v>0</v>
      </c>
      <c r="U192" s="50">
        <v>0</v>
      </c>
      <c r="V192" s="50">
        <v>0</v>
      </c>
      <c r="W192" s="50">
        <v>0</v>
      </c>
      <c r="X192" s="50">
        <v>0</v>
      </c>
      <c r="Y192" s="50">
        <v>0</v>
      </c>
      <c r="Z192" s="50">
        <v>0</v>
      </c>
      <c r="AA192" s="50">
        <v>0</v>
      </c>
      <c r="AB192" s="50">
        <v>0</v>
      </c>
      <c r="AC192" s="50">
        <v>0</v>
      </c>
      <c r="AD192" s="50">
        <v>0</v>
      </c>
      <c r="AF192" s="50">
        <v>0</v>
      </c>
      <c r="AG192" s="50">
        <v>0</v>
      </c>
      <c r="AH192" s="50">
        <v>0</v>
      </c>
      <c r="AI192" s="50">
        <v>0</v>
      </c>
      <c r="AJ192" s="50">
        <v>0</v>
      </c>
      <c r="AK192" s="50">
        <v>0</v>
      </c>
      <c r="AL192" s="50">
        <v>0</v>
      </c>
      <c r="AM192" s="50">
        <v>0</v>
      </c>
      <c r="AN192" s="50">
        <v>0</v>
      </c>
      <c r="AO192" s="50">
        <v>0</v>
      </c>
      <c r="AP192" s="50">
        <v>0</v>
      </c>
      <c r="AQ192" s="50">
        <v>0</v>
      </c>
      <c r="AR192" s="50">
        <v>0</v>
      </c>
      <c r="AS192" s="50">
        <v>0</v>
      </c>
      <c r="AU192" s="50">
        <v>0</v>
      </c>
      <c r="AV192" s="50">
        <v>0</v>
      </c>
      <c r="AW192" s="50">
        <v>0</v>
      </c>
      <c r="AX192" s="50">
        <v>0</v>
      </c>
      <c r="AY192" s="50">
        <v>0</v>
      </c>
      <c r="AZ192" s="50">
        <v>0</v>
      </c>
      <c r="BA192" s="50">
        <v>0</v>
      </c>
      <c r="BB192" s="50">
        <v>0</v>
      </c>
      <c r="BC192" s="50">
        <v>0</v>
      </c>
      <c r="BD192" s="50">
        <v>0</v>
      </c>
      <c r="BE192" s="50">
        <v>0</v>
      </c>
      <c r="BF192" s="50">
        <v>0</v>
      </c>
      <c r="BG192" s="50">
        <v>0</v>
      </c>
      <c r="BH192" s="50">
        <v>0</v>
      </c>
      <c r="BJ192" s="50">
        <v>0</v>
      </c>
      <c r="BK192" s="50">
        <v>0</v>
      </c>
      <c r="BL192" s="50">
        <v>0</v>
      </c>
      <c r="BM192" s="50">
        <v>0</v>
      </c>
      <c r="BN192" s="50">
        <v>0</v>
      </c>
      <c r="BO192" s="50">
        <v>0</v>
      </c>
      <c r="BP192" s="50">
        <v>0</v>
      </c>
      <c r="BQ192" s="50">
        <v>0</v>
      </c>
      <c r="BR192" s="50">
        <v>0</v>
      </c>
      <c r="BS192" s="50">
        <v>0</v>
      </c>
      <c r="BT192" s="50">
        <v>0</v>
      </c>
      <c r="BU192" s="50">
        <v>0</v>
      </c>
      <c r="BV192" s="50">
        <v>0</v>
      </c>
      <c r="BX192" s="50">
        <v>0</v>
      </c>
      <c r="BY192" s="50">
        <v>0</v>
      </c>
      <c r="BZ192" s="50">
        <v>0</v>
      </c>
      <c r="CA192" s="50">
        <v>0</v>
      </c>
      <c r="CB192" s="50">
        <v>0</v>
      </c>
      <c r="CC192" s="50">
        <v>0</v>
      </c>
      <c r="CD192" s="50">
        <v>0</v>
      </c>
      <c r="CE192" s="50">
        <v>0</v>
      </c>
      <c r="CF192" s="50">
        <v>0</v>
      </c>
      <c r="CG192" s="50">
        <v>0</v>
      </c>
      <c r="CH192" s="50">
        <v>0</v>
      </c>
      <c r="CI192" s="50">
        <v>0</v>
      </c>
      <c r="CJ192" s="50">
        <v>0</v>
      </c>
      <c r="CL192" s="50">
        <v>0</v>
      </c>
      <c r="CM192" s="50">
        <v>0</v>
      </c>
      <c r="CN192" s="50">
        <v>0</v>
      </c>
      <c r="CO192" s="50">
        <v>0</v>
      </c>
      <c r="CP192" s="50">
        <v>0</v>
      </c>
      <c r="CQ192" s="50">
        <v>0</v>
      </c>
      <c r="CR192" s="50">
        <v>0</v>
      </c>
      <c r="CS192" s="50">
        <v>0</v>
      </c>
      <c r="CT192" s="50">
        <v>0</v>
      </c>
      <c r="CU192" s="50">
        <v>0</v>
      </c>
      <c r="CV192" s="50">
        <v>0</v>
      </c>
      <c r="CW192" s="50">
        <v>0</v>
      </c>
      <c r="CX192" s="50">
        <v>0</v>
      </c>
      <c r="CZ192" s="50">
        <v>0</v>
      </c>
      <c r="DA192" s="50">
        <v>0</v>
      </c>
      <c r="DB192" s="50">
        <v>0</v>
      </c>
      <c r="DC192" s="50">
        <v>0</v>
      </c>
      <c r="DD192" s="50">
        <v>0</v>
      </c>
      <c r="DE192" s="50">
        <v>0</v>
      </c>
      <c r="DF192" s="50">
        <v>0</v>
      </c>
      <c r="DG192" s="50">
        <v>0</v>
      </c>
      <c r="DH192" s="50">
        <v>0</v>
      </c>
      <c r="DI192" s="50">
        <v>0</v>
      </c>
      <c r="DJ192" s="50">
        <v>0</v>
      </c>
      <c r="DK192" s="50">
        <v>0</v>
      </c>
      <c r="DL192" s="50">
        <v>0</v>
      </c>
      <c r="DM192" s="50">
        <v>0</v>
      </c>
      <c r="DN192" s="50">
        <v>0</v>
      </c>
      <c r="DO192" s="50">
        <v>0</v>
      </c>
      <c r="DP192" s="50">
        <v>0</v>
      </c>
      <c r="DQ192" s="50">
        <v>0</v>
      </c>
      <c r="DR192" s="50">
        <v>0</v>
      </c>
      <c r="DS192" s="50">
        <v>0</v>
      </c>
      <c r="DT192" s="50">
        <v>0</v>
      </c>
      <c r="DU192" s="50">
        <v>0</v>
      </c>
      <c r="DV192" s="50">
        <v>0</v>
      </c>
      <c r="DW192" s="50">
        <v>0</v>
      </c>
      <c r="DX192" s="50">
        <v>0</v>
      </c>
      <c r="DY192" s="50">
        <v>0</v>
      </c>
    </row>
    <row r="193" spans="1:129" s="51" customFormat="1" hidden="1" outlineLevel="2">
      <c r="A193" s="55" t="s">
        <v>347</v>
      </c>
      <c r="B193" s="50">
        <v>788.68</v>
      </c>
      <c r="C193" s="50">
        <v>-788.68</v>
      </c>
      <c r="D193" s="50">
        <v>0</v>
      </c>
      <c r="E193" s="50">
        <v>0</v>
      </c>
      <c r="F193" s="50">
        <v>0</v>
      </c>
      <c r="G193" s="50">
        <v>0</v>
      </c>
      <c r="H193" s="50">
        <v>0</v>
      </c>
      <c r="I193" s="50">
        <v>0</v>
      </c>
      <c r="J193" s="50">
        <v>0</v>
      </c>
      <c r="K193" s="50">
        <v>0</v>
      </c>
      <c r="L193" s="50">
        <v>0</v>
      </c>
      <c r="M193" s="50">
        <v>527.78</v>
      </c>
      <c r="N193" s="50">
        <v>527.78</v>
      </c>
      <c r="O193" s="50">
        <v>527.78</v>
      </c>
      <c r="Q193" s="50">
        <v>0</v>
      </c>
      <c r="R193" s="50">
        <v>0</v>
      </c>
      <c r="S193" s="50">
        <v>0</v>
      </c>
      <c r="T193" s="50">
        <v>0</v>
      </c>
      <c r="U193" s="50">
        <v>0</v>
      </c>
      <c r="V193" s="50">
        <v>0</v>
      </c>
      <c r="W193" s="50">
        <v>0</v>
      </c>
      <c r="X193" s="50">
        <v>0</v>
      </c>
      <c r="Y193" s="50">
        <v>0</v>
      </c>
      <c r="Z193" s="50">
        <v>0</v>
      </c>
      <c r="AA193" s="50">
        <v>0</v>
      </c>
      <c r="AB193" s="50">
        <v>0</v>
      </c>
      <c r="AC193" s="50">
        <v>0</v>
      </c>
      <c r="AD193" s="50">
        <v>0</v>
      </c>
      <c r="AF193" s="50">
        <v>0</v>
      </c>
      <c r="AG193" s="50">
        <v>0</v>
      </c>
      <c r="AH193" s="50">
        <v>0</v>
      </c>
      <c r="AI193" s="50">
        <v>0</v>
      </c>
      <c r="AJ193" s="50">
        <v>0</v>
      </c>
      <c r="AK193" s="50">
        <v>0</v>
      </c>
      <c r="AL193" s="50">
        <v>0</v>
      </c>
      <c r="AM193" s="50">
        <v>543.41999999999996</v>
      </c>
      <c r="AN193" s="50">
        <v>0</v>
      </c>
      <c r="AO193" s="50">
        <v>873.51</v>
      </c>
      <c r="AP193" s="50">
        <v>0</v>
      </c>
      <c r="AQ193" s="50">
        <v>507.05</v>
      </c>
      <c r="AR193" s="50">
        <v>507.05</v>
      </c>
      <c r="AS193" s="50">
        <v>1923.9799999999998</v>
      </c>
      <c r="AU193" s="50">
        <v>0</v>
      </c>
      <c r="AV193" s="50">
        <v>0</v>
      </c>
      <c r="AW193" s="50">
        <v>0</v>
      </c>
      <c r="AX193" s="50">
        <v>0</v>
      </c>
      <c r="AY193" s="50">
        <v>0</v>
      </c>
      <c r="AZ193" s="50">
        <v>0</v>
      </c>
      <c r="BA193" s="50">
        <v>0</v>
      </c>
      <c r="BB193" s="50">
        <v>0</v>
      </c>
      <c r="BC193" s="50">
        <v>0</v>
      </c>
      <c r="BD193" s="50">
        <v>0</v>
      </c>
      <c r="BE193" s="50">
        <v>0</v>
      </c>
      <c r="BF193" s="50">
        <v>0</v>
      </c>
      <c r="BG193" s="50">
        <v>0</v>
      </c>
      <c r="BH193" s="50">
        <v>0</v>
      </c>
      <c r="BJ193" s="50">
        <v>0</v>
      </c>
      <c r="BK193" s="50">
        <v>0</v>
      </c>
      <c r="BL193" s="50">
        <v>0</v>
      </c>
      <c r="BM193" s="50">
        <v>0</v>
      </c>
      <c r="BN193" s="50">
        <v>0</v>
      </c>
      <c r="BO193" s="50">
        <v>0</v>
      </c>
      <c r="BP193" s="50">
        <v>0</v>
      </c>
      <c r="BQ193" s="50">
        <v>572.86</v>
      </c>
      <c r="BR193" s="50">
        <v>0</v>
      </c>
      <c r="BS193" s="50">
        <v>0</v>
      </c>
      <c r="BT193" s="50">
        <v>934.61</v>
      </c>
      <c r="BU193" s="50">
        <v>0</v>
      </c>
      <c r="BV193" s="50">
        <v>1507.47</v>
      </c>
      <c r="BX193" s="50">
        <v>0</v>
      </c>
      <c r="BY193" s="50">
        <v>0</v>
      </c>
      <c r="BZ193" s="50">
        <v>0</v>
      </c>
      <c r="CA193" s="50">
        <v>0</v>
      </c>
      <c r="CB193" s="50">
        <v>0</v>
      </c>
      <c r="CC193" s="50">
        <v>0</v>
      </c>
      <c r="CD193" s="50">
        <v>0</v>
      </c>
      <c r="CE193" s="50">
        <v>0</v>
      </c>
      <c r="CF193" s="50">
        <v>0</v>
      </c>
      <c r="CG193" s="50">
        <v>0</v>
      </c>
      <c r="CH193" s="50">
        <v>0</v>
      </c>
      <c r="CI193" s="50">
        <v>0</v>
      </c>
      <c r="CJ193" s="50">
        <v>0</v>
      </c>
      <c r="CL193" s="50">
        <v>0</v>
      </c>
      <c r="CM193" s="50">
        <v>0</v>
      </c>
      <c r="CN193" s="50">
        <v>0</v>
      </c>
      <c r="CO193" s="50">
        <v>0</v>
      </c>
      <c r="CP193" s="50">
        <v>0</v>
      </c>
      <c r="CQ193" s="50">
        <v>0</v>
      </c>
      <c r="CR193" s="50">
        <v>0</v>
      </c>
      <c r="CS193" s="50">
        <v>0</v>
      </c>
      <c r="CT193" s="50">
        <v>0</v>
      </c>
      <c r="CU193" s="50">
        <v>0</v>
      </c>
      <c r="CV193" s="50">
        <v>0</v>
      </c>
      <c r="CW193" s="50">
        <v>0</v>
      </c>
      <c r="CX193" s="50">
        <v>0</v>
      </c>
      <c r="CZ193" s="50">
        <v>0</v>
      </c>
      <c r="DA193" s="50">
        <v>0</v>
      </c>
      <c r="DB193" s="50">
        <v>0</v>
      </c>
      <c r="DC193" s="50">
        <v>0</v>
      </c>
      <c r="DD193" s="50">
        <v>0</v>
      </c>
      <c r="DE193" s="50">
        <v>0</v>
      </c>
      <c r="DF193" s="50">
        <v>0</v>
      </c>
      <c r="DG193" s="50">
        <v>0</v>
      </c>
      <c r="DH193" s="50">
        <v>0</v>
      </c>
      <c r="DI193" s="50">
        <v>0</v>
      </c>
      <c r="DJ193" s="50">
        <v>0</v>
      </c>
      <c r="DK193" s="50">
        <v>0</v>
      </c>
      <c r="DL193" s="50">
        <v>0</v>
      </c>
      <c r="DM193" s="50">
        <v>0</v>
      </c>
      <c r="DN193" s="50">
        <v>0</v>
      </c>
      <c r="DO193" s="50">
        <v>0</v>
      </c>
      <c r="DP193" s="50">
        <v>0</v>
      </c>
      <c r="DQ193" s="50">
        <v>0</v>
      </c>
      <c r="DR193" s="50">
        <v>0</v>
      </c>
      <c r="DS193" s="50">
        <v>0</v>
      </c>
      <c r="DT193" s="50">
        <v>0</v>
      </c>
      <c r="DU193" s="50">
        <v>0</v>
      </c>
      <c r="DV193" s="50">
        <v>0</v>
      </c>
      <c r="DW193" s="50">
        <v>0</v>
      </c>
      <c r="DX193" s="50">
        <v>0</v>
      </c>
      <c r="DY193" s="50">
        <v>0</v>
      </c>
    </row>
    <row r="194" spans="1:129" s="51" customFormat="1" hidden="1" outlineLevel="1" collapsed="1">
      <c r="A194" s="49" t="s">
        <v>348</v>
      </c>
      <c r="B194" s="50">
        <v>788.68</v>
      </c>
      <c r="C194" s="50">
        <v>-788.68</v>
      </c>
      <c r="D194" s="50">
        <v>0</v>
      </c>
      <c r="E194" s="50">
        <v>0</v>
      </c>
      <c r="F194" s="50">
        <v>0</v>
      </c>
      <c r="G194" s="50">
        <v>0</v>
      </c>
      <c r="H194" s="50">
        <v>0</v>
      </c>
      <c r="I194" s="50">
        <v>0</v>
      </c>
      <c r="J194" s="50">
        <v>0</v>
      </c>
      <c r="K194" s="50">
        <v>0</v>
      </c>
      <c r="L194" s="50">
        <v>0</v>
      </c>
      <c r="M194" s="50">
        <v>527.78</v>
      </c>
      <c r="N194" s="50">
        <v>527.78</v>
      </c>
      <c r="O194" s="50">
        <v>527.78</v>
      </c>
      <c r="Q194" s="50">
        <v>0</v>
      </c>
      <c r="R194" s="50">
        <v>0</v>
      </c>
      <c r="S194" s="50">
        <v>0</v>
      </c>
      <c r="T194" s="50">
        <v>0</v>
      </c>
      <c r="U194" s="50">
        <v>0</v>
      </c>
      <c r="V194" s="50">
        <v>0</v>
      </c>
      <c r="W194" s="50">
        <v>0</v>
      </c>
      <c r="X194" s="50">
        <v>0</v>
      </c>
      <c r="Y194" s="50">
        <v>0</v>
      </c>
      <c r="Z194" s="50">
        <v>0</v>
      </c>
      <c r="AA194" s="50">
        <v>0</v>
      </c>
      <c r="AB194" s="50">
        <v>0</v>
      </c>
      <c r="AC194" s="50">
        <v>0</v>
      </c>
      <c r="AD194" s="50">
        <v>0</v>
      </c>
      <c r="AF194" s="50">
        <v>0</v>
      </c>
      <c r="AG194" s="50">
        <v>0</v>
      </c>
      <c r="AH194" s="50">
        <v>0</v>
      </c>
      <c r="AI194" s="50">
        <v>0</v>
      </c>
      <c r="AJ194" s="50">
        <v>0</v>
      </c>
      <c r="AK194" s="50">
        <v>0</v>
      </c>
      <c r="AL194" s="50">
        <v>0</v>
      </c>
      <c r="AM194" s="50">
        <v>543.41999999999996</v>
      </c>
      <c r="AN194" s="50">
        <v>0</v>
      </c>
      <c r="AO194" s="50">
        <v>873.51</v>
      </c>
      <c r="AP194" s="50">
        <v>0</v>
      </c>
      <c r="AQ194" s="50">
        <v>507.05</v>
      </c>
      <c r="AR194" s="50">
        <v>507.05</v>
      </c>
      <c r="AS194" s="50">
        <v>1923.9799999999998</v>
      </c>
      <c r="AU194" s="50">
        <v>0</v>
      </c>
      <c r="AV194" s="50">
        <v>0</v>
      </c>
      <c r="AW194" s="50">
        <v>0</v>
      </c>
      <c r="AX194" s="50">
        <v>0</v>
      </c>
      <c r="AY194" s="50">
        <v>0</v>
      </c>
      <c r="AZ194" s="50">
        <v>0</v>
      </c>
      <c r="BA194" s="50">
        <v>0</v>
      </c>
      <c r="BB194" s="50">
        <v>0</v>
      </c>
      <c r="BC194" s="50">
        <v>0</v>
      </c>
      <c r="BD194" s="50">
        <v>0</v>
      </c>
      <c r="BE194" s="50">
        <v>0</v>
      </c>
      <c r="BF194" s="50">
        <v>0</v>
      </c>
      <c r="BG194" s="50">
        <v>0</v>
      </c>
      <c r="BH194" s="50">
        <v>0</v>
      </c>
      <c r="BJ194" s="50">
        <v>0</v>
      </c>
      <c r="BK194" s="50">
        <v>0</v>
      </c>
      <c r="BL194" s="50">
        <v>0</v>
      </c>
      <c r="BM194" s="50">
        <v>0</v>
      </c>
      <c r="BN194" s="50">
        <v>0</v>
      </c>
      <c r="BO194" s="50">
        <v>0</v>
      </c>
      <c r="BP194" s="50">
        <v>0</v>
      </c>
      <c r="BQ194" s="50">
        <v>572.86</v>
      </c>
      <c r="BR194" s="50">
        <v>0</v>
      </c>
      <c r="BS194" s="50">
        <v>0</v>
      </c>
      <c r="BT194" s="50">
        <v>934.61</v>
      </c>
      <c r="BU194" s="50">
        <v>0</v>
      </c>
      <c r="BV194" s="50">
        <v>1507.47</v>
      </c>
      <c r="BX194" s="50">
        <v>0</v>
      </c>
      <c r="BY194" s="50">
        <v>0</v>
      </c>
      <c r="BZ194" s="50">
        <v>0</v>
      </c>
      <c r="CA194" s="50">
        <v>0</v>
      </c>
      <c r="CB194" s="50">
        <v>0</v>
      </c>
      <c r="CC194" s="50">
        <v>0</v>
      </c>
      <c r="CD194" s="50">
        <v>0</v>
      </c>
      <c r="CE194" s="50">
        <v>0</v>
      </c>
      <c r="CF194" s="50">
        <v>0</v>
      </c>
      <c r="CG194" s="50">
        <v>0</v>
      </c>
      <c r="CH194" s="50">
        <v>0</v>
      </c>
      <c r="CI194" s="50">
        <v>0</v>
      </c>
      <c r="CJ194" s="50">
        <v>0</v>
      </c>
      <c r="CL194" s="50">
        <v>0</v>
      </c>
      <c r="CM194" s="50">
        <v>0</v>
      </c>
      <c r="CN194" s="50">
        <v>0</v>
      </c>
      <c r="CO194" s="50">
        <v>0</v>
      </c>
      <c r="CP194" s="50">
        <v>0</v>
      </c>
      <c r="CQ194" s="50">
        <v>0</v>
      </c>
      <c r="CR194" s="50">
        <v>0</v>
      </c>
      <c r="CS194" s="50">
        <v>0</v>
      </c>
      <c r="CT194" s="50">
        <v>0</v>
      </c>
      <c r="CU194" s="50">
        <v>0</v>
      </c>
      <c r="CV194" s="50">
        <v>0</v>
      </c>
      <c r="CW194" s="50">
        <v>0</v>
      </c>
      <c r="CX194" s="50">
        <v>0</v>
      </c>
      <c r="CZ194" s="50">
        <v>0</v>
      </c>
      <c r="DA194" s="50">
        <v>0</v>
      </c>
      <c r="DB194" s="50">
        <v>0</v>
      </c>
      <c r="DC194" s="50">
        <v>0</v>
      </c>
      <c r="DD194" s="50">
        <v>0</v>
      </c>
      <c r="DE194" s="50">
        <v>0</v>
      </c>
      <c r="DF194" s="50">
        <v>0</v>
      </c>
      <c r="DG194" s="50">
        <v>0</v>
      </c>
      <c r="DH194" s="50">
        <v>0</v>
      </c>
      <c r="DI194" s="50">
        <v>0</v>
      </c>
      <c r="DJ194" s="50">
        <v>0</v>
      </c>
      <c r="DK194" s="50">
        <v>0</v>
      </c>
      <c r="DL194" s="50">
        <v>0</v>
      </c>
      <c r="DM194" s="50">
        <v>0</v>
      </c>
      <c r="DN194" s="50">
        <v>0</v>
      </c>
      <c r="DO194" s="50">
        <v>0</v>
      </c>
      <c r="DP194" s="50">
        <v>0</v>
      </c>
      <c r="DQ194" s="50">
        <v>0</v>
      </c>
      <c r="DR194" s="50">
        <v>0</v>
      </c>
      <c r="DS194" s="50">
        <v>0</v>
      </c>
      <c r="DT194" s="50">
        <v>0</v>
      </c>
      <c r="DU194" s="50">
        <v>0</v>
      </c>
      <c r="DV194" s="50">
        <v>0</v>
      </c>
      <c r="DW194" s="50">
        <v>0</v>
      </c>
      <c r="DX194" s="50">
        <v>0</v>
      </c>
      <c r="DY194" s="50">
        <v>0</v>
      </c>
    </row>
    <row r="195" spans="1:129" s="51" customFormat="1" hidden="1" outlineLevel="2">
      <c r="A195" s="55" t="s">
        <v>349</v>
      </c>
      <c r="B195" s="50">
        <v>0</v>
      </c>
      <c r="C195" s="50">
        <v>0</v>
      </c>
      <c r="D195" s="50">
        <v>0</v>
      </c>
      <c r="E195" s="50">
        <v>0</v>
      </c>
      <c r="F195" s="50">
        <v>0</v>
      </c>
      <c r="G195" s="50">
        <v>0</v>
      </c>
      <c r="H195" s="50">
        <v>0</v>
      </c>
      <c r="I195" s="50">
        <v>0</v>
      </c>
      <c r="J195" s="50">
        <v>0</v>
      </c>
      <c r="K195" s="50">
        <v>0</v>
      </c>
      <c r="L195" s="50">
        <v>0</v>
      </c>
      <c r="M195" s="50">
        <v>0</v>
      </c>
      <c r="N195" s="50">
        <v>0</v>
      </c>
      <c r="O195" s="50">
        <v>0</v>
      </c>
      <c r="Q195" s="50">
        <v>0</v>
      </c>
      <c r="R195" s="50">
        <v>0</v>
      </c>
      <c r="S195" s="50">
        <v>0</v>
      </c>
      <c r="T195" s="50">
        <v>0</v>
      </c>
      <c r="U195" s="50">
        <v>0</v>
      </c>
      <c r="V195" s="50">
        <v>0</v>
      </c>
      <c r="W195" s="50">
        <v>0</v>
      </c>
      <c r="X195" s="50">
        <v>0</v>
      </c>
      <c r="Y195" s="50">
        <v>0</v>
      </c>
      <c r="Z195" s="50">
        <v>0</v>
      </c>
      <c r="AA195" s="50">
        <v>0</v>
      </c>
      <c r="AB195" s="50">
        <v>0</v>
      </c>
      <c r="AC195" s="50">
        <v>0</v>
      </c>
      <c r="AD195" s="50">
        <v>0</v>
      </c>
      <c r="AF195" s="50">
        <v>0</v>
      </c>
      <c r="AG195" s="50">
        <v>0</v>
      </c>
      <c r="AH195" s="50">
        <v>0</v>
      </c>
      <c r="AI195" s="50">
        <v>0</v>
      </c>
      <c r="AJ195" s="50">
        <v>0</v>
      </c>
      <c r="AK195" s="50">
        <v>0</v>
      </c>
      <c r="AL195" s="50">
        <v>0</v>
      </c>
      <c r="AM195" s="50">
        <v>0</v>
      </c>
      <c r="AN195" s="50">
        <v>0</v>
      </c>
      <c r="AO195" s="50">
        <v>0</v>
      </c>
      <c r="AP195" s="50">
        <v>0</v>
      </c>
      <c r="AQ195" s="50">
        <v>0</v>
      </c>
      <c r="AR195" s="50">
        <v>0</v>
      </c>
      <c r="AS195" s="50">
        <v>0</v>
      </c>
      <c r="AU195" s="50">
        <v>0</v>
      </c>
      <c r="AV195" s="50">
        <v>0</v>
      </c>
      <c r="AW195" s="50">
        <v>0</v>
      </c>
      <c r="AX195" s="50">
        <v>0</v>
      </c>
      <c r="AY195" s="50">
        <v>0</v>
      </c>
      <c r="AZ195" s="50">
        <v>0</v>
      </c>
      <c r="BA195" s="50">
        <v>0</v>
      </c>
      <c r="BB195" s="50">
        <v>0</v>
      </c>
      <c r="BC195" s="50">
        <v>0</v>
      </c>
      <c r="BD195" s="50">
        <v>0</v>
      </c>
      <c r="BE195" s="50">
        <v>0</v>
      </c>
      <c r="BF195" s="50">
        <v>0</v>
      </c>
      <c r="BG195" s="50">
        <v>0</v>
      </c>
      <c r="BH195" s="50">
        <v>0</v>
      </c>
      <c r="BJ195" s="50">
        <v>0</v>
      </c>
      <c r="BK195" s="50">
        <v>0</v>
      </c>
      <c r="BL195" s="50">
        <v>0</v>
      </c>
      <c r="BM195" s="50">
        <v>0</v>
      </c>
      <c r="BN195" s="50">
        <v>0</v>
      </c>
      <c r="BO195" s="50">
        <v>0</v>
      </c>
      <c r="BP195" s="50">
        <v>0</v>
      </c>
      <c r="BQ195" s="50">
        <v>0</v>
      </c>
      <c r="BR195" s="50">
        <v>0</v>
      </c>
      <c r="BS195" s="50">
        <v>0</v>
      </c>
      <c r="BT195" s="50">
        <v>0</v>
      </c>
      <c r="BU195" s="50">
        <v>0</v>
      </c>
      <c r="BV195" s="50">
        <v>0</v>
      </c>
      <c r="BX195" s="50">
        <v>0</v>
      </c>
      <c r="BY195" s="50">
        <v>0</v>
      </c>
      <c r="BZ195" s="50">
        <v>0</v>
      </c>
      <c r="CA195" s="50">
        <v>0</v>
      </c>
      <c r="CB195" s="50">
        <v>0</v>
      </c>
      <c r="CC195" s="50">
        <v>0</v>
      </c>
      <c r="CD195" s="50">
        <v>0</v>
      </c>
      <c r="CE195" s="50">
        <v>0</v>
      </c>
      <c r="CF195" s="50">
        <v>0</v>
      </c>
      <c r="CG195" s="50">
        <v>0</v>
      </c>
      <c r="CH195" s="50">
        <v>0</v>
      </c>
      <c r="CI195" s="50">
        <v>0</v>
      </c>
      <c r="CJ195" s="50">
        <v>0</v>
      </c>
      <c r="CL195" s="50">
        <v>0</v>
      </c>
      <c r="CM195" s="50">
        <v>0</v>
      </c>
      <c r="CN195" s="50">
        <v>0</v>
      </c>
      <c r="CO195" s="50">
        <v>0</v>
      </c>
      <c r="CP195" s="50">
        <v>0</v>
      </c>
      <c r="CQ195" s="50">
        <v>0</v>
      </c>
      <c r="CR195" s="50">
        <v>0</v>
      </c>
      <c r="CS195" s="50">
        <v>0</v>
      </c>
      <c r="CT195" s="50">
        <v>0</v>
      </c>
      <c r="CU195" s="50">
        <v>0</v>
      </c>
      <c r="CV195" s="50">
        <v>0</v>
      </c>
      <c r="CW195" s="50">
        <v>0</v>
      </c>
      <c r="CX195" s="50">
        <v>0</v>
      </c>
      <c r="CZ195" s="50">
        <v>0</v>
      </c>
      <c r="DA195" s="50">
        <v>0</v>
      </c>
      <c r="DB195" s="50">
        <v>0</v>
      </c>
      <c r="DC195" s="50">
        <v>0</v>
      </c>
      <c r="DD195" s="50">
        <v>0</v>
      </c>
      <c r="DE195" s="50">
        <v>0</v>
      </c>
      <c r="DF195" s="50">
        <v>0</v>
      </c>
      <c r="DG195" s="50">
        <v>0</v>
      </c>
      <c r="DH195" s="50">
        <v>0</v>
      </c>
      <c r="DI195" s="50">
        <v>0</v>
      </c>
      <c r="DJ195" s="50">
        <v>0</v>
      </c>
      <c r="DK195" s="50">
        <v>0</v>
      </c>
      <c r="DL195" s="50">
        <v>0</v>
      </c>
      <c r="DM195" s="50">
        <v>0</v>
      </c>
      <c r="DN195" s="50">
        <v>0</v>
      </c>
      <c r="DO195" s="50">
        <v>0</v>
      </c>
      <c r="DP195" s="50">
        <v>0</v>
      </c>
      <c r="DQ195" s="50">
        <v>0</v>
      </c>
      <c r="DR195" s="50">
        <v>0</v>
      </c>
      <c r="DS195" s="50">
        <v>0</v>
      </c>
      <c r="DT195" s="50">
        <v>0</v>
      </c>
      <c r="DU195" s="50">
        <v>0</v>
      </c>
      <c r="DV195" s="50">
        <v>0</v>
      </c>
      <c r="DW195" s="50">
        <v>0</v>
      </c>
      <c r="DX195" s="50">
        <v>0</v>
      </c>
      <c r="DY195" s="50">
        <v>0</v>
      </c>
    </row>
    <row r="196" spans="1:129" s="51" customFormat="1" hidden="1" outlineLevel="2">
      <c r="A196" s="55" t="s">
        <v>350</v>
      </c>
      <c r="B196" s="50">
        <v>0</v>
      </c>
      <c r="C196" s="50">
        <v>0</v>
      </c>
      <c r="D196" s="50">
        <v>0</v>
      </c>
      <c r="E196" s="50">
        <v>0</v>
      </c>
      <c r="F196" s="50">
        <v>0</v>
      </c>
      <c r="G196" s="50">
        <v>0</v>
      </c>
      <c r="H196" s="50">
        <v>0</v>
      </c>
      <c r="I196" s="50">
        <v>0</v>
      </c>
      <c r="J196" s="50">
        <v>0</v>
      </c>
      <c r="K196" s="50">
        <v>0</v>
      </c>
      <c r="L196" s="50">
        <v>0</v>
      </c>
      <c r="M196" s="50">
        <v>0</v>
      </c>
      <c r="N196" s="50">
        <v>0</v>
      </c>
      <c r="O196" s="50">
        <v>0</v>
      </c>
      <c r="Q196" s="50">
        <v>0</v>
      </c>
      <c r="R196" s="50">
        <v>0</v>
      </c>
      <c r="S196" s="50">
        <v>0</v>
      </c>
      <c r="T196" s="50">
        <v>0</v>
      </c>
      <c r="U196" s="50">
        <v>0</v>
      </c>
      <c r="V196" s="50">
        <v>0</v>
      </c>
      <c r="W196" s="50">
        <v>0</v>
      </c>
      <c r="X196" s="50">
        <v>0</v>
      </c>
      <c r="Y196" s="50">
        <v>0</v>
      </c>
      <c r="Z196" s="50">
        <v>0</v>
      </c>
      <c r="AA196" s="50">
        <v>0</v>
      </c>
      <c r="AB196" s="50">
        <v>0</v>
      </c>
      <c r="AC196" s="50">
        <v>0</v>
      </c>
      <c r="AD196" s="50">
        <v>0</v>
      </c>
      <c r="AF196" s="50">
        <v>0</v>
      </c>
      <c r="AG196" s="50">
        <v>0</v>
      </c>
      <c r="AH196" s="50">
        <v>88.68</v>
      </c>
      <c r="AI196" s="50">
        <v>172.88</v>
      </c>
      <c r="AJ196" s="50">
        <v>0</v>
      </c>
      <c r="AK196" s="50">
        <v>0</v>
      </c>
      <c r="AL196" s="50">
        <v>0</v>
      </c>
      <c r="AM196" s="50">
        <v>0</v>
      </c>
      <c r="AN196" s="50">
        <v>0</v>
      </c>
      <c r="AO196" s="50">
        <v>0</v>
      </c>
      <c r="AP196" s="50">
        <v>0</v>
      </c>
      <c r="AQ196" s="50">
        <v>0</v>
      </c>
      <c r="AR196" s="50">
        <v>0</v>
      </c>
      <c r="AS196" s="50">
        <v>261.56</v>
      </c>
      <c r="AU196" s="50">
        <v>0</v>
      </c>
      <c r="AV196" s="50">
        <v>0</v>
      </c>
      <c r="AW196" s="50">
        <v>0</v>
      </c>
      <c r="AX196" s="50">
        <v>0</v>
      </c>
      <c r="AY196" s="50">
        <v>0</v>
      </c>
      <c r="AZ196" s="50">
        <v>0</v>
      </c>
      <c r="BA196" s="50">
        <v>0</v>
      </c>
      <c r="BB196" s="50">
        <v>0</v>
      </c>
      <c r="BC196" s="50">
        <v>0</v>
      </c>
      <c r="BD196" s="50">
        <v>0</v>
      </c>
      <c r="BE196" s="50">
        <v>0</v>
      </c>
      <c r="BF196" s="50">
        <v>0</v>
      </c>
      <c r="BG196" s="50">
        <v>0</v>
      </c>
      <c r="BH196" s="50">
        <v>0</v>
      </c>
      <c r="BJ196" s="50">
        <v>0</v>
      </c>
      <c r="BK196" s="50">
        <v>0</v>
      </c>
      <c r="BL196" s="50">
        <v>0</v>
      </c>
      <c r="BM196" s="50">
        <v>0</v>
      </c>
      <c r="BN196" s="50">
        <v>0</v>
      </c>
      <c r="BO196" s="50">
        <v>0</v>
      </c>
      <c r="BP196" s="50">
        <v>0</v>
      </c>
      <c r="BQ196" s="50">
        <v>0</v>
      </c>
      <c r="BR196" s="50">
        <v>0</v>
      </c>
      <c r="BS196" s="50">
        <v>0</v>
      </c>
      <c r="BT196" s="50">
        <v>0</v>
      </c>
      <c r="BU196" s="50">
        <v>0</v>
      </c>
      <c r="BV196" s="50">
        <v>0</v>
      </c>
      <c r="BX196" s="50">
        <v>0</v>
      </c>
      <c r="BY196" s="50">
        <v>0</v>
      </c>
      <c r="BZ196" s="50">
        <v>0</v>
      </c>
      <c r="CA196" s="50">
        <v>0</v>
      </c>
      <c r="CB196" s="50">
        <v>0</v>
      </c>
      <c r="CC196" s="50">
        <v>0</v>
      </c>
      <c r="CD196" s="50">
        <v>0</v>
      </c>
      <c r="CE196" s="50">
        <v>0</v>
      </c>
      <c r="CF196" s="50">
        <v>0</v>
      </c>
      <c r="CG196" s="50">
        <v>0</v>
      </c>
      <c r="CH196" s="50">
        <v>0</v>
      </c>
      <c r="CI196" s="50">
        <v>0</v>
      </c>
      <c r="CJ196" s="50">
        <v>0</v>
      </c>
      <c r="CL196" s="50">
        <v>0</v>
      </c>
      <c r="CM196" s="50">
        <v>0</v>
      </c>
      <c r="CN196" s="50">
        <v>0</v>
      </c>
      <c r="CO196" s="50">
        <v>0</v>
      </c>
      <c r="CP196" s="50">
        <v>0</v>
      </c>
      <c r="CQ196" s="50">
        <v>0</v>
      </c>
      <c r="CR196" s="50">
        <v>0</v>
      </c>
      <c r="CS196" s="50">
        <v>0</v>
      </c>
      <c r="CT196" s="50">
        <v>0</v>
      </c>
      <c r="CU196" s="50">
        <v>0</v>
      </c>
      <c r="CV196" s="50">
        <v>0</v>
      </c>
      <c r="CW196" s="50">
        <v>0</v>
      </c>
      <c r="CX196" s="50">
        <v>0</v>
      </c>
      <c r="CZ196" s="50">
        <v>0</v>
      </c>
      <c r="DA196" s="50">
        <v>0</v>
      </c>
      <c r="DB196" s="50">
        <v>0</v>
      </c>
      <c r="DC196" s="50">
        <v>31.77</v>
      </c>
      <c r="DD196" s="50">
        <v>0</v>
      </c>
      <c r="DE196" s="50">
        <v>0</v>
      </c>
      <c r="DF196" s="50">
        <v>0</v>
      </c>
      <c r="DG196" s="50">
        <v>0</v>
      </c>
      <c r="DH196" s="50">
        <v>0</v>
      </c>
      <c r="DI196" s="50">
        <v>0</v>
      </c>
      <c r="DJ196" s="50">
        <v>0</v>
      </c>
      <c r="DK196" s="50">
        <v>0</v>
      </c>
      <c r="DL196" s="50">
        <v>31.77</v>
      </c>
      <c r="DM196" s="50">
        <v>0</v>
      </c>
      <c r="DN196" s="50">
        <v>0</v>
      </c>
      <c r="DO196" s="50">
        <v>0</v>
      </c>
      <c r="DP196" s="50">
        <v>0</v>
      </c>
      <c r="DQ196" s="50">
        <v>0</v>
      </c>
      <c r="DR196" s="50">
        <v>0</v>
      </c>
      <c r="DS196" s="50">
        <v>0</v>
      </c>
      <c r="DT196" s="50">
        <v>0</v>
      </c>
      <c r="DU196" s="50">
        <v>0</v>
      </c>
      <c r="DV196" s="50">
        <v>0</v>
      </c>
      <c r="DW196" s="50">
        <v>0</v>
      </c>
      <c r="DX196" s="50">
        <v>0</v>
      </c>
      <c r="DY196" s="50">
        <v>0</v>
      </c>
    </row>
    <row r="197" spans="1:129" s="51" customFormat="1" hidden="1" outlineLevel="2">
      <c r="A197" s="55" t="s">
        <v>351</v>
      </c>
      <c r="B197" s="50">
        <v>0</v>
      </c>
      <c r="C197" s="50">
        <v>0</v>
      </c>
      <c r="D197" s="50">
        <v>0</v>
      </c>
      <c r="E197" s="50">
        <v>0</v>
      </c>
      <c r="F197" s="50">
        <v>0</v>
      </c>
      <c r="G197" s="50">
        <v>0</v>
      </c>
      <c r="H197" s="50">
        <v>0</v>
      </c>
      <c r="I197" s="50">
        <v>0</v>
      </c>
      <c r="J197" s="50">
        <v>0</v>
      </c>
      <c r="K197" s="50">
        <v>0</v>
      </c>
      <c r="L197" s="50">
        <v>0</v>
      </c>
      <c r="M197" s="50">
        <v>0</v>
      </c>
      <c r="N197" s="50">
        <v>0</v>
      </c>
      <c r="O197" s="50">
        <v>0</v>
      </c>
      <c r="Q197" s="50">
        <v>0</v>
      </c>
      <c r="R197" s="50">
        <v>0</v>
      </c>
      <c r="S197" s="50">
        <v>0</v>
      </c>
      <c r="T197" s="50">
        <v>0</v>
      </c>
      <c r="U197" s="50">
        <v>0</v>
      </c>
      <c r="V197" s="50">
        <v>0</v>
      </c>
      <c r="W197" s="50">
        <v>0</v>
      </c>
      <c r="X197" s="50">
        <v>0</v>
      </c>
      <c r="Y197" s="50">
        <v>0</v>
      </c>
      <c r="Z197" s="50">
        <v>0</v>
      </c>
      <c r="AA197" s="50">
        <v>0</v>
      </c>
      <c r="AB197" s="50">
        <v>0</v>
      </c>
      <c r="AC197" s="50">
        <v>0</v>
      </c>
      <c r="AD197" s="50">
        <v>0</v>
      </c>
      <c r="AF197" s="50">
        <v>0</v>
      </c>
      <c r="AG197" s="50">
        <v>0</v>
      </c>
      <c r="AH197" s="50">
        <v>0</v>
      </c>
      <c r="AI197" s="50">
        <v>0</v>
      </c>
      <c r="AJ197" s="50">
        <v>0</v>
      </c>
      <c r="AK197" s="50">
        <v>0</v>
      </c>
      <c r="AL197" s="50">
        <v>0</v>
      </c>
      <c r="AM197" s="50">
        <v>0</v>
      </c>
      <c r="AN197" s="50">
        <v>0</v>
      </c>
      <c r="AO197" s="50">
        <v>0</v>
      </c>
      <c r="AP197" s="50">
        <v>0</v>
      </c>
      <c r="AQ197" s="50">
        <v>0</v>
      </c>
      <c r="AR197" s="50">
        <v>0</v>
      </c>
      <c r="AS197" s="50">
        <v>0</v>
      </c>
      <c r="AU197" s="50">
        <v>0</v>
      </c>
      <c r="AV197" s="50">
        <v>0</v>
      </c>
      <c r="AW197" s="50">
        <v>0</v>
      </c>
      <c r="AX197" s="50">
        <v>0</v>
      </c>
      <c r="AY197" s="50">
        <v>0</v>
      </c>
      <c r="AZ197" s="50">
        <v>0</v>
      </c>
      <c r="BA197" s="50">
        <v>0</v>
      </c>
      <c r="BB197" s="50">
        <v>0</v>
      </c>
      <c r="BC197" s="50">
        <v>0</v>
      </c>
      <c r="BD197" s="50">
        <v>0</v>
      </c>
      <c r="BE197" s="50">
        <v>0</v>
      </c>
      <c r="BF197" s="50">
        <v>0</v>
      </c>
      <c r="BG197" s="50">
        <v>0</v>
      </c>
      <c r="BH197" s="50">
        <v>0</v>
      </c>
      <c r="BJ197" s="50">
        <v>0</v>
      </c>
      <c r="BK197" s="50">
        <v>0</v>
      </c>
      <c r="BL197" s="50">
        <v>0</v>
      </c>
      <c r="BM197" s="50">
        <v>0</v>
      </c>
      <c r="BN197" s="50">
        <v>0</v>
      </c>
      <c r="BO197" s="50">
        <v>0</v>
      </c>
      <c r="BP197" s="50">
        <v>0</v>
      </c>
      <c r="BQ197" s="50">
        <v>0</v>
      </c>
      <c r="BR197" s="50">
        <v>0</v>
      </c>
      <c r="BS197" s="50">
        <v>0</v>
      </c>
      <c r="BT197" s="50">
        <v>0</v>
      </c>
      <c r="BU197" s="50">
        <v>0</v>
      </c>
      <c r="BV197" s="50">
        <v>0</v>
      </c>
      <c r="BX197" s="50">
        <v>0</v>
      </c>
      <c r="BY197" s="50">
        <v>0</v>
      </c>
      <c r="BZ197" s="50">
        <v>0</v>
      </c>
      <c r="CA197" s="50">
        <v>0</v>
      </c>
      <c r="CB197" s="50">
        <v>0</v>
      </c>
      <c r="CC197" s="50">
        <v>0</v>
      </c>
      <c r="CD197" s="50">
        <v>0</v>
      </c>
      <c r="CE197" s="50">
        <v>0</v>
      </c>
      <c r="CF197" s="50">
        <v>0</v>
      </c>
      <c r="CG197" s="50">
        <v>0</v>
      </c>
      <c r="CH197" s="50">
        <v>0</v>
      </c>
      <c r="CI197" s="50">
        <v>0</v>
      </c>
      <c r="CJ197" s="50">
        <v>0</v>
      </c>
      <c r="CL197" s="50">
        <v>0</v>
      </c>
      <c r="CM197" s="50">
        <v>0</v>
      </c>
      <c r="CN197" s="50">
        <v>0</v>
      </c>
      <c r="CO197" s="50">
        <v>0</v>
      </c>
      <c r="CP197" s="50">
        <v>0</v>
      </c>
      <c r="CQ197" s="50">
        <v>0</v>
      </c>
      <c r="CR197" s="50">
        <v>0</v>
      </c>
      <c r="CS197" s="50">
        <v>0</v>
      </c>
      <c r="CT197" s="50">
        <v>0</v>
      </c>
      <c r="CU197" s="50">
        <v>0</v>
      </c>
      <c r="CV197" s="50">
        <v>0</v>
      </c>
      <c r="CW197" s="50">
        <v>0</v>
      </c>
      <c r="CX197" s="50">
        <v>0</v>
      </c>
      <c r="CZ197" s="50">
        <v>0</v>
      </c>
      <c r="DA197" s="50">
        <v>0</v>
      </c>
      <c r="DB197" s="50">
        <v>0</v>
      </c>
      <c r="DC197" s="50">
        <v>0</v>
      </c>
      <c r="DD197" s="50">
        <v>0</v>
      </c>
      <c r="DE197" s="50">
        <v>0</v>
      </c>
      <c r="DF197" s="50">
        <v>0</v>
      </c>
      <c r="DG197" s="50">
        <v>0</v>
      </c>
      <c r="DH197" s="50">
        <v>0</v>
      </c>
      <c r="DI197" s="50">
        <v>0</v>
      </c>
      <c r="DJ197" s="50">
        <v>0</v>
      </c>
      <c r="DK197" s="50">
        <v>0</v>
      </c>
      <c r="DL197" s="50">
        <v>0</v>
      </c>
      <c r="DM197" s="50">
        <v>0</v>
      </c>
      <c r="DN197" s="50">
        <v>0</v>
      </c>
      <c r="DO197" s="50">
        <v>0</v>
      </c>
      <c r="DP197" s="50">
        <v>0</v>
      </c>
      <c r="DQ197" s="50">
        <v>0</v>
      </c>
      <c r="DR197" s="50">
        <v>0</v>
      </c>
      <c r="DS197" s="50">
        <v>0</v>
      </c>
      <c r="DT197" s="50">
        <v>0</v>
      </c>
      <c r="DU197" s="50">
        <v>0</v>
      </c>
      <c r="DV197" s="50">
        <v>0</v>
      </c>
      <c r="DW197" s="50">
        <v>0</v>
      </c>
      <c r="DX197" s="50">
        <v>0</v>
      </c>
      <c r="DY197" s="50">
        <v>0</v>
      </c>
    </row>
    <row r="198" spans="1:129" s="51" customFormat="1" hidden="1" outlineLevel="2">
      <c r="A198" s="55" t="s">
        <v>352</v>
      </c>
      <c r="B198" s="50">
        <v>0</v>
      </c>
      <c r="C198" s="50">
        <v>0</v>
      </c>
      <c r="D198" s="50">
        <v>0</v>
      </c>
      <c r="E198" s="50">
        <v>0</v>
      </c>
      <c r="F198" s="50">
        <v>0</v>
      </c>
      <c r="G198" s="50">
        <v>0</v>
      </c>
      <c r="H198" s="50">
        <v>0</v>
      </c>
      <c r="I198" s="50">
        <v>0</v>
      </c>
      <c r="J198" s="50">
        <v>0</v>
      </c>
      <c r="K198" s="50">
        <v>0</v>
      </c>
      <c r="L198" s="50">
        <v>0</v>
      </c>
      <c r="M198" s="50">
        <v>0</v>
      </c>
      <c r="N198" s="50">
        <v>0</v>
      </c>
      <c r="O198" s="50">
        <v>0</v>
      </c>
      <c r="Q198" s="50">
        <v>0</v>
      </c>
      <c r="R198" s="50">
        <v>0</v>
      </c>
      <c r="S198" s="50">
        <v>0</v>
      </c>
      <c r="T198" s="50">
        <v>0</v>
      </c>
      <c r="U198" s="50">
        <v>0</v>
      </c>
      <c r="V198" s="50">
        <v>0</v>
      </c>
      <c r="W198" s="50">
        <v>0</v>
      </c>
      <c r="X198" s="50">
        <v>0</v>
      </c>
      <c r="Y198" s="50">
        <v>0</v>
      </c>
      <c r="Z198" s="50">
        <v>0</v>
      </c>
      <c r="AA198" s="50">
        <v>0</v>
      </c>
      <c r="AB198" s="50">
        <v>0</v>
      </c>
      <c r="AC198" s="50">
        <v>0</v>
      </c>
      <c r="AD198" s="50">
        <v>0</v>
      </c>
      <c r="AF198" s="50">
        <v>0</v>
      </c>
      <c r="AG198" s="50">
        <v>0</v>
      </c>
      <c r="AH198" s="50">
        <v>0</v>
      </c>
      <c r="AI198" s="50">
        <v>0</v>
      </c>
      <c r="AJ198" s="50">
        <v>0</v>
      </c>
      <c r="AK198" s="50">
        <v>0</v>
      </c>
      <c r="AL198" s="50">
        <v>0</v>
      </c>
      <c r="AM198" s="50">
        <v>0</v>
      </c>
      <c r="AN198" s="50">
        <v>0</v>
      </c>
      <c r="AO198" s="50">
        <v>0</v>
      </c>
      <c r="AP198" s="50">
        <v>0</v>
      </c>
      <c r="AQ198" s="50">
        <v>0</v>
      </c>
      <c r="AR198" s="50">
        <v>0</v>
      </c>
      <c r="AS198" s="50">
        <v>0</v>
      </c>
      <c r="AU198" s="50">
        <v>0</v>
      </c>
      <c r="AV198" s="50">
        <v>0</v>
      </c>
      <c r="AW198" s="50">
        <v>0</v>
      </c>
      <c r="AX198" s="50">
        <v>0</v>
      </c>
      <c r="AY198" s="50">
        <v>0</v>
      </c>
      <c r="AZ198" s="50">
        <v>0</v>
      </c>
      <c r="BA198" s="50">
        <v>0</v>
      </c>
      <c r="BB198" s="50">
        <v>0</v>
      </c>
      <c r="BC198" s="50">
        <v>0</v>
      </c>
      <c r="BD198" s="50">
        <v>0</v>
      </c>
      <c r="BE198" s="50">
        <v>0</v>
      </c>
      <c r="BF198" s="50">
        <v>0</v>
      </c>
      <c r="BG198" s="50">
        <v>0</v>
      </c>
      <c r="BH198" s="50">
        <v>0</v>
      </c>
      <c r="BJ198" s="50">
        <v>0</v>
      </c>
      <c r="BK198" s="50">
        <v>0</v>
      </c>
      <c r="BL198" s="50">
        <v>0</v>
      </c>
      <c r="BM198" s="50">
        <v>0</v>
      </c>
      <c r="BN198" s="50">
        <v>0</v>
      </c>
      <c r="BO198" s="50">
        <v>0</v>
      </c>
      <c r="BP198" s="50">
        <v>0</v>
      </c>
      <c r="BQ198" s="50">
        <v>0</v>
      </c>
      <c r="BR198" s="50">
        <v>0</v>
      </c>
      <c r="BS198" s="50">
        <v>0</v>
      </c>
      <c r="BT198" s="50">
        <v>0</v>
      </c>
      <c r="BU198" s="50">
        <v>0</v>
      </c>
      <c r="BV198" s="50">
        <v>0</v>
      </c>
      <c r="BX198" s="50">
        <v>0</v>
      </c>
      <c r="BY198" s="50">
        <v>0</v>
      </c>
      <c r="BZ198" s="50">
        <v>0</v>
      </c>
      <c r="CA198" s="50">
        <v>0</v>
      </c>
      <c r="CB198" s="50">
        <v>0</v>
      </c>
      <c r="CC198" s="50">
        <v>0</v>
      </c>
      <c r="CD198" s="50">
        <v>0</v>
      </c>
      <c r="CE198" s="50">
        <v>0</v>
      </c>
      <c r="CF198" s="50">
        <v>0</v>
      </c>
      <c r="CG198" s="50">
        <v>0</v>
      </c>
      <c r="CH198" s="50">
        <v>0</v>
      </c>
      <c r="CI198" s="50">
        <v>0</v>
      </c>
      <c r="CJ198" s="50">
        <v>0</v>
      </c>
      <c r="CL198" s="50">
        <v>0</v>
      </c>
      <c r="CM198" s="50">
        <v>0</v>
      </c>
      <c r="CN198" s="50">
        <v>0</v>
      </c>
      <c r="CO198" s="50">
        <v>0</v>
      </c>
      <c r="CP198" s="50">
        <v>0</v>
      </c>
      <c r="CQ198" s="50">
        <v>0</v>
      </c>
      <c r="CR198" s="50">
        <v>0</v>
      </c>
      <c r="CS198" s="50">
        <v>0</v>
      </c>
      <c r="CT198" s="50">
        <v>0</v>
      </c>
      <c r="CU198" s="50">
        <v>0</v>
      </c>
      <c r="CV198" s="50">
        <v>0</v>
      </c>
      <c r="CW198" s="50">
        <v>0</v>
      </c>
      <c r="CX198" s="50">
        <v>0</v>
      </c>
      <c r="CZ198" s="50">
        <v>0</v>
      </c>
      <c r="DA198" s="50">
        <v>0</v>
      </c>
      <c r="DB198" s="50">
        <v>0</v>
      </c>
      <c r="DC198" s="50">
        <v>0</v>
      </c>
      <c r="DD198" s="50">
        <v>0</v>
      </c>
      <c r="DE198" s="50">
        <v>0</v>
      </c>
      <c r="DF198" s="50">
        <v>0</v>
      </c>
      <c r="DG198" s="50">
        <v>0</v>
      </c>
      <c r="DH198" s="50">
        <v>0</v>
      </c>
      <c r="DI198" s="50">
        <v>0</v>
      </c>
      <c r="DJ198" s="50">
        <v>0</v>
      </c>
      <c r="DK198" s="50">
        <v>0</v>
      </c>
      <c r="DL198" s="50">
        <v>0</v>
      </c>
      <c r="DM198" s="50">
        <v>0</v>
      </c>
      <c r="DN198" s="50">
        <v>0</v>
      </c>
      <c r="DO198" s="50">
        <v>0</v>
      </c>
      <c r="DP198" s="50">
        <v>0</v>
      </c>
      <c r="DQ198" s="50">
        <v>0</v>
      </c>
      <c r="DR198" s="50">
        <v>0</v>
      </c>
      <c r="DS198" s="50">
        <v>0</v>
      </c>
      <c r="DT198" s="50">
        <v>0</v>
      </c>
      <c r="DU198" s="50">
        <v>0</v>
      </c>
      <c r="DV198" s="50">
        <v>0</v>
      </c>
      <c r="DW198" s="50">
        <v>0</v>
      </c>
      <c r="DX198" s="50">
        <v>0</v>
      </c>
      <c r="DY198" s="50">
        <v>0</v>
      </c>
    </row>
    <row r="199" spans="1:129" s="51" customFormat="1" hidden="1" outlineLevel="1" collapsed="1">
      <c r="A199" s="49" t="s">
        <v>353</v>
      </c>
      <c r="B199" s="50">
        <v>0</v>
      </c>
      <c r="C199" s="50">
        <v>0</v>
      </c>
      <c r="D199" s="50">
        <v>0</v>
      </c>
      <c r="E199" s="50">
        <v>0</v>
      </c>
      <c r="F199" s="50">
        <v>0</v>
      </c>
      <c r="G199" s="50">
        <v>0</v>
      </c>
      <c r="H199" s="50">
        <v>0</v>
      </c>
      <c r="I199" s="50">
        <v>0</v>
      </c>
      <c r="J199" s="50">
        <v>0</v>
      </c>
      <c r="K199" s="50">
        <v>0</v>
      </c>
      <c r="L199" s="50">
        <v>0</v>
      </c>
      <c r="M199" s="50">
        <v>0</v>
      </c>
      <c r="N199" s="50">
        <v>0</v>
      </c>
      <c r="O199" s="50">
        <v>0</v>
      </c>
      <c r="Q199" s="50">
        <v>0</v>
      </c>
      <c r="R199" s="50">
        <v>0</v>
      </c>
      <c r="S199" s="50">
        <v>0</v>
      </c>
      <c r="T199" s="50">
        <v>0</v>
      </c>
      <c r="U199" s="50">
        <v>0</v>
      </c>
      <c r="V199" s="50">
        <v>0</v>
      </c>
      <c r="W199" s="50">
        <v>0</v>
      </c>
      <c r="X199" s="50">
        <v>0</v>
      </c>
      <c r="Y199" s="50">
        <v>0</v>
      </c>
      <c r="Z199" s="50">
        <v>0</v>
      </c>
      <c r="AA199" s="50">
        <v>0</v>
      </c>
      <c r="AB199" s="50">
        <v>0</v>
      </c>
      <c r="AC199" s="50">
        <v>0</v>
      </c>
      <c r="AD199" s="50">
        <v>0</v>
      </c>
      <c r="AF199" s="50">
        <v>0</v>
      </c>
      <c r="AG199" s="50">
        <v>0</v>
      </c>
      <c r="AH199" s="50">
        <v>88.68</v>
      </c>
      <c r="AI199" s="50">
        <v>172.88</v>
      </c>
      <c r="AJ199" s="50">
        <v>0</v>
      </c>
      <c r="AK199" s="50">
        <v>0</v>
      </c>
      <c r="AL199" s="50">
        <v>0</v>
      </c>
      <c r="AM199" s="50">
        <v>0</v>
      </c>
      <c r="AN199" s="50">
        <v>0</v>
      </c>
      <c r="AO199" s="50">
        <v>0</v>
      </c>
      <c r="AP199" s="50">
        <v>0</v>
      </c>
      <c r="AQ199" s="50">
        <v>0</v>
      </c>
      <c r="AR199" s="50">
        <v>0</v>
      </c>
      <c r="AS199" s="50">
        <v>261.56</v>
      </c>
      <c r="AU199" s="50">
        <v>0</v>
      </c>
      <c r="AV199" s="50">
        <v>0</v>
      </c>
      <c r="AW199" s="50">
        <v>0</v>
      </c>
      <c r="AX199" s="50">
        <v>0</v>
      </c>
      <c r="AY199" s="50">
        <v>0</v>
      </c>
      <c r="AZ199" s="50">
        <v>0</v>
      </c>
      <c r="BA199" s="50">
        <v>0</v>
      </c>
      <c r="BB199" s="50">
        <v>0</v>
      </c>
      <c r="BC199" s="50">
        <v>0</v>
      </c>
      <c r="BD199" s="50">
        <v>0</v>
      </c>
      <c r="BE199" s="50">
        <v>0</v>
      </c>
      <c r="BF199" s="50">
        <v>0</v>
      </c>
      <c r="BG199" s="50">
        <v>0</v>
      </c>
      <c r="BH199" s="50">
        <v>0</v>
      </c>
      <c r="BJ199" s="50">
        <v>0</v>
      </c>
      <c r="BK199" s="50">
        <v>0</v>
      </c>
      <c r="BL199" s="50">
        <v>0</v>
      </c>
      <c r="BM199" s="50">
        <v>0</v>
      </c>
      <c r="BN199" s="50">
        <v>0</v>
      </c>
      <c r="BO199" s="50">
        <v>0</v>
      </c>
      <c r="BP199" s="50">
        <v>0</v>
      </c>
      <c r="BQ199" s="50">
        <v>0</v>
      </c>
      <c r="BR199" s="50">
        <v>0</v>
      </c>
      <c r="BS199" s="50">
        <v>0</v>
      </c>
      <c r="BT199" s="50">
        <v>0</v>
      </c>
      <c r="BU199" s="50">
        <v>0</v>
      </c>
      <c r="BV199" s="50">
        <v>0</v>
      </c>
      <c r="BX199" s="50">
        <v>0</v>
      </c>
      <c r="BY199" s="50">
        <v>0</v>
      </c>
      <c r="BZ199" s="50">
        <v>0</v>
      </c>
      <c r="CA199" s="50">
        <v>0</v>
      </c>
      <c r="CB199" s="50">
        <v>0</v>
      </c>
      <c r="CC199" s="50">
        <v>0</v>
      </c>
      <c r="CD199" s="50">
        <v>0</v>
      </c>
      <c r="CE199" s="50">
        <v>0</v>
      </c>
      <c r="CF199" s="50">
        <v>0</v>
      </c>
      <c r="CG199" s="50">
        <v>0</v>
      </c>
      <c r="CH199" s="50">
        <v>0</v>
      </c>
      <c r="CI199" s="50">
        <v>0</v>
      </c>
      <c r="CJ199" s="50">
        <v>0</v>
      </c>
      <c r="CL199" s="50">
        <v>0</v>
      </c>
      <c r="CM199" s="50">
        <v>0</v>
      </c>
      <c r="CN199" s="50">
        <v>0</v>
      </c>
      <c r="CO199" s="50">
        <v>0</v>
      </c>
      <c r="CP199" s="50">
        <v>0</v>
      </c>
      <c r="CQ199" s="50">
        <v>0</v>
      </c>
      <c r="CR199" s="50">
        <v>0</v>
      </c>
      <c r="CS199" s="50">
        <v>0</v>
      </c>
      <c r="CT199" s="50">
        <v>0</v>
      </c>
      <c r="CU199" s="50">
        <v>0</v>
      </c>
      <c r="CV199" s="50">
        <v>0</v>
      </c>
      <c r="CW199" s="50">
        <v>0</v>
      </c>
      <c r="CX199" s="50">
        <v>0</v>
      </c>
      <c r="CZ199" s="50">
        <v>0</v>
      </c>
      <c r="DA199" s="50">
        <v>0</v>
      </c>
      <c r="DB199" s="50">
        <v>0</v>
      </c>
      <c r="DC199" s="50">
        <v>31.77</v>
      </c>
      <c r="DD199" s="50">
        <v>0</v>
      </c>
      <c r="DE199" s="50">
        <v>0</v>
      </c>
      <c r="DF199" s="50">
        <v>0</v>
      </c>
      <c r="DG199" s="50">
        <v>0</v>
      </c>
      <c r="DH199" s="50">
        <v>0</v>
      </c>
      <c r="DI199" s="50">
        <v>0</v>
      </c>
      <c r="DJ199" s="50">
        <v>0</v>
      </c>
      <c r="DK199" s="50">
        <v>0</v>
      </c>
      <c r="DL199" s="50">
        <v>31.77</v>
      </c>
      <c r="DM199" s="50">
        <v>0</v>
      </c>
      <c r="DN199" s="50">
        <v>0</v>
      </c>
      <c r="DO199" s="50">
        <v>0</v>
      </c>
      <c r="DP199" s="50">
        <v>0</v>
      </c>
      <c r="DQ199" s="50">
        <v>0</v>
      </c>
      <c r="DR199" s="50">
        <v>0</v>
      </c>
      <c r="DS199" s="50">
        <v>0</v>
      </c>
      <c r="DT199" s="50">
        <v>0</v>
      </c>
      <c r="DU199" s="50">
        <v>0</v>
      </c>
      <c r="DV199" s="50">
        <v>0</v>
      </c>
      <c r="DW199" s="50">
        <v>0</v>
      </c>
      <c r="DX199" s="50">
        <v>0</v>
      </c>
      <c r="DY199" s="50">
        <v>0</v>
      </c>
    </row>
    <row r="200" spans="1:129" s="51" customFormat="1" hidden="1" outlineLevel="2">
      <c r="A200" s="55" t="s">
        <v>354</v>
      </c>
      <c r="B200" s="50">
        <v>0</v>
      </c>
      <c r="C200" s="50">
        <v>0</v>
      </c>
      <c r="D200" s="50">
        <v>0</v>
      </c>
      <c r="E200" s="50">
        <v>0</v>
      </c>
      <c r="F200" s="50">
        <v>0</v>
      </c>
      <c r="G200" s="50">
        <v>0</v>
      </c>
      <c r="H200" s="50">
        <v>0</v>
      </c>
      <c r="I200" s="50">
        <v>0</v>
      </c>
      <c r="J200" s="50">
        <v>0</v>
      </c>
      <c r="K200" s="50">
        <v>0</v>
      </c>
      <c r="L200" s="50">
        <v>0</v>
      </c>
      <c r="M200" s="50">
        <v>0</v>
      </c>
      <c r="N200" s="50">
        <v>0</v>
      </c>
      <c r="O200" s="50">
        <v>0</v>
      </c>
      <c r="Q200" s="50">
        <v>0</v>
      </c>
      <c r="R200" s="50">
        <v>0</v>
      </c>
      <c r="S200" s="50">
        <v>0</v>
      </c>
      <c r="T200" s="50">
        <v>0</v>
      </c>
      <c r="U200" s="50">
        <v>0</v>
      </c>
      <c r="V200" s="50">
        <v>0</v>
      </c>
      <c r="W200" s="50">
        <v>0</v>
      </c>
      <c r="X200" s="50">
        <v>0</v>
      </c>
      <c r="Y200" s="50">
        <v>0</v>
      </c>
      <c r="Z200" s="50">
        <v>0</v>
      </c>
      <c r="AA200" s="50">
        <v>0</v>
      </c>
      <c r="AB200" s="50">
        <v>0</v>
      </c>
      <c r="AC200" s="50">
        <v>0</v>
      </c>
      <c r="AD200" s="50">
        <v>0</v>
      </c>
      <c r="AF200" s="50">
        <v>0</v>
      </c>
      <c r="AG200" s="50">
        <v>0</v>
      </c>
      <c r="AH200" s="50">
        <v>0</v>
      </c>
      <c r="AI200" s="50">
        <v>0</v>
      </c>
      <c r="AJ200" s="50">
        <v>0</v>
      </c>
      <c r="AK200" s="50">
        <v>0</v>
      </c>
      <c r="AL200" s="50">
        <v>0</v>
      </c>
      <c r="AM200" s="50">
        <v>0</v>
      </c>
      <c r="AN200" s="50">
        <v>0</v>
      </c>
      <c r="AO200" s="50">
        <v>0</v>
      </c>
      <c r="AP200" s="50">
        <v>0</v>
      </c>
      <c r="AQ200" s="50">
        <v>0</v>
      </c>
      <c r="AR200" s="50">
        <v>0</v>
      </c>
      <c r="AS200" s="50">
        <v>0</v>
      </c>
      <c r="AU200" s="50">
        <v>0</v>
      </c>
      <c r="AV200" s="50">
        <v>0</v>
      </c>
      <c r="AW200" s="50">
        <v>0</v>
      </c>
      <c r="AX200" s="50">
        <v>0</v>
      </c>
      <c r="AY200" s="50">
        <v>0</v>
      </c>
      <c r="AZ200" s="50">
        <v>0</v>
      </c>
      <c r="BA200" s="50">
        <v>0</v>
      </c>
      <c r="BB200" s="50">
        <v>0</v>
      </c>
      <c r="BC200" s="50">
        <v>0</v>
      </c>
      <c r="BD200" s="50">
        <v>0</v>
      </c>
      <c r="BE200" s="50">
        <v>0</v>
      </c>
      <c r="BF200" s="50">
        <v>0</v>
      </c>
      <c r="BG200" s="50">
        <v>0</v>
      </c>
      <c r="BH200" s="50">
        <v>0</v>
      </c>
      <c r="BJ200" s="50">
        <v>0</v>
      </c>
      <c r="BK200" s="50">
        <v>0</v>
      </c>
      <c r="BL200" s="50">
        <v>0</v>
      </c>
      <c r="BM200" s="50">
        <v>0</v>
      </c>
      <c r="BN200" s="50">
        <v>0</v>
      </c>
      <c r="BO200" s="50">
        <v>0</v>
      </c>
      <c r="BP200" s="50">
        <v>0</v>
      </c>
      <c r="BQ200" s="50">
        <v>0</v>
      </c>
      <c r="BR200" s="50">
        <v>0</v>
      </c>
      <c r="BS200" s="50">
        <v>0</v>
      </c>
      <c r="BT200" s="50">
        <v>0</v>
      </c>
      <c r="BU200" s="50">
        <v>0</v>
      </c>
      <c r="BV200" s="50">
        <v>0</v>
      </c>
      <c r="BX200" s="50">
        <v>0</v>
      </c>
      <c r="BY200" s="50">
        <v>0</v>
      </c>
      <c r="BZ200" s="50">
        <v>0</v>
      </c>
      <c r="CA200" s="50">
        <v>0</v>
      </c>
      <c r="CB200" s="50">
        <v>0</v>
      </c>
      <c r="CC200" s="50">
        <v>0</v>
      </c>
      <c r="CD200" s="50">
        <v>0</v>
      </c>
      <c r="CE200" s="50">
        <v>0</v>
      </c>
      <c r="CF200" s="50">
        <v>0</v>
      </c>
      <c r="CG200" s="50">
        <v>0</v>
      </c>
      <c r="CH200" s="50">
        <v>0</v>
      </c>
      <c r="CI200" s="50">
        <v>0</v>
      </c>
      <c r="CJ200" s="50">
        <v>0</v>
      </c>
      <c r="CL200" s="50">
        <v>0</v>
      </c>
      <c r="CM200" s="50">
        <v>0</v>
      </c>
      <c r="CN200" s="50">
        <v>0</v>
      </c>
      <c r="CO200" s="50">
        <v>0</v>
      </c>
      <c r="CP200" s="50">
        <v>0</v>
      </c>
      <c r="CQ200" s="50">
        <v>0</v>
      </c>
      <c r="CR200" s="50">
        <v>0</v>
      </c>
      <c r="CS200" s="50">
        <v>0</v>
      </c>
      <c r="CT200" s="50">
        <v>0</v>
      </c>
      <c r="CU200" s="50">
        <v>0</v>
      </c>
      <c r="CV200" s="50">
        <v>0</v>
      </c>
      <c r="CW200" s="50">
        <v>0</v>
      </c>
      <c r="CX200" s="50">
        <v>0</v>
      </c>
      <c r="CZ200" s="50">
        <v>0</v>
      </c>
      <c r="DA200" s="50">
        <v>0</v>
      </c>
      <c r="DB200" s="50">
        <v>0</v>
      </c>
      <c r="DC200" s="50">
        <v>0</v>
      </c>
      <c r="DD200" s="50">
        <v>0</v>
      </c>
      <c r="DE200" s="50">
        <v>0</v>
      </c>
      <c r="DF200" s="50">
        <v>0</v>
      </c>
      <c r="DG200" s="50">
        <v>0</v>
      </c>
      <c r="DH200" s="50">
        <v>0</v>
      </c>
      <c r="DI200" s="50">
        <v>0</v>
      </c>
      <c r="DJ200" s="50">
        <v>0</v>
      </c>
      <c r="DK200" s="50">
        <v>0</v>
      </c>
      <c r="DL200" s="50">
        <v>0</v>
      </c>
      <c r="DM200" s="50">
        <v>0</v>
      </c>
      <c r="DN200" s="50">
        <v>0</v>
      </c>
      <c r="DO200" s="50">
        <v>0</v>
      </c>
      <c r="DP200" s="50">
        <v>0</v>
      </c>
      <c r="DQ200" s="50">
        <v>0</v>
      </c>
      <c r="DR200" s="50">
        <v>0</v>
      </c>
      <c r="DS200" s="50">
        <v>0</v>
      </c>
      <c r="DT200" s="50">
        <v>0</v>
      </c>
      <c r="DU200" s="50">
        <v>0</v>
      </c>
      <c r="DV200" s="50">
        <v>0</v>
      </c>
      <c r="DW200" s="50">
        <v>0</v>
      </c>
      <c r="DX200" s="50">
        <v>0</v>
      </c>
      <c r="DY200" s="50">
        <v>0</v>
      </c>
    </row>
    <row r="201" spans="1:129" s="51" customFormat="1" hidden="1" outlineLevel="2">
      <c r="A201" s="55" t="s">
        <v>355</v>
      </c>
      <c r="B201" s="50">
        <v>0</v>
      </c>
      <c r="C201" s="50">
        <v>0</v>
      </c>
      <c r="D201" s="50">
        <v>0</v>
      </c>
      <c r="E201" s="50">
        <v>0</v>
      </c>
      <c r="F201" s="50">
        <v>0</v>
      </c>
      <c r="G201" s="50">
        <v>0</v>
      </c>
      <c r="H201" s="50">
        <v>0</v>
      </c>
      <c r="I201" s="50">
        <v>0</v>
      </c>
      <c r="J201" s="50">
        <v>0</v>
      </c>
      <c r="K201" s="50">
        <v>0</v>
      </c>
      <c r="L201" s="50">
        <v>0</v>
      </c>
      <c r="M201" s="50">
        <v>0</v>
      </c>
      <c r="N201" s="50">
        <v>0</v>
      </c>
      <c r="O201" s="50">
        <v>0</v>
      </c>
      <c r="Q201" s="50">
        <v>0</v>
      </c>
      <c r="R201" s="50">
        <v>0</v>
      </c>
      <c r="S201" s="50">
        <v>0</v>
      </c>
      <c r="T201" s="50">
        <v>0</v>
      </c>
      <c r="U201" s="50">
        <v>0</v>
      </c>
      <c r="V201" s="50">
        <v>0</v>
      </c>
      <c r="W201" s="50">
        <v>0</v>
      </c>
      <c r="X201" s="50">
        <v>0</v>
      </c>
      <c r="Y201" s="50">
        <v>0</v>
      </c>
      <c r="Z201" s="50">
        <v>0</v>
      </c>
      <c r="AA201" s="50">
        <v>0</v>
      </c>
      <c r="AB201" s="50">
        <v>0</v>
      </c>
      <c r="AC201" s="50">
        <v>0</v>
      </c>
      <c r="AD201" s="50">
        <v>0</v>
      </c>
      <c r="AF201" s="50">
        <v>0</v>
      </c>
      <c r="AG201" s="50">
        <v>0</v>
      </c>
      <c r="AH201" s="50">
        <v>0</v>
      </c>
      <c r="AI201" s="50">
        <v>0</v>
      </c>
      <c r="AJ201" s="50">
        <v>0</v>
      </c>
      <c r="AK201" s="50">
        <v>0</v>
      </c>
      <c r="AL201" s="50">
        <v>0</v>
      </c>
      <c r="AM201" s="50">
        <v>0</v>
      </c>
      <c r="AN201" s="50">
        <v>0</v>
      </c>
      <c r="AO201" s="50">
        <v>0</v>
      </c>
      <c r="AP201" s="50">
        <v>0</v>
      </c>
      <c r="AQ201" s="50">
        <v>0</v>
      </c>
      <c r="AR201" s="50">
        <v>0</v>
      </c>
      <c r="AS201" s="50">
        <v>0</v>
      </c>
      <c r="AU201" s="50">
        <v>0</v>
      </c>
      <c r="AV201" s="50">
        <v>0</v>
      </c>
      <c r="AW201" s="50">
        <v>0</v>
      </c>
      <c r="AX201" s="50">
        <v>0</v>
      </c>
      <c r="AY201" s="50">
        <v>0</v>
      </c>
      <c r="AZ201" s="50">
        <v>0</v>
      </c>
      <c r="BA201" s="50">
        <v>0</v>
      </c>
      <c r="BB201" s="50">
        <v>0</v>
      </c>
      <c r="BC201" s="50">
        <v>0</v>
      </c>
      <c r="BD201" s="50">
        <v>0</v>
      </c>
      <c r="BE201" s="50">
        <v>0</v>
      </c>
      <c r="BF201" s="50">
        <v>0</v>
      </c>
      <c r="BG201" s="50">
        <v>0</v>
      </c>
      <c r="BH201" s="50">
        <v>0</v>
      </c>
      <c r="BJ201" s="50">
        <v>0</v>
      </c>
      <c r="BK201" s="50">
        <v>0</v>
      </c>
      <c r="BL201" s="50">
        <v>0</v>
      </c>
      <c r="BM201" s="50">
        <v>0</v>
      </c>
      <c r="BN201" s="50">
        <v>0</v>
      </c>
      <c r="BO201" s="50">
        <v>0</v>
      </c>
      <c r="BP201" s="50">
        <v>0</v>
      </c>
      <c r="BQ201" s="50">
        <v>0</v>
      </c>
      <c r="BR201" s="50">
        <v>0</v>
      </c>
      <c r="BS201" s="50">
        <v>0</v>
      </c>
      <c r="BT201" s="50">
        <v>0</v>
      </c>
      <c r="BU201" s="50">
        <v>0</v>
      </c>
      <c r="BV201" s="50">
        <v>0</v>
      </c>
      <c r="BX201" s="50">
        <v>0</v>
      </c>
      <c r="BY201" s="50">
        <v>0</v>
      </c>
      <c r="BZ201" s="50">
        <v>0</v>
      </c>
      <c r="CA201" s="50">
        <v>0</v>
      </c>
      <c r="CB201" s="50">
        <v>0</v>
      </c>
      <c r="CC201" s="50">
        <v>0</v>
      </c>
      <c r="CD201" s="50">
        <v>0</v>
      </c>
      <c r="CE201" s="50">
        <v>0</v>
      </c>
      <c r="CF201" s="50">
        <v>0</v>
      </c>
      <c r="CG201" s="50">
        <v>0</v>
      </c>
      <c r="CH201" s="50">
        <v>0</v>
      </c>
      <c r="CI201" s="50">
        <v>0</v>
      </c>
      <c r="CJ201" s="50">
        <v>0</v>
      </c>
      <c r="CL201" s="50">
        <v>0</v>
      </c>
      <c r="CM201" s="50">
        <v>0</v>
      </c>
      <c r="CN201" s="50">
        <v>0</v>
      </c>
      <c r="CO201" s="50">
        <v>0</v>
      </c>
      <c r="CP201" s="50">
        <v>0</v>
      </c>
      <c r="CQ201" s="50">
        <v>0</v>
      </c>
      <c r="CR201" s="50">
        <v>0</v>
      </c>
      <c r="CS201" s="50">
        <v>0</v>
      </c>
      <c r="CT201" s="50">
        <v>0</v>
      </c>
      <c r="CU201" s="50">
        <v>0</v>
      </c>
      <c r="CV201" s="50">
        <v>0</v>
      </c>
      <c r="CW201" s="50">
        <v>0</v>
      </c>
      <c r="CX201" s="50">
        <v>0</v>
      </c>
      <c r="CZ201" s="50">
        <v>0</v>
      </c>
      <c r="DA201" s="50">
        <v>0</v>
      </c>
      <c r="DB201" s="50">
        <v>0</v>
      </c>
      <c r="DC201" s="50">
        <v>0</v>
      </c>
      <c r="DD201" s="50">
        <v>0</v>
      </c>
      <c r="DE201" s="50">
        <v>0</v>
      </c>
      <c r="DF201" s="50">
        <v>0</v>
      </c>
      <c r="DG201" s="50">
        <v>0</v>
      </c>
      <c r="DH201" s="50">
        <v>0</v>
      </c>
      <c r="DI201" s="50">
        <v>0</v>
      </c>
      <c r="DJ201" s="50">
        <v>0</v>
      </c>
      <c r="DK201" s="50">
        <v>0</v>
      </c>
      <c r="DL201" s="50">
        <v>0</v>
      </c>
      <c r="DM201" s="50">
        <v>0</v>
      </c>
      <c r="DN201" s="50">
        <v>0</v>
      </c>
      <c r="DO201" s="50">
        <v>0</v>
      </c>
      <c r="DP201" s="50">
        <v>0</v>
      </c>
      <c r="DQ201" s="50">
        <v>0</v>
      </c>
      <c r="DR201" s="50">
        <v>0</v>
      </c>
      <c r="DS201" s="50">
        <v>0</v>
      </c>
      <c r="DT201" s="50">
        <v>0</v>
      </c>
      <c r="DU201" s="50">
        <v>0</v>
      </c>
      <c r="DV201" s="50">
        <v>0</v>
      </c>
      <c r="DW201" s="50">
        <v>0</v>
      </c>
      <c r="DX201" s="50">
        <v>0</v>
      </c>
      <c r="DY201" s="50">
        <v>0</v>
      </c>
    </row>
    <row r="202" spans="1:129" s="51" customFormat="1" hidden="1" outlineLevel="2">
      <c r="A202" s="55" t="s">
        <v>356</v>
      </c>
      <c r="B202" s="50">
        <v>0</v>
      </c>
      <c r="C202" s="50">
        <v>0</v>
      </c>
      <c r="D202" s="50">
        <v>0</v>
      </c>
      <c r="E202" s="50">
        <v>0</v>
      </c>
      <c r="F202" s="50">
        <v>0</v>
      </c>
      <c r="G202" s="50">
        <v>0</v>
      </c>
      <c r="H202" s="50">
        <v>0</v>
      </c>
      <c r="I202" s="50">
        <v>0</v>
      </c>
      <c r="J202" s="50">
        <v>0</v>
      </c>
      <c r="K202" s="50">
        <v>0</v>
      </c>
      <c r="L202" s="50">
        <v>0</v>
      </c>
      <c r="M202" s="50">
        <v>0</v>
      </c>
      <c r="N202" s="50">
        <v>0</v>
      </c>
      <c r="O202" s="50">
        <v>0</v>
      </c>
      <c r="Q202" s="50">
        <v>0</v>
      </c>
      <c r="R202" s="50">
        <v>0</v>
      </c>
      <c r="S202" s="50">
        <v>0</v>
      </c>
      <c r="T202" s="50">
        <v>0</v>
      </c>
      <c r="U202" s="50">
        <v>0</v>
      </c>
      <c r="V202" s="50">
        <v>0</v>
      </c>
      <c r="W202" s="50">
        <v>0</v>
      </c>
      <c r="X202" s="50">
        <v>0</v>
      </c>
      <c r="Y202" s="50">
        <v>0</v>
      </c>
      <c r="Z202" s="50">
        <v>0</v>
      </c>
      <c r="AA202" s="50">
        <v>0</v>
      </c>
      <c r="AB202" s="50">
        <v>0</v>
      </c>
      <c r="AC202" s="50">
        <v>0</v>
      </c>
      <c r="AD202" s="50">
        <v>0</v>
      </c>
      <c r="AF202" s="50">
        <v>0</v>
      </c>
      <c r="AG202" s="50">
        <v>0</v>
      </c>
      <c r="AH202" s="50">
        <v>0</v>
      </c>
      <c r="AI202" s="50">
        <v>0</v>
      </c>
      <c r="AJ202" s="50">
        <v>0</v>
      </c>
      <c r="AK202" s="50">
        <v>0</v>
      </c>
      <c r="AL202" s="50">
        <v>0</v>
      </c>
      <c r="AM202" s="50">
        <v>0</v>
      </c>
      <c r="AN202" s="50">
        <v>0</v>
      </c>
      <c r="AO202" s="50">
        <v>0</v>
      </c>
      <c r="AP202" s="50">
        <v>0</v>
      </c>
      <c r="AQ202" s="50">
        <v>0</v>
      </c>
      <c r="AR202" s="50">
        <v>0</v>
      </c>
      <c r="AS202" s="50">
        <v>0</v>
      </c>
      <c r="AU202" s="50">
        <v>0</v>
      </c>
      <c r="AV202" s="50">
        <v>0</v>
      </c>
      <c r="AW202" s="50">
        <v>0</v>
      </c>
      <c r="AX202" s="50">
        <v>0</v>
      </c>
      <c r="AY202" s="50">
        <v>0</v>
      </c>
      <c r="AZ202" s="50">
        <v>0</v>
      </c>
      <c r="BA202" s="50">
        <v>0</v>
      </c>
      <c r="BB202" s="50">
        <v>0</v>
      </c>
      <c r="BC202" s="50">
        <v>0</v>
      </c>
      <c r="BD202" s="50">
        <v>0</v>
      </c>
      <c r="BE202" s="50">
        <v>0</v>
      </c>
      <c r="BF202" s="50">
        <v>0</v>
      </c>
      <c r="BG202" s="50">
        <v>0</v>
      </c>
      <c r="BH202" s="50">
        <v>0</v>
      </c>
      <c r="BJ202" s="50">
        <v>0</v>
      </c>
      <c r="BK202" s="50">
        <v>0</v>
      </c>
      <c r="BL202" s="50">
        <v>0</v>
      </c>
      <c r="BM202" s="50">
        <v>0</v>
      </c>
      <c r="BN202" s="50">
        <v>0</v>
      </c>
      <c r="BO202" s="50">
        <v>0</v>
      </c>
      <c r="BP202" s="50">
        <v>0</v>
      </c>
      <c r="BQ202" s="50">
        <v>0</v>
      </c>
      <c r="BR202" s="50">
        <v>0</v>
      </c>
      <c r="BS202" s="50">
        <v>0</v>
      </c>
      <c r="BT202" s="50">
        <v>0</v>
      </c>
      <c r="BU202" s="50">
        <v>0</v>
      </c>
      <c r="BV202" s="50">
        <v>0</v>
      </c>
      <c r="BX202" s="50">
        <v>0</v>
      </c>
      <c r="BY202" s="50">
        <v>0</v>
      </c>
      <c r="BZ202" s="50">
        <v>0</v>
      </c>
      <c r="CA202" s="50">
        <v>0</v>
      </c>
      <c r="CB202" s="50">
        <v>0</v>
      </c>
      <c r="CC202" s="50">
        <v>0</v>
      </c>
      <c r="CD202" s="50">
        <v>0</v>
      </c>
      <c r="CE202" s="50">
        <v>0</v>
      </c>
      <c r="CF202" s="50">
        <v>0</v>
      </c>
      <c r="CG202" s="50">
        <v>0</v>
      </c>
      <c r="CH202" s="50">
        <v>0</v>
      </c>
      <c r="CI202" s="50">
        <v>0</v>
      </c>
      <c r="CJ202" s="50">
        <v>0</v>
      </c>
      <c r="CL202" s="50">
        <v>0</v>
      </c>
      <c r="CM202" s="50">
        <v>0</v>
      </c>
      <c r="CN202" s="50">
        <v>0</v>
      </c>
      <c r="CO202" s="50">
        <v>0</v>
      </c>
      <c r="CP202" s="50">
        <v>0</v>
      </c>
      <c r="CQ202" s="50">
        <v>0</v>
      </c>
      <c r="CR202" s="50">
        <v>0</v>
      </c>
      <c r="CS202" s="50">
        <v>0</v>
      </c>
      <c r="CT202" s="50">
        <v>0</v>
      </c>
      <c r="CU202" s="50">
        <v>0</v>
      </c>
      <c r="CV202" s="50">
        <v>0</v>
      </c>
      <c r="CW202" s="50">
        <v>0</v>
      </c>
      <c r="CX202" s="50">
        <v>0</v>
      </c>
      <c r="CZ202" s="50">
        <v>0</v>
      </c>
      <c r="DA202" s="50">
        <v>0</v>
      </c>
      <c r="DB202" s="50">
        <v>0</v>
      </c>
      <c r="DC202" s="50">
        <v>0</v>
      </c>
      <c r="DD202" s="50">
        <v>0</v>
      </c>
      <c r="DE202" s="50">
        <v>0</v>
      </c>
      <c r="DF202" s="50">
        <v>0</v>
      </c>
      <c r="DG202" s="50">
        <v>0</v>
      </c>
      <c r="DH202" s="50">
        <v>0</v>
      </c>
      <c r="DI202" s="50">
        <v>0</v>
      </c>
      <c r="DJ202" s="50">
        <v>0</v>
      </c>
      <c r="DK202" s="50">
        <v>0</v>
      </c>
      <c r="DL202" s="50">
        <v>0</v>
      </c>
      <c r="DM202" s="50">
        <v>0</v>
      </c>
      <c r="DN202" s="50">
        <v>0</v>
      </c>
      <c r="DO202" s="50">
        <v>0</v>
      </c>
      <c r="DP202" s="50">
        <v>0</v>
      </c>
      <c r="DQ202" s="50">
        <v>0</v>
      </c>
      <c r="DR202" s="50">
        <v>0</v>
      </c>
      <c r="DS202" s="50">
        <v>0</v>
      </c>
      <c r="DT202" s="50">
        <v>0</v>
      </c>
      <c r="DU202" s="50">
        <v>0</v>
      </c>
      <c r="DV202" s="50">
        <v>0</v>
      </c>
      <c r="DW202" s="50">
        <v>0</v>
      </c>
      <c r="DX202" s="50">
        <v>0</v>
      </c>
      <c r="DY202" s="50">
        <v>0</v>
      </c>
    </row>
    <row r="203" spans="1:129" s="51" customFormat="1" hidden="1" outlineLevel="2">
      <c r="A203" s="55" t="s">
        <v>357</v>
      </c>
      <c r="B203" s="50">
        <v>0</v>
      </c>
      <c r="C203" s="50">
        <v>0</v>
      </c>
      <c r="D203" s="50">
        <v>0</v>
      </c>
      <c r="E203" s="50">
        <v>0</v>
      </c>
      <c r="F203" s="50">
        <v>0</v>
      </c>
      <c r="G203" s="50">
        <v>0</v>
      </c>
      <c r="H203" s="50">
        <v>0</v>
      </c>
      <c r="I203" s="50">
        <v>0</v>
      </c>
      <c r="J203" s="50">
        <v>0</v>
      </c>
      <c r="K203" s="50">
        <v>0</v>
      </c>
      <c r="L203" s="50">
        <v>0</v>
      </c>
      <c r="M203" s="50">
        <v>0</v>
      </c>
      <c r="N203" s="50">
        <v>0</v>
      </c>
      <c r="O203" s="50">
        <v>0</v>
      </c>
      <c r="Q203" s="50">
        <v>0</v>
      </c>
      <c r="R203" s="50">
        <v>0</v>
      </c>
      <c r="S203" s="50">
        <v>0</v>
      </c>
      <c r="T203" s="50">
        <v>0</v>
      </c>
      <c r="U203" s="50">
        <v>0</v>
      </c>
      <c r="V203" s="50">
        <v>0</v>
      </c>
      <c r="W203" s="50">
        <v>0</v>
      </c>
      <c r="X203" s="50">
        <v>0</v>
      </c>
      <c r="Y203" s="50">
        <v>0</v>
      </c>
      <c r="Z203" s="50">
        <v>0</v>
      </c>
      <c r="AA203" s="50">
        <v>0</v>
      </c>
      <c r="AB203" s="50">
        <v>0</v>
      </c>
      <c r="AC203" s="50">
        <v>0</v>
      </c>
      <c r="AD203" s="50">
        <v>0</v>
      </c>
      <c r="AF203" s="50">
        <v>0</v>
      </c>
      <c r="AG203" s="50">
        <v>0</v>
      </c>
      <c r="AH203" s="50">
        <v>0</v>
      </c>
      <c r="AI203" s="50">
        <v>0</v>
      </c>
      <c r="AJ203" s="50">
        <v>0</v>
      </c>
      <c r="AK203" s="50">
        <v>0</v>
      </c>
      <c r="AL203" s="50">
        <v>0</v>
      </c>
      <c r="AM203" s="50">
        <v>0</v>
      </c>
      <c r="AN203" s="50">
        <v>0</v>
      </c>
      <c r="AO203" s="50">
        <v>0</v>
      </c>
      <c r="AP203" s="50">
        <v>0</v>
      </c>
      <c r="AQ203" s="50">
        <v>0</v>
      </c>
      <c r="AR203" s="50">
        <v>0</v>
      </c>
      <c r="AS203" s="50">
        <v>0</v>
      </c>
      <c r="AU203" s="50">
        <v>0</v>
      </c>
      <c r="AV203" s="50">
        <v>0</v>
      </c>
      <c r="AW203" s="50">
        <v>0</v>
      </c>
      <c r="AX203" s="50">
        <v>0</v>
      </c>
      <c r="AY203" s="50">
        <v>0</v>
      </c>
      <c r="AZ203" s="50">
        <v>0</v>
      </c>
      <c r="BA203" s="50">
        <v>0</v>
      </c>
      <c r="BB203" s="50">
        <v>0</v>
      </c>
      <c r="BC203" s="50">
        <v>0</v>
      </c>
      <c r="BD203" s="50">
        <v>0</v>
      </c>
      <c r="BE203" s="50">
        <v>0</v>
      </c>
      <c r="BF203" s="50">
        <v>0</v>
      </c>
      <c r="BG203" s="50">
        <v>0</v>
      </c>
      <c r="BH203" s="50">
        <v>0</v>
      </c>
      <c r="BJ203" s="50">
        <v>0</v>
      </c>
      <c r="BK203" s="50">
        <v>0</v>
      </c>
      <c r="BL203" s="50">
        <v>0</v>
      </c>
      <c r="BM203" s="50">
        <v>0</v>
      </c>
      <c r="BN203" s="50">
        <v>0</v>
      </c>
      <c r="BO203" s="50">
        <v>0</v>
      </c>
      <c r="BP203" s="50">
        <v>0</v>
      </c>
      <c r="BQ203" s="50">
        <v>0</v>
      </c>
      <c r="BR203" s="50">
        <v>0</v>
      </c>
      <c r="BS203" s="50">
        <v>0</v>
      </c>
      <c r="BT203" s="50">
        <v>0</v>
      </c>
      <c r="BU203" s="50">
        <v>0</v>
      </c>
      <c r="BV203" s="50">
        <v>0</v>
      </c>
      <c r="BX203" s="50">
        <v>0</v>
      </c>
      <c r="BY203" s="50">
        <v>0</v>
      </c>
      <c r="BZ203" s="50">
        <v>0</v>
      </c>
      <c r="CA203" s="50">
        <v>0</v>
      </c>
      <c r="CB203" s="50">
        <v>0</v>
      </c>
      <c r="CC203" s="50">
        <v>0</v>
      </c>
      <c r="CD203" s="50">
        <v>0</v>
      </c>
      <c r="CE203" s="50">
        <v>0</v>
      </c>
      <c r="CF203" s="50">
        <v>0</v>
      </c>
      <c r="CG203" s="50">
        <v>0</v>
      </c>
      <c r="CH203" s="50">
        <v>0</v>
      </c>
      <c r="CI203" s="50">
        <v>0</v>
      </c>
      <c r="CJ203" s="50">
        <v>0</v>
      </c>
      <c r="CL203" s="50">
        <v>0</v>
      </c>
      <c r="CM203" s="50">
        <v>0</v>
      </c>
      <c r="CN203" s="50">
        <v>0</v>
      </c>
      <c r="CO203" s="50">
        <v>0</v>
      </c>
      <c r="CP203" s="50">
        <v>0</v>
      </c>
      <c r="CQ203" s="50">
        <v>0</v>
      </c>
      <c r="CR203" s="50">
        <v>0</v>
      </c>
      <c r="CS203" s="50">
        <v>0</v>
      </c>
      <c r="CT203" s="50">
        <v>0</v>
      </c>
      <c r="CU203" s="50">
        <v>0</v>
      </c>
      <c r="CV203" s="50">
        <v>0</v>
      </c>
      <c r="CW203" s="50">
        <v>0</v>
      </c>
      <c r="CX203" s="50">
        <v>0</v>
      </c>
      <c r="CZ203" s="50">
        <v>0</v>
      </c>
      <c r="DA203" s="50">
        <v>0</v>
      </c>
      <c r="DB203" s="50">
        <v>0</v>
      </c>
      <c r="DC203" s="50">
        <v>0</v>
      </c>
      <c r="DD203" s="50">
        <v>0</v>
      </c>
      <c r="DE203" s="50">
        <v>0</v>
      </c>
      <c r="DF203" s="50">
        <v>0</v>
      </c>
      <c r="DG203" s="50">
        <v>0</v>
      </c>
      <c r="DH203" s="50">
        <v>0</v>
      </c>
      <c r="DI203" s="50">
        <v>0</v>
      </c>
      <c r="DJ203" s="50">
        <v>0</v>
      </c>
      <c r="DK203" s="50">
        <v>0</v>
      </c>
      <c r="DL203" s="50">
        <v>0</v>
      </c>
      <c r="DM203" s="50">
        <v>0</v>
      </c>
      <c r="DN203" s="50">
        <v>0</v>
      </c>
      <c r="DO203" s="50">
        <v>0</v>
      </c>
      <c r="DP203" s="50">
        <v>0</v>
      </c>
      <c r="DQ203" s="50">
        <v>0</v>
      </c>
      <c r="DR203" s="50">
        <v>0</v>
      </c>
      <c r="DS203" s="50">
        <v>0</v>
      </c>
      <c r="DT203" s="50">
        <v>0</v>
      </c>
      <c r="DU203" s="50">
        <v>0</v>
      </c>
      <c r="DV203" s="50">
        <v>0</v>
      </c>
      <c r="DW203" s="50">
        <v>0</v>
      </c>
      <c r="DX203" s="50">
        <v>0</v>
      </c>
      <c r="DY203" s="50">
        <v>0</v>
      </c>
    </row>
    <row r="204" spans="1:129" s="51" customFormat="1" hidden="1" outlineLevel="1" collapsed="1">
      <c r="A204" s="49" t="s">
        <v>358</v>
      </c>
      <c r="B204" s="50">
        <v>0</v>
      </c>
      <c r="C204" s="50">
        <v>0</v>
      </c>
      <c r="D204" s="50">
        <v>0</v>
      </c>
      <c r="E204" s="50">
        <v>0</v>
      </c>
      <c r="F204" s="50">
        <v>0</v>
      </c>
      <c r="G204" s="50">
        <v>0</v>
      </c>
      <c r="H204" s="50">
        <v>0</v>
      </c>
      <c r="I204" s="50">
        <v>0</v>
      </c>
      <c r="J204" s="50">
        <v>0</v>
      </c>
      <c r="K204" s="50">
        <v>0</v>
      </c>
      <c r="L204" s="50">
        <v>0</v>
      </c>
      <c r="M204" s="50">
        <v>0</v>
      </c>
      <c r="N204" s="50">
        <v>0</v>
      </c>
      <c r="O204" s="50">
        <v>0</v>
      </c>
      <c r="Q204" s="50">
        <v>0</v>
      </c>
      <c r="R204" s="50">
        <v>0</v>
      </c>
      <c r="S204" s="50">
        <v>0</v>
      </c>
      <c r="T204" s="50">
        <v>0</v>
      </c>
      <c r="U204" s="50">
        <v>0</v>
      </c>
      <c r="V204" s="50">
        <v>0</v>
      </c>
      <c r="W204" s="50">
        <v>0</v>
      </c>
      <c r="X204" s="50">
        <v>0</v>
      </c>
      <c r="Y204" s="50">
        <v>0</v>
      </c>
      <c r="Z204" s="50">
        <v>0</v>
      </c>
      <c r="AA204" s="50">
        <v>0</v>
      </c>
      <c r="AB204" s="50">
        <v>0</v>
      </c>
      <c r="AC204" s="50">
        <v>0</v>
      </c>
      <c r="AD204" s="50">
        <v>0</v>
      </c>
      <c r="AF204" s="50">
        <v>0</v>
      </c>
      <c r="AG204" s="50">
        <v>0</v>
      </c>
      <c r="AH204" s="50">
        <v>0</v>
      </c>
      <c r="AI204" s="50">
        <v>0</v>
      </c>
      <c r="AJ204" s="50">
        <v>0</v>
      </c>
      <c r="AK204" s="50">
        <v>0</v>
      </c>
      <c r="AL204" s="50">
        <v>0</v>
      </c>
      <c r="AM204" s="50">
        <v>0</v>
      </c>
      <c r="AN204" s="50">
        <v>0</v>
      </c>
      <c r="AO204" s="50">
        <v>0</v>
      </c>
      <c r="AP204" s="50">
        <v>0</v>
      </c>
      <c r="AQ204" s="50">
        <v>0</v>
      </c>
      <c r="AR204" s="50">
        <v>0</v>
      </c>
      <c r="AS204" s="50">
        <v>0</v>
      </c>
      <c r="AU204" s="50">
        <v>0</v>
      </c>
      <c r="AV204" s="50">
        <v>0</v>
      </c>
      <c r="AW204" s="50">
        <v>0</v>
      </c>
      <c r="AX204" s="50">
        <v>0</v>
      </c>
      <c r="AY204" s="50">
        <v>0</v>
      </c>
      <c r="AZ204" s="50">
        <v>0</v>
      </c>
      <c r="BA204" s="50">
        <v>0</v>
      </c>
      <c r="BB204" s="50">
        <v>0</v>
      </c>
      <c r="BC204" s="50">
        <v>0</v>
      </c>
      <c r="BD204" s="50">
        <v>0</v>
      </c>
      <c r="BE204" s="50">
        <v>0</v>
      </c>
      <c r="BF204" s="50">
        <v>0</v>
      </c>
      <c r="BG204" s="50">
        <v>0</v>
      </c>
      <c r="BH204" s="50">
        <v>0</v>
      </c>
      <c r="BJ204" s="50">
        <v>0</v>
      </c>
      <c r="BK204" s="50">
        <v>0</v>
      </c>
      <c r="BL204" s="50">
        <v>0</v>
      </c>
      <c r="BM204" s="50">
        <v>0</v>
      </c>
      <c r="BN204" s="50">
        <v>0</v>
      </c>
      <c r="BO204" s="50">
        <v>0</v>
      </c>
      <c r="BP204" s="50">
        <v>0</v>
      </c>
      <c r="BQ204" s="50">
        <v>0</v>
      </c>
      <c r="BR204" s="50">
        <v>0</v>
      </c>
      <c r="BS204" s="50">
        <v>0</v>
      </c>
      <c r="BT204" s="50">
        <v>0</v>
      </c>
      <c r="BU204" s="50">
        <v>0</v>
      </c>
      <c r="BV204" s="50">
        <v>0</v>
      </c>
      <c r="BX204" s="50">
        <v>0</v>
      </c>
      <c r="BY204" s="50">
        <v>0</v>
      </c>
      <c r="BZ204" s="50">
        <v>0</v>
      </c>
      <c r="CA204" s="50">
        <v>0</v>
      </c>
      <c r="CB204" s="50">
        <v>0</v>
      </c>
      <c r="CC204" s="50">
        <v>0</v>
      </c>
      <c r="CD204" s="50">
        <v>0</v>
      </c>
      <c r="CE204" s="50">
        <v>0</v>
      </c>
      <c r="CF204" s="50">
        <v>0</v>
      </c>
      <c r="CG204" s="50">
        <v>0</v>
      </c>
      <c r="CH204" s="50">
        <v>0</v>
      </c>
      <c r="CI204" s="50">
        <v>0</v>
      </c>
      <c r="CJ204" s="50">
        <v>0</v>
      </c>
      <c r="CL204" s="50">
        <v>0</v>
      </c>
      <c r="CM204" s="50">
        <v>0</v>
      </c>
      <c r="CN204" s="50">
        <v>0</v>
      </c>
      <c r="CO204" s="50">
        <v>0</v>
      </c>
      <c r="CP204" s="50">
        <v>0</v>
      </c>
      <c r="CQ204" s="50">
        <v>0</v>
      </c>
      <c r="CR204" s="50">
        <v>0</v>
      </c>
      <c r="CS204" s="50">
        <v>0</v>
      </c>
      <c r="CT204" s="50">
        <v>0</v>
      </c>
      <c r="CU204" s="50">
        <v>0</v>
      </c>
      <c r="CV204" s="50">
        <v>0</v>
      </c>
      <c r="CW204" s="50">
        <v>0</v>
      </c>
      <c r="CX204" s="50">
        <v>0</v>
      </c>
      <c r="CZ204" s="50">
        <v>0</v>
      </c>
      <c r="DA204" s="50">
        <v>0</v>
      </c>
      <c r="DB204" s="50">
        <v>0</v>
      </c>
      <c r="DC204" s="50">
        <v>0</v>
      </c>
      <c r="DD204" s="50">
        <v>0</v>
      </c>
      <c r="DE204" s="50">
        <v>0</v>
      </c>
      <c r="DF204" s="50">
        <v>0</v>
      </c>
      <c r="DG204" s="50">
        <v>0</v>
      </c>
      <c r="DH204" s="50">
        <v>0</v>
      </c>
      <c r="DI204" s="50">
        <v>0</v>
      </c>
      <c r="DJ204" s="50">
        <v>0</v>
      </c>
      <c r="DK204" s="50">
        <v>0</v>
      </c>
      <c r="DL204" s="50">
        <v>0</v>
      </c>
      <c r="DM204" s="50">
        <v>0</v>
      </c>
      <c r="DN204" s="50">
        <v>0</v>
      </c>
      <c r="DO204" s="50">
        <v>0</v>
      </c>
      <c r="DP204" s="50">
        <v>0</v>
      </c>
      <c r="DQ204" s="50">
        <v>0</v>
      </c>
      <c r="DR204" s="50">
        <v>0</v>
      </c>
      <c r="DS204" s="50">
        <v>0</v>
      </c>
      <c r="DT204" s="50">
        <v>0</v>
      </c>
      <c r="DU204" s="50">
        <v>0</v>
      </c>
      <c r="DV204" s="50">
        <v>0</v>
      </c>
      <c r="DW204" s="50">
        <v>0</v>
      </c>
      <c r="DX204" s="50">
        <v>0</v>
      </c>
      <c r="DY204" s="50">
        <v>0</v>
      </c>
    </row>
    <row r="205" spans="1:129" s="51" customFormat="1" collapsed="1">
      <c r="A205" s="49" t="s">
        <v>359</v>
      </c>
      <c r="B205" s="50">
        <v>788.68</v>
      </c>
      <c r="C205" s="50">
        <v>-788.68</v>
      </c>
      <c r="D205" s="50">
        <v>0</v>
      </c>
      <c r="E205" s="50">
        <v>0</v>
      </c>
      <c r="F205" s="50">
        <v>0</v>
      </c>
      <c r="G205" s="50">
        <v>0</v>
      </c>
      <c r="H205" s="50">
        <v>0</v>
      </c>
      <c r="I205" s="50">
        <v>0</v>
      </c>
      <c r="J205" s="50">
        <v>0</v>
      </c>
      <c r="K205" s="50">
        <v>0</v>
      </c>
      <c r="L205" s="50">
        <v>0</v>
      </c>
      <c r="M205" s="50">
        <v>817.57999999999993</v>
      </c>
      <c r="N205" s="50">
        <v>817.57999999999993</v>
      </c>
      <c r="O205" s="50">
        <v>817.57999999999993</v>
      </c>
      <c r="P205" s="32"/>
      <c r="Q205" s="50">
        <v>303.60000000000002</v>
      </c>
      <c r="R205" s="50">
        <v>-1105.1500000000001</v>
      </c>
      <c r="S205" s="50">
        <v>0</v>
      </c>
      <c r="T205" s="50">
        <v>0</v>
      </c>
      <c r="U205" s="50">
        <v>0</v>
      </c>
      <c r="V205" s="50">
        <v>0</v>
      </c>
      <c r="W205" s="50">
        <v>0</v>
      </c>
      <c r="X205" s="50">
        <v>0</v>
      </c>
      <c r="Y205" s="50">
        <v>0</v>
      </c>
      <c r="Z205" s="50">
        <v>0</v>
      </c>
      <c r="AA205" s="50">
        <v>0</v>
      </c>
      <c r="AB205" s="50">
        <v>0</v>
      </c>
      <c r="AC205" s="50">
        <v>0</v>
      </c>
      <c r="AD205" s="50">
        <v>-801.55000000000007</v>
      </c>
      <c r="AE205" s="32"/>
      <c r="AF205" s="50">
        <v>-132.25</v>
      </c>
      <c r="AG205" s="50">
        <v>0</v>
      </c>
      <c r="AH205" s="50">
        <v>88.68</v>
      </c>
      <c r="AI205" s="50">
        <v>172.88</v>
      </c>
      <c r="AJ205" s="50">
        <v>0</v>
      </c>
      <c r="AK205" s="50">
        <v>0</v>
      </c>
      <c r="AL205" s="50">
        <v>-295.55</v>
      </c>
      <c r="AM205" s="50">
        <v>543.41999999999996</v>
      </c>
      <c r="AN205" s="50">
        <v>0</v>
      </c>
      <c r="AO205" s="50">
        <v>873.51</v>
      </c>
      <c r="AP205" s="50">
        <v>0</v>
      </c>
      <c r="AQ205" s="50">
        <v>507.05</v>
      </c>
      <c r="AR205" s="50">
        <v>507.05</v>
      </c>
      <c r="AS205" s="50">
        <v>1757.74</v>
      </c>
      <c r="AT205" s="32"/>
      <c r="AU205" s="50">
        <v>0</v>
      </c>
      <c r="AV205" s="50">
        <v>0</v>
      </c>
      <c r="AW205" s="50">
        <v>0</v>
      </c>
      <c r="AX205" s="50">
        <v>0</v>
      </c>
      <c r="AY205" s="50">
        <v>0</v>
      </c>
      <c r="AZ205" s="50">
        <v>750</v>
      </c>
      <c r="BA205" s="50">
        <v>0</v>
      </c>
      <c r="BB205" s="50">
        <v>0</v>
      </c>
      <c r="BC205" s="50">
        <v>0</v>
      </c>
      <c r="BD205" s="50">
        <v>0</v>
      </c>
      <c r="BE205" s="50">
        <v>0</v>
      </c>
      <c r="BF205" s="50">
        <v>0</v>
      </c>
      <c r="BG205" s="50">
        <v>0</v>
      </c>
      <c r="BH205" s="50">
        <v>750</v>
      </c>
      <c r="BI205" s="33"/>
      <c r="BJ205" s="50">
        <v>0</v>
      </c>
      <c r="BK205" s="50">
        <v>0</v>
      </c>
      <c r="BL205" s="50">
        <v>0</v>
      </c>
      <c r="BM205" s="50">
        <v>0</v>
      </c>
      <c r="BN205" s="50">
        <v>0</v>
      </c>
      <c r="BO205" s="50">
        <v>0</v>
      </c>
      <c r="BP205" s="50">
        <v>0</v>
      </c>
      <c r="BQ205" s="50">
        <v>572.86</v>
      </c>
      <c r="BR205" s="50">
        <v>0</v>
      </c>
      <c r="BS205" s="50">
        <v>0</v>
      </c>
      <c r="BT205" s="50">
        <v>934.61</v>
      </c>
      <c r="BU205" s="50">
        <v>0</v>
      </c>
      <c r="BV205" s="50">
        <v>1507.47</v>
      </c>
      <c r="BW205" s="48"/>
      <c r="BX205" s="50">
        <v>0</v>
      </c>
      <c r="BY205" s="50">
        <v>0</v>
      </c>
      <c r="BZ205" s="50">
        <v>0</v>
      </c>
      <c r="CA205" s="50">
        <v>0</v>
      </c>
      <c r="CB205" s="50">
        <v>0</v>
      </c>
      <c r="CC205" s="50">
        <v>0</v>
      </c>
      <c r="CD205" s="50">
        <v>0</v>
      </c>
      <c r="CE205" s="50">
        <v>0</v>
      </c>
      <c r="CF205" s="50">
        <v>0</v>
      </c>
      <c r="CG205" s="50">
        <v>0</v>
      </c>
      <c r="CH205" s="50">
        <v>0</v>
      </c>
      <c r="CI205" s="50">
        <v>0</v>
      </c>
      <c r="CJ205" s="50">
        <v>0</v>
      </c>
      <c r="CK205" s="48"/>
      <c r="CL205" s="50">
        <v>0</v>
      </c>
      <c r="CM205" s="50">
        <v>0</v>
      </c>
      <c r="CN205" s="50">
        <v>0</v>
      </c>
      <c r="CO205" s="50">
        <v>0</v>
      </c>
      <c r="CP205" s="50">
        <v>0</v>
      </c>
      <c r="CQ205" s="50">
        <v>0</v>
      </c>
      <c r="CR205" s="50">
        <v>0</v>
      </c>
      <c r="CS205" s="50">
        <v>0</v>
      </c>
      <c r="CT205" s="50">
        <v>0</v>
      </c>
      <c r="CU205" s="50">
        <v>0</v>
      </c>
      <c r="CV205" s="50">
        <v>0</v>
      </c>
      <c r="CW205" s="50">
        <v>0</v>
      </c>
      <c r="CX205" s="50">
        <v>0</v>
      </c>
      <c r="CY205" s="48"/>
      <c r="CZ205" s="50">
        <v>0</v>
      </c>
      <c r="DA205" s="50">
        <v>0</v>
      </c>
      <c r="DB205" s="50">
        <v>0</v>
      </c>
      <c r="DC205" s="50">
        <v>31.77</v>
      </c>
      <c r="DD205" s="50">
        <v>9570</v>
      </c>
      <c r="DE205" s="50">
        <v>0</v>
      </c>
      <c r="DF205" s="50">
        <v>0</v>
      </c>
      <c r="DG205" s="50">
        <v>0</v>
      </c>
      <c r="DH205" s="50">
        <v>0</v>
      </c>
      <c r="DI205" s="50">
        <v>0</v>
      </c>
      <c r="DJ205" s="50">
        <v>1950</v>
      </c>
      <c r="DK205" s="50">
        <v>0</v>
      </c>
      <c r="DL205" s="50">
        <v>11551.77</v>
      </c>
      <c r="DM205" s="50">
        <v>0</v>
      </c>
      <c r="DN205" s="50">
        <v>0</v>
      </c>
      <c r="DO205" s="50">
        <v>0</v>
      </c>
      <c r="DP205" s="50">
        <v>0</v>
      </c>
      <c r="DQ205" s="50">
        <v>0</v>
      </c>
      <c r="DR205" s="50">
        <v>0</v>
      </c>
      <c r="DS205" s="50">
        <v>0</v>
      </c>
      <c r="DT205" s="50">
        <v>0</v>
      </c>
      <c r="DU205" s="50">
        <v>0</v>
      </c>
      <c r="DV205" s="50">
        <v>0</v>
      </c>
      <c r="DW205" s="50">
        <v>0</v>
      </c>
      <c r="DX205" s="50">
        <v>0</v>
      </c>
      <c r="DY205" s="50">
        <v>0</v>
      </c>
    </row>
    <row r="206" spans="1:129" s="51" customFormat="1" hidden="1" outlineLevel="1">
      <c r="A206" s="55" t="s">
        <v>360</v>
      </c>
      <c r="B206" s="50">
        <v>0</v>
      </c>
      <c r="C206" s="50">
        <v>0</v>
      </c>
      <c r="D206" s="50">
        <v>0</v>
      </c>
      <c r="E206" s="50">
        <v>0</v>
      </c>
      <c r="F206" s="50">
        <v>0</v>
      </c>
      <c r="G206" s="50">
        <v>0</v>
      </c>
      <c r="H206" s="50">
        <v>0</v>
      </c>
      <c r="I206" s="50">
        <v>0</v>
      </c>
      <c r="J206" s="50">
        <v>0</v>
      </c>
      <c r="K206" s="50">
        <v>0</v>
      </c>
      <c r="L206" s="50">
        <v>0</v>
      </c>
      <c r="M206" s="50">
        <v>0</v>
      </c>
      <c r="N206" s="50">
        <v>0</v>
      </c>
      <c r="O206" s="50">
        <v>0</v>
      </c>
      <c r="Q206" s="50">
        <v>0</v>
      </c>
      <c r="R206" s="50">
        <v>0</v>
      </c>
      <c r="S206" s="50">
        <v>0</v>
      </c>
      <c r="T206" s="50">
        <v>0</v>
      </c>
      <c r="U206" s="50">
        <v>0</v>
      </c>
      <c r="V206" s="50">
        <v>0</v>
      </c>
      <c r="W206" s="50">
        <v>0</v>
      </c>
      <c r="X206" s="50">
        <v>0</v>
      </c>
      <c r="Y206" s="50">
        <v>0</v>
      </c>
      <c r="Z206" s="50">
        <v>0</v>
      </c>
      <c r="AA206" s="50">
        <v>0</v>
      </c>
      <c r="AB206" s="50">
        <v>0</v>
      </c>
      <c r="AC206" s="50">
        <v>0</v>
      </c>
      <c r="AD206" s="50">
        <v>0</v>
      </c>
      <c r="AF206" s="50">
        <v>0</v>
      </c>
      <c r="AG206" s="50">
        <v>0</v>
      </c>
      <c r="AH206" s="50">
        <v>0</v>
      </c>
      <c r="AI206" s="50">
        <v>0</v>
      </c>
      <c r="AJ206" s="50">
        <v>0</v>
      </c>
      <c r="AK206" s="50">
        <v>0</v>
      </c>
      <c r="AL206" s="50">
        <v>0</v>
      </c>
      <c r="AM206" s="50">
        <v>0</v>
      </c>
      <c r="AN206" s="50">
        <v>0</v>
      </c>
      <c r="AO206" s="50">
        <v>0</v>
      </c>
      <c r="AP206" s="50">
        <v>0</v>
      </c>
      <c r="AQ206" s="50">
        <v>0</v>
      </c>
      <c r="AR206" s="50">
        <v>0</v>
      </c>
      <c r="AS206" s="50">
        <v>0</v>
      </c>
      <c r="AU206" s="50">
        <v>0</v>
      </c>
      <c r="AV206" s="50">
        <v>0</v>
      </c>
      <c r="AW206" s="50">
        <v>0</v>
      </c>
      <c r="AX206" s="50">
        <v>0</v>
      </c>
      <c r="AY206" s="50">
        <v>0</v>
      </c>
      <c r="AZ206" s="50">
        <v>0</v>
      </c>
      <c r="BA206" s="50">
        <v>0</v>
      </c>
      <c r="BB206" s="50">
        <v>0</v>
      </c>
      <c r="BC206" s="50">
        <v>0</v>
      </c>
      <c r="BD206" s="50">
        <v>0</v>
      </c>
      <c r="BE206" s="50">
        <v>0</v>
      </c>
      <c r="BF206" s="50">
        <v>0</v>
      </c>
      <c r="BG206" s="50">
        <v>0</v>
      </c>
      <c r="BH206" s="50">
        <v>0</v>
      </c>
      <c r="BJ206" s="50">
        <v>0</v>
      </c>
      <c r="BK206" s="50">
        <v>0</v>
      </c>
      <c r="BL206" s="50">
        <v>0</v>
      </c>
      <c r="BM206" s="50">
        <v>0</v>
      </c>
      <c r="BN206" s="50">
        <v>0</v>
      </c>
      <c r="BO206" s="50">
        <v>0</v>
      </c>
      <c r="BP206" s="50">
        <v>0</v>
      </c>
      <c r="BQ206" s="50">
        <v>0</v>
      </c>
      <c r="BR206" s="50">
        <v>0</v>
      </c>
      <c r="BS206" s="50">
        <v>0</v>
      </c>
      <c r="BT206" s="50">
        <v>0</v>
      </c>
      <c r="BU206" s="50">
        <v>0</v>
      </c>
      <c r="BV206" s="50">
        <v>0</v>
      </c>
      <c r="BX206" s="50">
        <v>0</v>
      </c>
      <c r="BY206" s="50">
        <v>0</v>
      </c>
      <c r="BZ206" s="50">
        <v>0</v>
      </c>
      <c r="CA206" s="50">
        <v>0</v>
      </c>
      <c r="CB206" s="50">
        <v>0</v>
      </c>
      <c r="CC206" s="50">
        <v>0</v>
      </c>
      <c r="CD206" s="50">
        <v>0</v>
      </c>
      <c r="CE206" s="50">
        <v>0</v>
      </c>
      <c r="CF206" s="50">
        <v>0</v>
      </c>
      <c r="CG206" s="50">
        <v>0</v>
      </c>
      <c r="CH206" s="50">
        <v>0</v>
      </c>
      <c r="CI206" s="50">
        <v>0</v>
      </c>
      <c r="CJ206" s="50">
        <v>0</v>
      </c>
      <c r="CL206" s="50">
        <v>0</v>
      </c>
      <c r="CM206" s="50">
        <v>0</v>
      </c>
      <c r="CN206" s="50">
        <v>0</v>
      </c>
      <c r="CO206" s="50">
        <v>0</v>
      </c>
      <c r="CP206" s="50">
        <v>0</v>
      </c>
      <c r="CQ206" s="50">
        <v>0</v>
      </c>
      <c r="CR206" s="50">
        <v>0</v>
      </c>
      <c r="CS206" s="50">
        <v>0</v>
      </c>
      <c r="CT206" s="50">
        <v>0</v>
      </c>
      <c r="CU206" s="50">
        <v>0</v>
      </c>
      <c r="CV206" s="50">
        <v>0</v>
      </c>
      <c r="CW206" s="50">
        <v>0</v>
      </c>
      <c r="CX206" s="50">
        <v>0</v>
      </c>
      <c r="CZ206" s="50">
        <v>0</v>
      </c>
      <c r="DA206" s="50">
        <v>0</v>
      </c>
      <c r="DB206" s="50">
        <v>0</v>
      </c>
      <c r="DC206" s="50">
        <v>0</v>
      </c>
      <c r="DD206" s="50">
        <v>0</v>
      </c>
      <c r="DE206" s="50">
        <v>0</v>
      </c>
      <c r="DF206" s="50">
        <v>0</v>
      </c>
      <c r="DG206" s="50">
        <v>0</v>
      </c>
      <c r="DH206" s="50">
        <v>0</v>
      </c>
      <c r="DI206" s="50">
        <v>0</v>
      </c>
      <c r="DJ206" s="50">
        <v>0</v>
      </c>
      <c r="DK206" s="50">
        <v>0</v>
      </c>
      <c r="DL206" s="50">
        <v>0</v>
      </c>
      <c r="DM206" s="50">
        <v>0</v>
      </c>
      <c r="DN206" s="50">
        <v>0</v>
      </c>
      <c r="DO206" s="50">
        <v>0</v>
      </c>
      <c r="DP206" s="50">
        <v>0</v>
      </c>
      <c r="DQ206" s="50">
        <v>0</v>
      </c>
      <c r="DR206" s="50">
        <v>0</v>
      </c>
      <c r="DS206" s="50">
        <v>0</v>
      </c>
      <c r="DT206" s="50">
        <v>0</v>
      </c>
      <c r="DU206" s="50">
        <v>0</v>
      </c>
      <c r="DV206" s="50">
        <v>0</v>
      </c>
      <c r="DW206" s="50">
        <v>0</v>
      </c>
      <c r="DX206" s="50">
        <v>0</v>
      </c>
      <c r="DY206" s="50">
        <v>0</v>
      </c>
    </row>
    <row r="207" spans="1:129" s="51" customFormat="1" hidden="1" outlineLevel="1">
      <c r="A207" s="55" t="s">
        <v>361</v>
      </c>
      <c r="B207" s="50">
        <v>0</v>
      </c>
      <c r="C207" s="50">
        <v>0</v>
      </c>
      <c r="D207" s="50">
        <v>0</v>
      </c>
      <c r="E207" s="50">
        <v>0</v>
      </c>
      <c r="F207" s="50">
        <v>0</v>
      </c>
      <c r="G207" s="50">
        <v>0</v>
      </c>
      <c r="H207" s="50">
        <v>0</v>
      </c>
      <c r="I207" s="50">
        <v>0</v>
      </c>
      <c r="J207" s="50">
        <v>0</v>
      </c>
      <c r="K207" s="50">
        <v>0</v>
      </c>
      <c r="L207" s="50">
        <v>0</v>
      </c>
      <c r="M207" s="50">
        <v>0</v>
      </c>
      <c r="N207" s="50">
        <v>0</v>
      </c>
      <c r="O207" s="50">
        <v>0</v>
      </c>
      <c r="Q207" s="50">
        <v>0</v>
      </c>
      <c r="R207" s="50">
        <v>0</v>
      </c>
      <c r="S207" s="50">
        <v>0</v>
      </c>
      <c r="T207" s="50">
        <v>0</v>
      </c>
      <c r="U207" s="50">
        <v>0</v>
      </c>
      <c r="V207" s="50">
        <v>0</v>
      </c>
      <c r="W207" s="50">
        <v>0</v>
      </c>
      <c r="X207" s="50">
        <v>0</v>
      </c>
      <c r="Y207" s="50">
        <v>0</v>
      </c>
      <c r="Z207" s="50">
        <v>0</v>
      </c>
      <c r="AA207" s="50">
        <v>0</v>
      </c>
      <c r="AB207" s="50">
        <v>0</v>
      </c>
      <c r="AC207" s="50">
        <v>0</v>
      </c>
      <c r="AD207" s="50">
        <v>0</v>
      </c>
      <c r="AF207" s="50">
        <v>0</v>
      </c>
      <c r="AG207" s="50">
        <v>0</v>
      </c>
      <c r="AH207" s="50">
        <v>0</v>
      </c>
      <c r="AI207" s="50">
        <v>0</v>
      </c>
      <c r="AJ207" s="50">
        <v>0</v>
      </c>
      <c r="AK207" s="50">
        <v>0</v>
      </c>
      <c r="AL207" s="50">
        <v>0</v>
      </c>
      <c r="AM207" s="50">
        <v>0</v>
      </c>
      <c r="AN207" s="50">
        <v>0</v>
      </c>
      <c r="AO207" s="50">
        <v>0</v>
      </c>
      <c r="AP207" s="50">
        <v>0</v>
      </c>
      <c r="AQ207" s="50">
        <v>0</v>
      </c>
      <c r="AR207" s="50">
        <v>0</v>
      </c>
      <c r="AS207" s="50">
        <v>0</v>
      </c>
      <c r="AU207" s="50">
        <v>0</v>
      </c>
      <c r="AV207" s="50">
        <v>0</v>
      </c>
      <c r="AW207" s="50">
        <v>0</v>
      </c>
      <c r="AX207" s="50">
        <v>0</v>
      </c>
      <c r="AY207" s="50">
        <v>0</v>
      </c>
      <c r="AZ207" s="50">
        <v>0</v>
      </c>
      <c r="BA207" s="50">
        <v>0</v>
      </c>
      <c r="BB207" s="50">
        <v>0</v>
      </c>
      <c r="BC207" s="50">
        <v>0</v>
      </c>
      <c r="BD207" s="50">
        <v>0</v>
      </c>
      <c r="BE207" s="50">
        <v>0</v>
      </c>
      <c r="BF207" s="50">
        <v>0</v>
      </c>
      <c r="BG207" s="50">
        <v>0</v>
      </c>
      <c r="BH207" s="50">
        <v>0</v>
      </c>
      <c r="BJ207" s="50">
        <v>0</v>
      </c>
      <c r="BK207" s="50">
        <v>0</v>
      </c>
      <c r="BL207" s="50">
        <v>0</v>
      </c>
      <c r="BM207" s="50">
        <v>0</v>
      </c>
      <c r="BN207" s="50">
        <v>0</v>
      </c>
      <c r="BO207" s="50">
        <v>0</v>
      </c>
      <c r="BP207" s="50">
        <v>0</v>
      </c>
      <c r="BQ207" s="50">
        <v>0</v>
      </c>
      <c r="BR207" s="50">
        <v>0</v>
      </c>
      <c r="BS207" s="50">
        <v>0</v>
      </c>
      <c r="BT207" s="50">
        <v>0</v>
      </c>
      <c r="BU207" s="50">
        <v>0</v>
      </c>
      <c r="BV207" s="50">
        <v>0</v>
      </c>
      <c r="BX207" s="50">
        <v>0</v>
      </c>
      <c r="BY207" s="50">
        <v>0</v>
      </c>
      <c r="BZ207" s="50">
        <v>0</v>
      </c>
      <c r="CA207" s="50">
        <v>0</v>
      </c>
      <c r="CB207" s="50">
        <v>0</v>
      </c>
      <c r="CC207" s="50">
        <v>0</v>
      </c>
      <c r="CD207" s="50">
        <v>0</v>
      </c>
      <c r="CE207" s="50">
        <v>0</v>
      </c>
      <c r="CF207" s="50">
        <v>0</v>
      </c>
      <c r="CG207" s="50">
        <v>0</v>
      </c>
      <c r="CH207" s="50">
        <v>0</v>
      </c>
      <c r="CI207" s="50">
        <v>0</v>
      </c>
      <c r="CJ207" s="50">
        <v>0</v>
      </c>
      <c r="CL207" s="50">
        <v>0</v>
      </c>
      <c r="CM207" s="50">
        <v>0</v>
      </c>
      <c r="CN207" s="50">
        <v>0</v>
      </c>
      <c r="CO207" s="50">
        <v>0</v>
      </c>
      <c r="CP207" s="50">
        <v>0</v>
      </c>
      <c r="CQ207" s="50">
        <v>0</v>
      </c>
      <c r="CR207" s="50">
        <v>0</v>
      </c>
      <c r="CS207" s="50">
        <v>0</v>
      </c>
      <c r="CT207" s="50">
        <v>0</v>
      </c>
      <c r="CU207" s="50">
        <v>0</v>
      </c>
      <c r="CV207" s="50">
        <v>0</v>
      </c>
      <c r="CW207" s="50">
        <v>0</v>
      </c>
      <c r="CX207" s="50">
        <v>0</v>
      </c>
      <c r="CZ207" s="50">
        <v>0</v>
      </c>
      <c r="DA207" s="50">
        <v>0</v>
      </c>
      <c r="DB207" s="50">
        <v>0</v>
      </c>
      <c r="DC207" s="50">
        <v>0</v>
      </c>
      <c r="DD207" s="50">
        <v>0</v>
      </c>
      <c r="DE207" s="50">
        <v>0</v>
      </c>
      <c r="DF207" s="50">
        <v>0</v>
      </c>
      <c r="DG207" s="50">
        <v>0</v>
      </c>
      <c r="DH207" s="50">
        <v>0</v>
      </c>
      <c r="DI207" s="50">
        <v>0</v>
      </c>
      <c r="DJ207" s="50">
        <v>0</v>
      </c>
      <c r="DK207" s="50">
        <v>0</v>
      </c>
      <c r="DL207" s="50">
        <v>0</v>
      </c>
      <c r="DM207" s="50">
        <v>0</v>
      </c>
      <c r="DN207" s="50">
        <v>0</v>
      </c>
      <c r="DO207" s="50">
        <v>0</v>
      </c>
      <c r="DP207" s="50">
        <v>0</v>
      </c>
      <c r="DQ207" s="50">
        <v>0</v>
      </c>
      <c r="DR207" s="50">
        <v>0</v>
      </c>
      <c r="DS207" s="50">
        <v>0</v>
      </c>
      <c r="DT207" s="50">
        <v>0</v>
      </c>
      <c r="DU207" s="50">
        <v>0</v>
      </c>
      <c r="DV207" s="50">
        <v>0</v>
      </c>
      <c r="DW207" s="50">
        <v>0</v>
      </c>
      <c r="DX207" s="50">
        <v>0</v>
      </c>
      <c r="DY207" s="50">
        <v>0</v>
      </c>
    </row>
    <row r="208" spans="1:129" s="51" customFormat="1" hidden="1" outlineLevel="1" collapsed="1">
      <c r="A208" s="49" t="s">
        <v>362</v>
      </c>
      <c r="B208" s="50">
        <v>0</v>
      </c>
      <c r="C208" s="50">
        <v>0</v>
      </c>
      <c r="D208" s="50">
        <v>0</v>
      </c>
      <c r="E208" s="50">
        <v>0</v>
      </c>
      <c r="F208" s="50">
        <v>0</v>
      </c>
      <c r="G208" s="50">
        <v>0</v>
      </c>
      <c r="H208" s="50">
        <v>0</v>
      </c>
      <c r="I208" s="50">
        <v>0</v>
      </c>
      <c r="J208" s="50">
        <v>0</v>
      </c>
      <c r="K208" s="50">
        <v>0</v>
      </c>
      <c r="L208" s="50">
        <v>0</v>
      </c>
      <c r="M208" s="50">
        <v>0</v>
      </c>
      <c r="N208" s="50">
        <v>0</v>
      </c>
      <c r="O208" s="50">
        <v>0</v>
      </c>
      <c r="Q208" s="50">
        <v>0</v>
      </c>
      <c r="R208" s="50">
        <v>0</v>
      </c>
      <c r="S208" s="50">
        <v>0</v>
      </c>
      <c r="T208" s="50">
        <v>0</v>
      </c>
      <c r="U208" s="50">
        <v>0</v>
      </c>
      <c r="V208" s="50">
        <v>0</v>
      </c>
      <c r="W208" s="50">
        <v>0</v>
      </c>
      <c r="X208" s="50">
        <v>0</v>
      </c>
      <c r="Y208" s="50">
        <v>0</v>
      </c>
      <c r="Z208" s="50">
        <v>0</v>
      </c>
      <c r="AA208" s="50">
        <v>0</v>
      </c>
      <c r="AB208" s="50">
        <v>0</v>
      </c>
      <c r="AC208" s="50">
        <v>0</v>
      </c>
      <c r="AD208" s="50">
        <v>0</v>
      </c>
      <c r="AF208" s="50">
        <v>0</v>
      </c>
      <c r="AG208" s="50">
        <v>0</v>
      </c>
      <c r="AH208" s="50">
        <v>0</v>
      </c>
      <c r="AI208" s="50">
        <v>0</v>
      </c>
      <c r="AJ208" s="50">
        <v>0</v>
      </c>
      <c r="AK208" s="50">
        <v>0</v>
      </c>
      <c r="AL208" s="50">
        <v>0</v>
      </c>
      <c r="AM208" s="50">
        <v>0</v>
      </c>
      <c r="AN208" s="50">
        <v>0</v>
      </c>
      <c r="AO208" s="50">
        <v>0</v>
      </c>
      <c r="AP208" s="50">
        <v>0</v>
      </c>
      <c r="AQ208" s="50">
        <v>0</v>
      </c>
      <c r="AR208" s="50">
        <v>0</v>
      </c>
      <c r="AS208" s="50">
        <v>0</v>
      </c>
      <c r="AU208" s="50">
        <v>0</v>
      </c>
      <c r="AV208" s="50">
        <v>0</v>
      </c>
      <c r="AW208" s="50">
        <v>0</v>
      </c>
      <c r="AX208" s="50">
        <v>0</v>
      </c>
      <c r="AY208" s="50">
        <v>0</v>
      </c>
      <c r="AZ208" s="50">
        <v>0</v>
      </c>
      <c r="BA208" s="50">
        <v>0</v>
      </c>
      <c r="BB208" s="50">
        <v>0</v>
      </c>
      <c r="BC208" s="50">
        <v>0</v>
      </c>
      <c r="BD208" s="50">
        <v>0</v>
      </c>
      <c r="BE208" s="50">
        <v>0</v>
      </c>
      <c r="BF208" s="50">
        <v>0</v>
      </c>
      <c r="BG208" s="50">
        <v>0</v>
      </c>
      <c r="BH208" s="50">
        <v>0</v>
      </c>
      <c r="BJ208" s="50">
        <v>0</v>
      </c>
      <c r="BK208" s="50">
        <v>0</v>
      </c>
      <c r="BL208" s="50">
        <v>0</v>
      </c>
      <c r="BM208" s="50">
        <v>0</v>
      </c>
      <c r="BN208" s="50">
        <v>0</v>
      </c>
      <c r="BO208" s="50">
        <v>0</v>
      </c>
      <c r="BP208" s="50">
        <v>0</v>
      </c>
      <c r="BQ208" s="50">
        <v>0</v>
      </c>
      <c r="BR208" s="50">
        <v>0</v>
      </c>
      <c r="BS208" s="50">
        <v>0</v>
      </c>
      <c r="BT208" s="50">
        <v>0</v>
      </c>
      <c r="BU208" s="50">
        <v>0</v>
      </c>
      <c r="BV208" s="50">
        <v>0</v>
      </c>
      <c r="BX208" s="50">
        <v>0</v>
      </c>
      <c r="BY208" s="50">
        <v>0</v>
      </c>
      <c r="BZ208" s="50">
        <v>0</v>
      </c>
      <c r="CA208" s="50">
        <v>0</v>
      </c>
      <c r="CB208" s="50">
        <v>0</v>
      </c>
      <c r="CC208" s="50">
        <v>0</v>
      </c>
      <c r="CD208" s="50">
        <v>0</v>
      </c>
      <c r="CE208" s="50">
        <v>0</v>
      </c>
      <c r="CF208" s="50">
        <v>0</v>
      </c>
      <c r="CG208" s="50">
        <v>0</v>
      </c>
      <c r="CH208" s="50">
        <v>0</v>
      </c>
      <c r="CI208" s="50">
        <v>0</v>
      </c>
      <c r="CJ208" s="50">
        <v>0</v>
      </c>
      <c r="CL208" s="50">
        <v>0</v>
      </c>
      <c r="CM208" s="50">
        <v>0</v>
      </c>
      <c r="CN208" s="50">
        <v>0</v>
      </c>
      <c r="CO208" s="50">
        <v>0</v>
      </c>
      <c r="CP208" s="50">
        <v>0</v>
      </c>
      <c r="CQ208" s="50">
        <v>0</v>
      </c>
      <c r="CR208" s="50">
        <v>0</v>
      </c>
      <c r="CS208" s="50">
        <v>0</v>
      </c>
      <c r="CT208" s="50">
        <v>0</v>
      </c>
      <c r="CU208" s="50">
        <v>0</v>
      </c>
      <c r="CV208" s="50">
        <v>0</v>
      </c>
      <c r="CW208" s="50">
        <v>0</v>
      </c>
      <c r="CX208" s="50">
        <v>0</v>
      </c>
      <c r="CZ208" s="50">
        <v>0</v>
      </c>
      <c r="DA208" s="50">
        <v>0</v>
      </c>
      <c r="DB208" s="50">
        <v>0</v>
      </c>
      <c r="DC208" s="50">
        <v>0</v>
      </c>
      <c r="DD208" s="50">
        <v>0</v>
      </c>
      <c r="DE208" s="50">
        <v>0</v>
      </c>
      <c r="DF208" s="50">
        <v>0</v>
      </c>
      <c r="DG208" s="50">
        <v>0</v>
      </c>
      <c r="DH208" s="50">
        <v>0</v>
      </c>
      <c r="DI208" s="50">
        <v>0</v>
      </c>
      <c r="DJ208" s="50">
        <v>0</v>
      </c>
      <c r="DK208" s="50">
        <v>0</v>
      </c>
      <c r="DL208" s="50">
        <v>0</v>
      </c>
      <c r="DM208" s="50">
        <v>0</v>
      </c>
      <c r="DN208" s="50">
        <v>0</v>
      </c>
      <c r="DO208" s="50">
        <v>0</v>
      </c>
      <c r="DP208" s="50">
        <v>0</v>
      </c>
      <c r="DQ208" s="50">
        <v>0</v>
      </c>
      <c r="DR208" s="50">
        <v>0</v>
      </c>
      <c r="DS208" s="50">
        <v>0</v>
      </c>
      <c r="DT208" s="50">
        <v>0</v>
      </c>
      <c r="DU208" s="50">
        <v>0</v>
      </c>
      <c r="DV208" s="50">
        <v>0</v>
      </c>
      <c r="DW208" s="50">
        <v>0</v>
      </c>
      <c r="DX208" s="50">
        <v>0</v>
      </c>
      <c r="DY208" s="50">
        <v>0</v>
      </c>
    </row>
    <row r="209" spans="1:129" s="51" customFormat="1" hidden="1" outlineLevel="2">
      <c r="A209" s="55" t="s">
        <v>363</v>
      </c>
      <c r="B209" s="50">
        <v>0</v>
      </c>
      <c r="C209" s="50">
        <v>0</v>
      </c>
      <c r="D209" s="50">
        <v>0</v>
      </c>
      <c r="E209" s="50">
        <v>0</v>
      </c>
      <c r="F209" s="50">
        <v>0</v>
      </c>
      <c r="G209" s="50">
        <v>0</v>
      </c>
      <c r="H209" s="50">
        <v>0</v>
      </c>
      <c r="I209" s="50">
        <v>0</v>
      </c>
      <c r="J209" s="50">
        <v>0</v>
      </c>
      <c r="K209" s="50">
        <v>0</v>
      </c>
      <c r="L209" s="50">
        <v>0</v>
      </c>
      <c r="M209" s="50">
        <v>0</v>
      </c>
      <c r="N209" s="50">
        <v>0</v>
      </c>
      <c r="O209" s="50">
        <v>0</v>
      </c>
      <c r="Q209" s="50">
        <v>0</v>
      </c>
      <c r="R209" s="50">
        <v>0</v>
      </c>
      <c r="S209" s="50">
        <v>0</v>
      </c>
      <c r="T209" s="50">
        <v>0</v>
      </c>
      <c r="U209" s="50">
        <v>0</v>
      </c>
      <c r="V209" s="50">
        <v>0</v>
      </c>
      <c r="W209" s="50">
        <v>0</v>
      </c>
      <c r="X209" s="50">
        <v>0</v>
      </c>
      <c r="Y209" s="50">
        <v>0</v>
      </c>
      <c r="Z209" s="50">
        <v>0</v>
      </c>
      <c r="AA209" s="50">
        <v>0</v>
      </c>
      <c r="AB209" s="50">
        <v>0</v>
      </c>
      <c r="AC209" s="50">
        <v>0</v>
      </c>
      <c r="AD209" s="50">
        <v>0</v>
      </c>
      <c r="AF209" s="50">
        <v>0</v>
      </c>
      <c r="AG209" s="50">
        <v>0</v>
      </c>
      <c r="AH209" s="50">
        <v>0</v>
      </c>
      <c r="AI209" s="50">
        <v>0</v>
      </c>
      <c r="AJ209" s="50">
        <v>0</v>
      </c>
      <c r="AK209" s="50">
        <v>0</v>
      </c>
      <c r="AL209" s="50">
        <v>0</v>
      </c>
      <c r="AM209" s="50">
        <v>0</v>
      </c>
      <c r="AN209" s="50">
        <v>0</v>
      </c>
      <c r="AO209" s="50">
        <v>0</v>
      </c>
      <c r="AP209" s="50">
        <v>0</v>
      </c>
      <c r="AQ209" s="50">
        <v>0</v>
      </c>
      <c r="AR209" s="50">
        <v>0</v>
      </c>
      <c r="AS209" s="50">
        <v>0</v>
      </c>
      <c r="AU209" s="50">
        <v>0</v>
      </c>
      <c r="AV209" s="50">
        <v>0</v>
      </c>
      <c r="AW209" s="50">
        <v>0</v>
      </c>
      <c r="AX209" s="50">
        <v>0</v>
      </c>
      <c r="AY209" s="50">
        <v>0</v>
      </c>
      <c r="AZ209" s="50">
        <v>0</v>
      </c>
      <c r="BA209" s="50">
        <v>0</v>
      </c>
      <c r="BB209" s="50">
        <v>0</v>
      </c>
      <c r="BC209" s="50">
        <v>0</v>
      </c>
      <c r="BD209" s="50">
        <v>0</v>
      </c>
      <c r="BE209" s="50">
        <v>0</v>
      </c>
      <c r="BF209" s="50">
        <v>0</v>
      </c>
      <c r="BG209" s="50">
        <v>0</v>
      </c>
      <c r="BH209" s="50">
        <v>0</v>
      </c>
      <c r="BJ209" s="50">
        <v>0</v>
      </c>
      <c r="BK209" s="50">
        <v>0</v>
      </c>
      <c r="BL209" s="50">
        <v>0</v>
      </c>
      <c r="BM209" s="50">
        <v>0</v>
      </c>
      <c r="BN209" s="50">
        <v>0</v>
      </c>
      <c r="BO209" s="50">
        <v>0</v>
      </c>
      <c r="BP209" s="50">
        <v>0</v>
      </c>
      <c r="BQ209" s="50">
        <v>0</v>
      </c>
      <c r="BR209" s="50">
        <v>0</v>
      </c>
      <c r="BS209" s="50">
        <v>0</v>
      </c>
      <c r="BT209" s="50">
        <v>0</v>
      </c>
      <c r="BU209" s="50">
        <v>0</v>
      </c>
      <c r="BV209" s="50">
        <v>0</v>
      </c>
      <c r="BX209" s="50">
        <v>0</v>
      </c>
      <c r="BY209" s="50">
        <v>0</v>
      </c>
      <c r="BZ209" s="50">
        <v>0</v>
      </c>
      <c r="CA209" s="50">
        <v>0</v>
      </c>
      <c r="CB209" s="50">
        <v>0</v>
      </c>
      <c r="CC209" s="50">
        <v>0</v>
      </c>
      <c r="CD209" s="50">
        <v>0</v>
      </c>
      <c r="CE209" s="50">
        <v>0</v>
      </c>
      <c r="CF209" s="50">
        <v>0</v>
      </c>
      <c r="CG209" s="50">
        <v>0</v>
      </c>
      <c r="CH209" s="50">
        <v>0</v>
      </c>
      <c r="CI209" s="50">
        <v>0</v>
      </c>
      <c r="CJ209" s="50">
        <v>0</v>
      </c>
      <c r="CL209" s="50">
        <v>0</v>
      </c>
      <c r="CM209" s="50">
        <v>0</v>
      </c>
      <c r="CN209" s="50">
        <v>0</v>
      </c>
      <c r="CO209" s="50">
        <v>0</v>
      </c>
      <c r="CP209" s="50">
        <v>0</v>
      </c>
      <c r="CQ209" s="50">
        <v>0</v>
      </c>
      <c r="CR209" s="50">
        <v>0</v>
      </c>
      <c r="CS209" s="50">
        <v>0</v>
      </c>
      <c r="CT209" s="50">
        <v>0</v>
      </c>
      <c r="CU209" s="50">
        <v>0</v>
      </c>
      <c r="CV209" s="50">
        <v>0</v>
      </c>
      <c r="CW209" s="50">
        <v>0</v>
      </c>
      <c r="CX209" s="50">
        <v>0</v>
      </c>
      <c r="CZ209" s="50">
        <v>0</v>
      </c>
      <c r="DA209" s="50">
        <v>0</v>
      </c>
      <c r="DB209" s="50">
        <v>0</v>
      </c>
      <c r="DC209" s="50">
        <v>0</v>
      </c>
      <c r="DD209" s="50">
        <v>0</v>
      </c>
      <c r="DE209" s="50">
        <v>0</v>
      </c>
      <c r="DF209" s="50">
        <v>0</v>
      </c>
      <c r="DG209" s="50">
        <v>0</v>
      </c>
      <c r="DH209" s="50">
        <v>0</v>
      </c>
      <c r="DI209" s="50">
        <v>0</v>
      </c>
      <c r="DJ209" s="50">
        <v>0</v>
      </c>
      <c r="DK209" s="50">
        <v>0</v>
      </c>
      <c r="DL209" s="50">
        <v>0</v>
      </c>
      <c r="DM209" s="50">
        <v>0</v>
      </c>
      <c r="DN209" s="50">
        <v>0</v>
      </c>
      <c r="DO209" s="50">
        <v>0</v>
      </c>
      <c r="DP209" s="50">
        <v>0</v>
      </c>
      <c r="DQ209" s="50">
        <v>0</v>
      </c>
      <c r="DR209" s="50">
        <v>0</v>
      </c>
      <c r="DS209" s="50">
        <v>0</v>
      </c>
      <c r="DT209" s="50">
        <v>0</v>
      </c>
      <c r="DU209" s="50">
        <v>0</v>
      </c>
      <c r="DV209" s="50">
        <v>0</v>
      </c>
      <c r="DW209" s="50">
        <v>0</v>
      </c>
      <c r="DX209" s="50">
        <v>0</v>
      </c>
      <c r="DY209" s="50">
        <v>0</v>
      </c>
    </row>
    <row r="210" spans="1:129" s="51" customFormat="1" hidden="1" outlineLevel="2">
      <c r="A210" s="55" t="s">
        <v>364</v>
      </c>
      <c r="B210" s="50">
        <v>0</v>
      </c>
      <c r="C210" s="50">
        <v>0</v>
      </c>
      <c r="D210" s="50">
        <v>0</v>
      </c>
      <c r="E210" s="50">
        <v>0</v>
      </c>
      <c r="F210" s="50">
        <v>0</v>
      </c>
      <c r="G210" s="50">
        <v>0</v>
      </c>
      <c r="H210" s="50">
        <v>0</v>
      </c>
      <c r="I210" s="50">
        <v>0</v>
      </c>
      <c r="J210" s="50">
        <v>0</v>
      </c>
      <c r="K210" s="50">
        <v>0</v>
      </c>
      <c r="L210" s="50">
        <v>0</v>
      </c>
      <c r="M210" s="50">
        <v>0</v>
      </c>
      <c r="N210" s="50">
        <v>0</v>
      </c>
      <c r="O210" s="50">
        <v>0</v>
      </c>
      <c r="Q210" s="50">
        <v>0</v>
      </c>
      <c r="R210" s="50">
        <v>0</v>
      </c>
      <c r="S210" s="50">
        <v>0</v>
      </c>
      <c r="T210" s="50">
        <v>0</v>
      </c>
      <c r="U210" s="50">
        <v>0</v>
      </c>
      <c r="V210" s="50">
        <v>0</v>
      </c>
      <c r="W210" s="50">
        <v>0</v>
      </c>
      <c r="X210" s="50">
        <v>0</v>
      </c>
      <c r="Y210" s="50">
        <v>0</v>
      </c>
      <c r="Z210" s="50">
        <v>0</v>
      </c>
      <c r="AA210" s="50">
        <v>0</v>
      </c>
      <c r="AB210" s="50">
        <v>0</v>
      </c>
      <c r="AC210" s="50">
        <v>0</v>
      </c>
      <c r="AD210" s="50">
        <v>0</v>
      </c>
      <c r="AF210" s="50">
        <v>0</v>
      </c>
      <c r="AG210" s="50">
        <v>0</v>
      </c>
      <c r="AH210" s="50">
        <v>0</v>
      </c>
      <c r="AI210" s="50">
        <v>0</v>
      </c>
      <c r="AJ210" s="50">
        <v>0</v>
      </c>
      <c r="AK210" s="50">
        <v>0</v>
      </c>
      <c r="AL210" s="50">
        <v>0</v>
      </c>
      <c r="AM210" s="50">
        <v>0</v>
      </c>
      <c r="AN210" s="50">
        <v>0</v>
      </c>
      <c r="AO210" s="50">
        <v>0</v>
      </c>
      <c r="AP210" s="50">
        <v>0</v>
      </c>
      <c r="AQ210" s="50">
        <v>0</v>
      </c>
      <c r="AR210" s="50">
        <v>0</v>
      </c>
      <c r="AS210" s="50">
        <v>0</v>
      </c>
      <c r="AU210" s="50">
        <v>0</v>
      </c>
      <c r="AV210" s="50">
        <v>0</v>
      </c>
      <c r="AW210" s="50">
        <v>0</v>
      </c>
      <c r="AX210" s="50">
        <v>0</v>
      </c>
      <c r="AY210" s="50">
        <v>0</v>
      </c>
      <c r="AZ210" s="50">
        <v>0</v>
      </c>
      <c r="BA210" s="50">
        <v>0</v>
      </c>
      <c r="BB210" s="50">
        <v>0</v>
      </c>
      <c r="BC210" s="50">
        <v>0</v>
      </c>
      <c r="BD210" s="50">
        <v>0</v>
      </c>
      <c r="BE210" s="50">
        <v>0</v>
      </c>
      <c r="BF210" s="50">
        <v>0</v>
      </c>
      <c r="BG210" s="50">
        <v>0</v>
      </c>
      <c r="BH210" s="50">
        <v>0</v>
      </c>
      <c r="BJ210" s="50">
        <v>0</v>
      </c>
      <c r="BK210" s="50">
        <v>0</v>
      </c>
      <c r="BL210" s="50">
        <v>0</v>
      </c>
      <c r="BM210" s="50">
        <v>0</v>
      </c>
      <c r="BN210" s="50">
        <v>0</v>
      </c>
      <c r="BO210" s="50">
        <v>0</v>
      </c>
      <c r="BP210" s="50">
        <v>0</v>
      </c>
      <c r="BQ210" s="50">
        <v>0</v>
      </c>
      <c r="BR210" s="50">
        <v>0</v>
      </c>
      <c r="BS210" s="50">
        <v>0</v>
      </c>
      <c r="BT210" s="50">
        <v>0</v>
      </c>
      <c r="BU210" s="50">
        <v>0</v>
      </c>
      <c r="BV210" s="50">
        <v>0</v>
      </c>
      <c r="BX210" s="50">
        <v>0</v>
      </c>
      <c r="BY210" s="50">
        <v>0</v>
      </c>
      <c r="BZ210" s="50">
        <v>0</v>
      </c>
      <c r="CA210" s="50">
        <v>0</v>
      </c>
      <c r="CB210" s="50">
        <v>0</v>
      </c>
      <c r="CC210" s="50">
        <v>0</v>
      </c>
      <c r="CD210" s="50">
        <v>0</v>
      </c>
      <c r="CE210" s="50">
        <v>0</v>
      </c>
      <c r="CF210" s="50">
        <v>0</v>
      </c>
      <c r="CG210" s="50">
        <v>0</v>
      </c>
      <c r="CH210" s="50">
        <v>0</v>
      </c>
      <c r="CI210" s="50">
        <v>0</v>
      </c>
      <c r="CJ210" s="50">
        <v>0</v>
      </c>
      <c r="CL210" s="50">
        <v>0</v>
      </c>
      <c r="CM210" s="50">
        <v>0</v>
      </c>
      <c r="CN210" s="50">
        <v>0</v>
      </c>
      <c r="CO210" s="50">
        <v>0</v>
      </c>
      <c r="CP210" s="50">
        <v>0</v>
      </c>
      <c r="CQ210" s="50">
        <v>0</v>
      </c>
      <c r="CR210" s="50">
        <v>0</v>
      </c>
      <c r="CS210" s="50">
        <v>0</v>
      </c>
      <c r="CT210" s="50">
        <v>0</v>
      </c>
      <c r="CU210" s="50">
        <v>0</v>
      </c>
      <c r="CV210" s="50">
        <v>0</v>
      </c>
      <c r="CW210" s="50">
        <v>0</v>
      </c>
      <c r="CX210" s="50">
        <v>0</v>
      </c>
      <c r="CZ210" s="50">
        <v>0</v>
      </c>
      <c r="DA210" s="50">
        <v>0</v>
      </c>
      <c r="DB210" s="50">
        <v>0</v>
      </c>
      <c r="DC210" s="50">
        <v>0</v>
      </c>
      <c r="DD210" s="50">
        <v>0</v>
      </c>
      <c r="DE210" s="50">
        <v>0</v>
      </c>
      <c r="DF210" s="50">
        <v>0</v>
      </c>
      <c r="DG210" s="50">
        <v>0</v>
      </c>
      <c r="DH210" s="50">
        <v>0</v>
      </c>
      <c r="DI210" s="50">
        <v>0</v>
      </c>
      <c r="DJ210" s="50">
        <v>0</v>
      </c>
      <c r="DK210" s="50">
        <v>0</v>
      </c>
      <c r="DL210" s="50">
        <v>0</v>
      </c>
      <c r="DM210" s="50">
        <v>0</v>
      </c>
      <c r="DN210" s="50">
        <v>0</v>
      </c>
      <c r="DO210" s="50">
        <v>0</v>
      </c>
      <c r="DP210" s="50">
        <v>0</v>
      </c>
      <c r="DQ210" s="50">
        <v>0</v>
      </c>
      <c r="DR210" s="50">
        <v>0</v>
      </c>
      <c r="DS210" s="50">
        <v>0</v>
      </c>
      <c r="DT210" s="50">
        <v>0</v>
      </c>
      <c r="DU210" s="50">
        <v>0</v>
      </c>
      <c r="DV210" s="50">
        <v>0</v>
      </c>
      <c r="DW210" s="50">
        <v>0</v>
      </c>
      <c r="DX210" s="50">
        <v>0</v>
      </c>
      <c r="DY210" s="50">
        <v>0</v>
      </c>
    </row>
    <row r="211" spans="1:129" s="51" customFormat="1" hidden="1" outlineLevel="2">
      <c r="A211" s="55" t="s">
        <v>365</v>
      </c>
      <c r="B211" s="50">
        <v>0</v>
      </c>
      <c r="C211" s="50">
        <v>0</v>
      </c>
      <c r="D211" s="50">
        <v>0</v>
      </c>
      <c r="E211" s="50">
        <v>0</v>
      </c>
      <c r="F211" s="50">
        <v>0</v>
      </c>
      <c r="G211" s="50">
        <v>0</v>
      </c>
      <c r="H211" s="50">
        <v>0</v>
      </c>
      <c r="I211" s="50">
        <v>0</v>
      </c>
      <c r="J211" s="50">
        <v>0</v>
      </c>
      <c r="K211" s="50">
        <v>0</v>
      </c>
      <c r="L211" s="50">
        <v>0</v>
      </c>
      <c r="M211" s="50">
        <v>0</v>
      </c>
      <c r="N211" s="50">
        <v>0</v>
      </c>
      <c r="O211" s="50">
        <v>0</v>
      </c>
      <c r="Q211" s="50">
        <v>0</v>
      </c>
      <c r="R211" s="50">
        <v>0</v>
      </c>
      <c r="S211" s="50">
        <v>0</v>
      </c>
      <c r="T211" s="50">
        <v>0</v>
      </c>
      <c r="U211" s="50">
        <v>0</v>
      </c>
      <c r="V211" s="50">
        <v>0</v>
      </c>
      <c r="W211" s="50">
        <v>0</v>
      </c>
      <c r="X211" s="50">
        <v>0</v>
      </c>
      <c r="Y211" s="50">
        <v>0</v>
      </c>
      <c r="Z211" s="50">
        <v>0</v>
      </c>
      <c r="AA211" s="50">
        <v>0</v>
      </c>
      <c r="AB211" s="50">
        <v>0</v>
      </c>
      <c r="AC211" s="50">
        <v>0</v>
      </c>
      <c r="AD211" s="50">
        <v>0</v>
      </c>
      <c r="AF211" s="50">
        <v>0</v>
      </c>
      <c r="AG211" s="50">
        <v>0</v>
      </c>
      <c r="AH211" s="50">
        <v>0</v>
      </c>
      <c r="AI211" s="50">
        <v>0</v>
      </c>
      <c r="AJ211" s="50">
        <v>0</v>
      </c>
      <c r="AK211" s="50">
        <v>0</v>
      </c>
      <c r="AL211" s="50">
        <v>0</v>
      </c>
      <c r="AM211" s="50">
        <v>0</v>
      </c>
      <c r="AN211" s="50">
        <v>0</v>
      </c>
      <c r="AO211" s="50">
        <v>0</v>
      </c>
      <c r="AP211" s="50">
        <v>0</v>
      </c>
      <c r="AQ211" s="50">
        <v>0</v>
      </c>
      <c r="AR211" s="50">
        <v>0</v>
      </c>
      <c r="AS211" s="50">
        <v>0</v>
      </c>
      <c r="AU211" s="50">
        <v>0</v>
      </c>
      <c r="AV211" s="50">
        <v>0</v>
      </c>
      <c r="AW211" s="50">
        <v>0</v>
      </c>
      <c r="AX211" s="50">
        <v>0</v>
      </c>
      <c r="AY211" s="50">
        <v>0</v>
      </c>
      <c r="AZ211" s="50">
        <v>0</v>
      </c>
      <c r="BA211" s="50">
        <v>0</v>
      </c>
      <c r="BB211" s="50">
        <v>0</v>
      </c>
      <c r="BC211" s="50">
        <v>0</v>
      </c>
      <c r="BD211" s="50">
        <v>0</v>
      </c>
      <c r="BE211" s="50">
        <v>0</v>
      </c>
      <c r="BF211" s="50">
        <v>0</v>
      </c>
      <c r="BG211" s="50">
        <v>0</v>
      </c>
      <c r="BH211" s="50">
        <v>0</v>
      </c>
      <c r="BJ211" s="50">
        <v>0</v>
      </c>
      <c r="BK211" s="50">
        <v>0</v>
      </c>
      <c r="BL211" s="50">
        <v>0</v>
      </c>
      <c r="BM211" s="50">
        <v>0</v>
      </c>
      <c r="BN211" s="50">
        <v>0</v>
      </c>
      <c r="BO211" s="50">
        <v>0</v>
      </c>
      <c r="BP211" s="50">
        <v>0</v>
      </c>
      <c r="BQ211" s="50">
        <v>0</v>
      </c>
      <c r="BR211" s="50">
        <v>0</v>
      </c>
      <c r="BS211" s="50">
        <v>0</v>
      </c>
      <c r="BT211" s="50">
        <v>0</v>
      </c>
      <c r="BU211" s="50">
        <v>0</v>
      </c>
      <c r="BV211" s="50">
        <v>0</v>
      </c>
      <c r="BX211" s="50">
        <v>0</v>
      </c>
      <c r="BY211" s="50">
        <v>0</v>
      </c>
      <c r="BZ211" s="50">
        <v>0</v>
      </c>
      <c r="CA211" s="50">
        <v>0</v>
      </c>
      <c r="CB211" s="50">
        <v>0</v>
      </c>
      <c r="CC211" s="50">
        <v>0</v>
      </c>
      <c r="CD211" s="50">
        <v>0</v>
      </c>
      <c r="CE211" s="50">
        <v>0</v>
      </c>
      <c r="CF211" s="50">
        <v>0</v>
      </c>
      <c r="CG211" s="50">
        <v>0</v>
      </c>
      <c r="CH211" s="50">
        <v>0</v>
      </c>
      <c r="CI211" s="50">
        <v>0</v>
      </c>
      <c r="CJ211" s="50">
        <v>0</v>
      </c>
      <c r="CL211" s="50">
        <v>0</v>
      </c>
      <c r="CM211" s="50">
        <v>0</v>
      </c>
      <c r="CN211" s="50">
        <v>0</v>
      </c>
      <c r="CO211" s="50">
        <v>0</v>
      </c>
      <c r="CP211" s="50">
        <v>0</v>
      </c>
      <c r="CQ211" s="50">
        <v>0</v>
      </c>
      <c r="CR211" s="50">
        <v>0</v>
      </c>
      <c r="CS211" s="50">
        <v>0</v>
      </c>
      <c r="CT211" s="50">
        <v>0</v>
      </c>
      <c r="CU211" s="50">
        <v>0</v>
      </c>
      <c r="CV211" s="50">
        <v>0</v>
      </c>
      <c r="CW211" s="50">
        <v>0</v>
      </c>
      <c r="CX211" s="50">
        <v>0</v>
      </c>
      <c r="CZ211" s="50">
        <v>0</v>
      </c>
      <c r="DA211" s="50">
        <v>0</v>
      </c>
      <c r="DB211" s="50">
        <v>0</v>
      </c>
      <c r="DC211" s="50">
        <v>0</v>
      </c>
      <c r="DD211" s="50">
        <v>0</v>
      </c>
      <c r="DE211" s="50">
        <v>0</v>
      </c>
      <c r="DF211" s="50">
        <v>0</v>
      </c>
      <c r="DG211" s="50">
        <v>0</v>
      </c>
      <c r="DH211" s="50">
        <v>0</v>
      </c>
      <c r="DI211" s="50">
        <v>0</v>
      </c>
      <c r="DJ211" s="50">
        <v>0</v>
      </c>
      <c r="DK211" s="50">
        <v>0</v>
      </c>
      <c r="DL211" s="50">
        <v>0</v>
      </c>
      <c r="DM211" s="50">
        <v>0</v>
      </c>
      <c r="DN211" s="50">
        <v>0</v>
      </c>
      <c r="DO211" s="50">
        <v>0</v>
      </c>
      <c r="DP211" s="50">
        <v>0</v>
      </c>
      <c r="DQ211" s="50">
        <v>0</v>
      </c>
      <c r="DR211" s="50">
        <v>0</v>
      </c>
      <c r="DS211" s="50">
        <v>0</v>
      </c>
      <c r="DT211" s="50">
        <v>0</v>
      </c>
      <c r="DU211" s="50">
        <v>0</v>
      </c>
      <c r="DV211" s="50">
        <v>0</v>
      </c>
      <c r="DW211" s="50">
        <v>0</v>
      </c>
      <c r="DX211" s="50">
        <v>0</v>
      </c>
      <c r="DY211" s="50">
        <v>0</v>
      </c>
    </row>
    <row r="212" spans="1:129" s="51" customFormat="1" hidden="1" outlineLevel="1" collapsed="1">
      <c r="A212" s="49" t="s">
        <v>366</v>
      </c>
      <c r="B212" s="50">
        <v>0</v>
      </c>
      <c r="C212" s="50">
        <v>0</v>
      </c>
      <c r="D212" s="50">
        <v>0</v>
      </c>
      <c r="E212" s="50">
        <v>0</v>
      </c>
      <c r="F212" s="50">
        <v>0</v>
      </c>
      <c r="G212" s="50">
        <v>0</v>
      </c>
      <c r="H212" s="50">
        <v>0</v>
      </c>
      <c r="I212" s="50">
        <v>0</v>
      </c>
      <c r="J212" s="50">
        <v>0</v>
      </c>
      <c r="K212" s="50">
        <v>0</v>
      </c>
      <c r="L212" s="50">
        <v>0</v>
      </c>
      <c r="M212" s="50">
        <v>0</v>
      </c>
      <c r="N212" s="50">
        <v>0</v>
      </c>
      <c r="O212" s="50">
        <v>0</v>
      </c>
      <c r="Q212" s="50">
        <v>0</v>
      </c>
      <c r="R212" s="50">
        <v>0</v>
      </c>
      <c r="S212" s="50">
        <v>0</v>
      </c>
      <c r="T212" s="50">
        <v>0</v>
      </c>
      <c r="U212" s="50">
        <v>0</v>
      </c>
      <c r="V212" s="50">
        <v>0</v>
      </c>
      <c r="W212" s="50">
        <v>0</v>
      </c>
      <c r="X212" s="50">
        <v>0</v>
      </c>
      <c r="Y212" s="50">
        <v>0</v>
      </c>
      <c r="Z212" s="50">
        <v>0</v>
      </c>
      <c r="AA212" s="50">
        <v>0</v>
      </c>
      <c r="AB212" s="50">
        <v>0</v>
      </c>
      <c r="AC212" s="50">
        <v>0</v>
      </c>
      <c r="AD212" s="50">
        <v>0</v>
      </c>
      <c r="AF212" s="50">
        <v>0</v>
      </c>
      <c r="AG212" s="50">
        <v>0</v>
      </c>
      <c r="AH212" s="50">
        <v>0</v>
      </c>
      <c r="AI212" s="50">
        <v>0</v>
      </c>
      <c r="AJ212" s="50">
        <v>0</v>
      </c>
      <c r="AK212" s="50">
        <v>0</v>
      </c>
      <c r="AL212" s="50">
        <v>0</v>
      </c>
      <c r="AM212" s="50">
        <v>0</v>
      </c>
      <c r="AN212" s="50">
        <v>0</v>
      </c>
      <c r="AO212" s="50">
        <v>0</v>
      </c>
      <c r="AP212" s="50">
        <v>0</v>
      </c>
      <c r="AQ212" s="50">
        <v>0</v>
      </c>
      <c r="AR212" s="50">
        <v>0</v>
      </c>
      <c r="AS212" s="50">
        <v>0</v>
      </c>
      <c r="AU212" s="50">
        <v>0</v>
      </c>
      <c r="AV212" s="50">
        <v>0</v>
      </c>
      <c r="AW212" s="50">
        <v>0</v>
      </c>
      <c r="AX212" s="50">
        <v>0</v>
      </c>
      <c r="AY212" s="50">
        <v>0</v>
      </c>
      <c r="AZ212" s="50">
        <v>0</v>
      </c>
      <c r="BA212" s="50">
        <v>0</v>
      </c>
      <c r="BB212" s="50">
        <v>0</v>
      </c>
      <c r="BC212" s="50">
        <v>0</v>
      </c>
      <c r="BD212" s="50">
        <v>0</v>
      </c>
      <c r="BE212" s="50">
        <v>0</v>
      </c>
      <c r="BF212" s="50">
        <v>0</v>
      </c>
      <c r="BG212" s="50">
        <v>0</v>
      </c>
      <c r="BH212" s="50">
        <v>0</v>
      </c>
      <c r="BJ212" s="50">
        <v>0</v>
      </c>
      <c r="BK212" s="50">
        <v>0</v>
      </c>
      <c r="BL212" s="50">
        <v>0</v>
      </c>
      <c r="BM212" s="50">
        <v>0</v>
      </c>
      <c r="BN212" s="50">
        <v>0</v>
      </c>
      <c r="BO212" s="50">
        <v>0</v>
      </c>
      <c r="BP212" s="50">
        <v>0</v>
      </c>
      <c r="BQ212" s="50">
        <v>0</v>
      </c>
      <c r="BR212" s="50">
        <v>0</v>
      </c>
      <c r="BS212" s="50">
        <v>0</v>
      </c>
      <c r="BT212" s="50">
        <v>0</v>
      </c>
      <c r="BU212" s="50">
        <v>0</v>
      </c>
      <c r="BV212" s="50">
        <v>0</v>
      </c>
      <c r="BX212" s="50">
        <v>0</v>
      </c>
      <c r="BY212" s="50">
        <v>0</v>
      </c>
      <c r="BZ212" s="50">
        <v>0</v>
      </c>
      <c r="CA212" s="50">
        <v>0</v>
      </c>
      <c r="CB212" s="50">
        <v>0</v>
      </c>
      <c r="CC212" s="50">
        <v>0</v>
      </c>
      <c r="CD212" s="50">
        <v>0</v>
      </c>
      <c r="CE212" s="50">
        <v>0</v>
      </c>
      <c r="CF212" s="50">
        <v>0</v>
      </c>
      <c r="CG212" s="50">
        <v>0</v>
      </c>
      <c r="CH212" s="50">
        <v>0</v>
      </c>
      <c r="CI212" s="50">
        <v>0</v>
      </c>
      <c r="CJ212" s="50">
        <v>0</v>
      </c>
      <c r="CL212" s="50">
        <v>0</v>
      </c>
      <c r="CM212" s="50">
        <v>0</v>
      </c>
      <c r="CN212" s="50">
        <v>0</v>
      </c>
      <c r="CO212" s="50">
        <v>0</v>
      </c>
      <c r="CP212" s="50">
        <v>0</v>
      </c>
      <c r="CQ212" s="50">
        <v>0</v>
      </c>
      <c r="CR212" s="50">
        <v>0</v>
      </c>
      <c r="CS212" s="50">
        <v>0</v>
      </c>
      <c r="CT212" s="50">
        <v>0</v>
      </c>
      <c r="CU212" s="50">
        <v>0</v>
      </c>
      <c r="CV212" s="50">
        <v>0</v>
      </c>
      <c r="CW212" s="50">
        <v>0</v>
      </c>
      <c r="CX212" s="50">
        <v>0</v>
      </c>
      <c r="CZ212" s="50">
        <v>0</v>
      </c>
      <c r="DA212" s="50">
        <v>0</v>
      </c>
      <c r="DB212" s="50">
        <v>0</v>
      </c>
      <c r="DC212" s="50">
        <v>0</v>
      </c>
      <c r="DD212" s="50">
        <v>0</v>
      </c>
      <c r="DE212" s="50">
        <v>0</v>
      </c>
      <c r="DF212" s="50">
        <v>0</v>
      </c>
      <c r="DG212" s="50">
        <v>0</v>
      </c>
      <c r="DH212" s="50">
        <v>0</v>
      </c>
      <c r="DI212" s="50">
        <v>0</v>
      </c>
      <c r="DJ212" s="50">
        <v>0</v>
      </c>
      <c r="DK212" s="50">
        <v>0</v>
      </c>
      <c r="DL212" s="50">
        <v>0</v>
      </c>
      <c r="DM212" s="50">
        <v>0</v>
      </c>
      <c r="DN212" s="50">
        <v>0</v>
      </c>
      <c r="DO212" s="50">
        <v>0</v>
      </c>
      <c r="DP212" s="50">
        <v>0</v>
      </c>
      <c r="DQ212" s="50">
        <v>0</v>
      </c>
      <c r="DR212" s="50">
        <v>0</v>
      </c>
      <c r="DS212" s="50">
        <v>0</v>
      </c>
      <c r="DT212" s="50">
        <v>0</v>
      </c>
      <c r="DU212" s="50">
        <v>0</v>
      </c>
      <c r="DV212" s="50">
        <v>0</v>
      </c>
      <c r="DW212" s="50">
        <v>0</v>
      </c>
      <c r="DX212" s="50">
        <v>0</v>
      </c>
      <c r="DY212" s="50">
        <v>0</v>
      </c>
    </row>
    <row r="213" spans="1:129" s="51" customFormat="1" hidden="1" outlineLevel="2">
      <c r="A213" s="55" t="s">
        <v>367</v>
      </c>
      <c r="B213" s="50">
        <v>0</v>
      </c>
      <c r="C213" s="50">
        <v>0</v>
      </c>
      <c r="D213" s="50">
        <v>0</v>
      </c>
      <c r="E213" s="50">
        <v>0</v>
      </c>
      <c r="F213" s="50">
        <v>0</v>
      </c>
      <c r="G213" s="50">
        <v>0</v>
      </c>
      <c r="H213" s="50">
        <v>0</v>
      </c>
      <c r="I213" s="50">
        <v>0</v>
      </c>
      <c r="J213" s="50">
        <v>0</v>
      </c>
      <c r="K213" s="50">
        <v>0</v>
      </c>
      <c r="L213" s="50">
        <v>0</v>
      </c>
      <c r="M213" s="50">
        <v>0</v>
      </c>
      <c r="N213" s="50">
        <v>0</v>
      </c>
      <c r="O213" s="50">
        <v>0</v>
      </c>
      <c r="Q213" s="50">
        <v>0</v>
      </c>
      <c r="R213" s="50">
        <v>0</v>
      </c>
      <c r="S213" s="50">
        <v>0</v>
      </c>
      <c r="T213" s="50">
        <v>0</v>
      </c>
      <c r="U213" s="50">
        <v>0</v>
      </c>
      <c r="V213" s="50">
        <v>0</v>
      </c>
      <c r="W213" s="50">
        <v>0</v>
      </c>
      <c r="X213" s="50">
        <v>0</v>
      </c>
      <c r="Y213" s="50">
        <v>0</v>
      </c>
      <c r="Z213" s="50">
        <v>0</v>
      </c>
      <c r="AA213" s="50">
        <v>0</v>
      </c>
      <c r="AB213" s="50">
        <v>0</v>
      </c>
      <c r="AC213" s="50">
        <v>0</v>
      </c>
      <c r="AD213" s="50">
        <v>0</v>
      </c>
      <c r="AF213" s="50">
        <v>0</v>
      </c>
      <c r="AG213" s="50">
        <v>0</v>
      </c>
      <c r="AH213" s="50">
        <v>0</v>
      </c>
      <c r="AI213" s="50">
        <v>0</v>
      </c>
      <c r="AJ213" s="50">
        <v>0</v>
      </c>
      <c r="AK213" s="50">
        <v>0</v>
      </c>
      <c r="AL213" s="50">
        <v>0</v>
      </c>
      <c r="AM213" s="50">
        <v>0</v>
      </c>
      <c r="AN213" s="50">
        <v>0</v>
      </c>
      <c r="AO213" s="50">
        <v>0</v>
      </c>
      <c r="AP213" s="50">
        <v>0</v>
      </c>
      <c r="AQ213" s="50">
        <v>0</v>
      </c>
      <c r="AR213" s="50">
        <v>0</v>
      </c>
      <c r="AS213" s="50">
        <v>0</v>
      </c>
      <c r="AU213" s="50">
        <v>0</v>
      </c>
      <c r="AV213" s="50">
        <v>0</v>
      </c>
      <c r="AW213" s="50">
        <v>0</v>
      </c>
      <c r="AX213" s="50">
        <v>0</v>
      </c>
      <c r="AY213" s="50">
        <v>0</v>
      </c>
      <c r="AZ213" s="50">
        <v>0</v>
      </c>
      <c r="BA213" s="50">
        <v>0</v>
      </c>
      <c r="BB213" s="50">
        <v>0</v>
      </c>
      <c r="BC213" s="50">
        <v>0</v>
      </c>
      <c r="BD213" s="50">
        <v>0</v>
      </c>
      <c r="BE213" s="50">
        <v>0</v>
      </c>
      <c r="BF213" s="50">
        <v>0</v>
      </c>
      <c r="BG213" s="50">
        <v>0</v>
      </c>
      <c r="BH213" s="50">
        <v>0</v>
      </c>
      <c r="BJ213" s="50">
        <v>0</v>
      </c>
      <c r="BK213" s="50">
        <v>0</v>
      </c>
      <c r="BL213" s="50">
        <v>0</v>
      </c>
      <c r="BM213" s="50">
        <v>0</v>
      </c>
      <c r="BN213" s="50">
        <v>0</v>
      </c>
      <c r="BO213" s="50">
        <v>0</v>
      </c>
      <c r="BP213" s="50">
        <v>0</v>
      </c>
      <c r="BQ213" s="50">
        <v>0</v>
      </c>
      <c r="BR213" s="50">
        <v>0</v>
      </c>
      <c r="BS213" s="50">
        <v>0</v>
      </c>
      <c r="BT213" s="50">
        <v>0</v>
      </c>
      <c r="BU213" s="50">
        <v>0</v>
      </c>
      <c r="BV213" s="50">
        <v>0</v>
      </c>
      <c r="BX213" s="50">
        <v>0</v>
      </c>
      <c r="BY213" s="50">
        <v>0</v>
      </c>
      <c r="BZ213" s="50">
        <v>0</v>
      </c>
      <c r="CA213" s="50">
        <v>0</v>
      </c>
      <c r="CB213" s="50">
        <v>0</v>
      </c>
      <c r="CC213" s="50">
        <v>0</v>
      </c>
      <c r="CD213" s="50">
        <v>0</v>
      </c>
      <c r="CE213" s="50">
        <v>0</v>
      </c>
      <c r="CF213" s="50">
        <v>0</v>
      </c>
      <c r="CG213" s="50">
        <v>0</v>
      </c>
      <c r="CH213" s="50">
        <v>0</v>
      </c>
      <c r="CI213" s="50">
        <v>0</v>
      </c>
      <c r="CJ213" s="50">
        <v>0</v>
      </c>
      <c r="CL213" s="50">
        <v>0</v>
      </c>
      <c r="CM213" s="50">
        <v>0</v>
      </c>
      <c r="CN213" s="50">
        <v>0</v>
      </c>
      <c r="CO213" s="50">
        <v>0</v>
      </c>
      <c r="CP213" s="50">
        <v>0</v>
      </c>
      <c r="CQ213" s="50">
        <v>0</v>
      </c>
      <c r="CR213" s="50">
        <v>0</v>
      </c>
      <c r="CS213" s="50">
        <v>0</v>
      </c>
      <c r="CT213" s="50">
        <v>0</v>
      </c>
      <c r="CU213" s="50">
        <v>0</v>
      </c>
      <c r="CV213" s="50">
        <v>0</v>
      </c>
      <c r="CW213" s="50">
        <v>0</v>
      </c>
      <c r="CX213" s="50">
        <v>0</v>
      </c>
      <c r="CZ213" s="50">
        <v>0</v>
      </c>
      <c r="DA213" s="50">
        <v>0</v>
      </c>
      <c r="DB213" s="50">
        <v>0</v>
      </c>
      <c r="DC213" s="50">
        <v>0</v>
      </c>
      <c r="DD213" s="50">
        <v>0</v>
      </c>
      <c r="DE213" s="50">
        <v>0</v>
      </c>
      <c r="DF213" s="50">
        <v>0</v>
      </c>
      <c r="DG213" s="50">
        <v>0</v>
      </c>
      <c r="DH213" s="50">
        <v>0</v>
      </c>
      <c r="DI213" s="50">
        <v>0</v>
      </c>
      <c r="DJ213" s="50">
        <v>0</v>
      </c>
      <c r="DK213" s="50">
        <v>0</v>
      </c>
      <c r="DL213" s="50">
        <v>0</v>
      </c>
      <c r="DM213" s="50">
        <v>0</v>
      </c>
      <c r="DN213" s="50">
        <v>0</v>
      </c>
      <c r="DO213" s="50">
        <v>0</v>
      </c>
      <c r="DP213" s="50">
        <v>0</v>
      </c>
      <c r="DQ213" s="50">
        <v>0</v>
      </c>
      <c r="DR213" s="50">
        <v>0</v>
      </c>
      <c r="DS213" s="50">
        <v>0</v>
      </c>
      <c r="DT213" s="50">
        <v>0</v>
      </c>
      <c r="DU213" s="50">
        <v>0</v>
      </c>
      <c r="DV213" s="50">
        <v>0</v>
      </c>
      <c r="DW213" s="50">
        <v>0</v>
      </c>
      <c r="DX213" s="50">
        <v>0</v>
      </c>
      <c r="DY213" s="50">
        <v>0</v>
      </c>
    </row>
    <row r="214" spans="1:129" s="51" customFormat="1" hidden="1" outlineLevel="2">
      <c r="A214" s="55" t="s">
        <v>368</v>
      </c>
      <c r="B214" s="50">
        <v>0</v>
      </c>
      <c r="C214" s="50">
        <v>0</v>
      </c>
      <c r="D214" s="50">
        <v>0</v>
      </c>
      <c r="E214" s="50">
        <v>0</v>
      </c>
      <c r="F214" s="50">
        <v>0</v>
      </c>
      <c r="G214" s="50">
        <v>0</v>
      </c>
      <c r="H214" s="50">
        <v>0</v>
      </c>
      <c r="I214" s="50">
        <v>0</v>
      </c>
      <c r="J214" s="50">
        <v>0</v>
      </c>
      <c r="K214" s="50">
        <v>0</v>
      </c>
      <c r="L214" s="50">
        <v>0</v>
      </c>
      <c r="M214" s="50">
        <v>0</v>
      </c>
      <c r="N214" s="50">
        <v>0</v>
      </c>
      <c r="O214" s="50">
        <v>0</v>
      </c>
      <c r="Q214" s="50">
        <v>0</v>
      </c>
      <c r="R214" s="50">
        <v>0</v>
      </c>
      <c r="S214" s="50">
        <v>0</v>
      </c>
      <c r="T214" s="50">
        <v>0</v>
      </c>
      <c r="U214" s="50">
        <v>0</v>
      </c>
      <c r="V214" s="50">
        <v>0</v>
      </c>
      <c r="W214" s="50">
        <v>0</v>
      </c>
      <c r="X214" s="50">
        <v>0</v>
      </c>
      <c r="Y214" s="50">
        <v>0</v>
      </c>
      <c r="Z214" s="50">
        <v>0</v>
      </c>
      <c r="AA214" s="50">
        <v>0</v>
      </c>
      <c r="AB214" s="50">
        <v>0</v>
      </c>
      <c r="AC214" s="50">
        <v>0</v>
      </c>
      <c r="AD214" s="50">
        <v>0</v>
      </c>
      <c r="AF214" s="50">
        <v>0</v>
      </c>
      <c r="AG214" s="50">
        <v>0</v>
      </c>
      <c r="AH214" s="50">
        <v>0</v>
      </c>
      <c r="AI214" s="50">
        <v>0</v>
      </c>
      <c r="AJ214" s="50">
        <v>0</v>
      </c>
      <c r="AK214" s="50">
        <v>0</v>
      </c>
      <c r="AL214" s="50">
        <v>0</v>
      </c>
      <c r="AM214" s="50">
        <v>0</v>
      </c>
      <c r="AN214" s="50">
        <v>0</v>
      </c>
      <c r="AO214" s="50">
        <v>0</v>
      </c>
      <c r="AP214" s="50">
        <v>0</v>
      </c>
      <c r="AQ214" s="50">
        <v>0</v>
      </c>
      <c r="AR214" s="50">
        <v>0</v>
      </c>
      <c r="AS214" s="50">
        <v>0</v>
      </c>
      <c r="AU214" s="50">
        <v>0</v>
      </c>
      <c r="AV214" s="50">
        <v>0</v>
      </c>
      <c r="AW214" s="50">
        <v>1.8</v>
      </c>
      <c r="AX214" s="50">
        <v>0</v>
      </c>
      <c r="AY214" s="50">
        <v>0</v>
      </c>
      <c r="AZ214" s="50">
        <v>0</v>
      </c>
      <c r="BA214" s="50">
        <v>0</v>
      </c>
      <c r="BB214" s="50">
        <v>-0.6</v>
      </c>
      <c r="BC214" s="50">
        <v>0</v>
      </c>
      <c r="BD214" s="50">
        <v>0</v>
      </c>
      <c r="BE214" s="50">
        <v>0</v>
      </c>
      <c r="BF214" s="50">
        <v>0</v>
      </c>
      <c r="BG214" s="50">
        <v>0</v>
      </c>
      <c r="BH214" s="50">
        <v>1.2000000000000002</v>
      </c>
      <c r="BJ214" s="50">
        <v>0</v>
      </c>
      <c r="BK214" s="50">
        <v>0</v>
      </c>
      <c r="BL214" s="50">
        <v>0</v>
      </c>
      <c r="BM214" s="50">
        <v>0</v>
      </c>
      <c r="BN214" s="50">
        <v>0</v>
      </c>
      <c r="BO214" s="50">
        <v>0</v>
      </c>
      <c r="BP214" s="50">
        <v>0</v>
      </c>
      <c r="BQ214" s="50">
        <v>0</v>
      </c>
      <c r="BR214" s="50">
        <v>0</v>
      </c>
      <c r="BS214" s="50">
        <v>2601.0300000000002</v>
      </c>
      <c r="BT214" s="50">
        <v>0</v>
      </c>
      <c r="BU214" s="50">
        <v>0</v>
      </c>
      <c r="BV214" s="50">
        <v>2601.0300000000002</v>
      </c>
      <c r="BX214" s="50">
        <v>0</v>
      </c>
      <c r="BY214" s="50">
        <v>0</v>
      </c>
      <c r="BZ214" s="50">
        <v>0</v>
      </c>
      <c r="CA214" s="50">
        <v>0</v>
      </c>
      <c r="CB214" s="50">
        <v>0</v>
      </c>
      <c r="CC214" s="50">
        <v>0</v>
      </c>
      <c r="CD214" s="50">
        <v>859.12</v>
      </c>
      <c r="CE214" s="50">
        <v>0</v>
      </c>
      <c r="CF214" s="50">
        <v>0</v>
      </c>
      <c r="CG214" s="50">
        <v>0</v>
      </c>
      <c r="CH214" s="50">
        <v>0</v>
      </c>
      <c r="CI214" s="50">
        <v>0</v>
      </c>
      <c r="CJ214" s="50">
        <v>859.12</v>
      </c>
      <c r="CL214" s="50">
        <v>0</v>
      </c>
      <c r="CM214" s="50">
        <v>0</v>
      </c>
      <c r="CN214" s="50">
        <v>0</v>
      </c>
      <c r="CO214" s="50">
        <v>0</v>
      </c>
      <c r="CP214" s="50">
        <v>0</v>
      </c>
      <c r="CQ214" s="50">
        <v>0</v>
      </c>
      <c r="CR214" s="50">
        <v>0</v>
      </c>
      <c r="CS214" s="50">
        <v>0</v>
      </c>
      <c r="CT214" s="50">
        <v>0</v>
      </c>
      <c r="CU214" s="50">
        <v>0</v>
      </c>
      <c r="CV214" s="50">
        <v>0</v>
      </c>
      <c r="CW214" s="50">
        <v>0</v>
      </c>
      <c r="CX214" s="50">
        <v>0</v>
      </c>
      <c r="CZ214" s="50">
        <v>0</v>
      </c>
      <c r="DA214" s="50">
        <v>0</v>
      </c>
      <c r="DB214" s="50">
        <v>0</v>
      </c>
      <c r="DC214" s="50">
        <v>0</v>
      </c>
      <c r="DD214" s="50">
        <v>0</v>
      </c>
      <c r="DE214" s="50">
        <v>0</v>
      </c>
      <c r="DF214" s="50">
        <v>0</v>
      </c>
      <c r="DG214" s="50">
        <v>0</v>
      </c>
      <c r="DH214" s="50">
        <v>0</v>
      </c>
      <c r="DI214" s="50">
        <v>0</v>
      </c>
      <c r="DJ214" s="50">
        <v>0</v>
      </c>
      <c r="DK214" s="50">
        <v>0</v>
      </c>
      <c r="DL214" s="50">
        <v>0</v>
      </c>
      <c r="DM214" s="50">
        <v>0</v>
      </c>
      <c r="DN214" s="50">
        <v>0</v>
      </c>
      <c r="DO214" s="50">
        <v>0</v>
      </c>
      <c r="DP214" s="50">
        <v>0</v>
      </c>
      <c r="DQ214" s="50">
        <v>0</v>
      </c>
      <c r="DR214" s="50">
        <v>0</v>
      </c>
      <c r="DS214" s="50">
        <v>0</v>
      </c>
      <c r="DT214" s="50">
        <v>0</v>
      </c>
      <c r="DU214" s="50">
        <v>0</v>
      </c>
      <c r="DV214" s="50">
        <v>0</v>
      </c>
      <c r="DW214" s="50">
        <v>0</v>
      </c>
      <c r="DX214" s="50">
        <v>0</v>
      </c>
      <c r="DY214" s="50">
        <v>0</v>
      </c>
    </row>
    <row r="215" spans="1:129" s="51" customFormat="1" hidden="1" outlineLevel="2">
      <c r="A215" s="55" t="s">
        <v>369</v>
      </c>
      <c r="B215" s="50">
        <v>0</v>
      </c>
      <c r="C215" s="50">
        <v>0</v>
      </c>
      <c r="D215" s="50">
        <v>0</v>
      </c>
      <c r="E215" s="50">
        <v>0</v>
      </c>
      <c r="F215" s="50">
        <v>0</v>
      </c>
      <c r="G215" s="50">
        <v>0</v>
      </c>
      <c r="H215" s="50">
        <v>0</v>
      </c>
      <c r="I215" s="50">
        <v>0</v>
      </c>
      <c r="J215" s="50">
        <v>0</v>
      </c>
      <c r="K215" s="50">
        <v>0</v>
      </c>
      <c r="L215" s="50">
        <v>0</v>
      </c>
      <c r="M215" s="50">
        <v>0</v>
      </c>
      <c r="N215" s="50">
        <v>0</v>
      </c>
      <c r="O215" s="50">
        <v>0</v>
      </c>
      <c r="Q215" s="50">
        <v>0</v>
      </c>
      <c r="R215" s="50">
        <v>0</v>
      </c>
      <c r="S215" s="50">
        <v>0</v>
      </c>
      <c r="T215" s="50">
        <v>0</v>
      </c>
      <c r="U215" s="50">
        <v>0</v>
      </c>
      <c r="V215" s="50">
        <v>0</v>
      </c>
      <c r="W215" s="50">
        <v>0</v>
      </c>
      <c r="X215" s="50">
        <v>0</v>
      </c>
      <c r="Y215" s="50">
        <v>0</v>
      </c>
      <c r="Z215" s="50">
        <v>0</v>
      </c>
      <c r="AA215" s="50">
        <v>0</v>
      </c>
      <c r="AB215" s="50">
        <v>0</v>
      </c>
      <c r="AC215" s="50">
        <v>0</v>
      </c>
      <c r="AD215" s="50">
        <v>0</v>
      </c>
      <c r="AF215" s="50">
        <v>0</v>
      </c>
      <c r="AG215" s="50">
        <v>0</v>
      </c>
      <c r="AH215" s="50">
        <v>0</v>
      </c>
      <c r="AI215" s="50">
        <v>0</v>
      </c>
      <c r="AJ215" s="50">
        <v>0</v>
      </c>
      <c r="AK215" s="50">
        <v>0</v>
      </c>
      <c r="AL215" s="50">
        <v>0</v>
      </c>
      <c r="AM215" s="50">
        <v>0</v>
      </c>
      <c r="AN215" s="50">
        <v>0</v>
      </c>
      <c r="AO215" s="50">
        <v>0</v>
      </c>
      <c r="AP215" s="50">
        <v>0</v>
      </c>
      <c r="AQ215" s="50">
        <v>0</v>
      </c>
      <c r="AR215" s="50">
        <v>0</v>
      </c>
      <c r="AS215" s="50">
        <v>0</v>
      </c>
      <c r="AU215" s="50">
        <v>0</v>
      </c>
      <c r="AV215" s="50">
        <v>0</v>
      </c>
      <c r="AW215" s="50">
        <v>0</v>
      </c>
      <c r="AX215" s="50">
        <v>0</v>
      </c>
      <c r="AY215" s="50">
        <v>0</v>
      </c>
      <c r="AZ215" s="50">
        <v>0</v>
      </c>
      <c r="BA215" s="50">
        <v>0</v>
      </c>
      <c r="BB215" s="50">
        <v>0</v>
      </c>
      <c r="BC215" s="50">
        <v>0</v>
      </c>
      <c r="BD215" s="50">
        <v>0</v>
      </c>
      <c r="BE215" s="50">
        <v>0</v>
      </c>
      <c r="BF215" s="50">
        <v>0</v>
      </c>
      <c r="BG215" s="50">
        <v>0</v>
      </c>
      <c r="BH215" s="50">
        <v>0</v>
      </c>
      <c r="BJ215" s="50">
        <v>0</v>
      </c>
      <c r="BK215" s="50">
        <v>0</v>
      </c>
      <c r="BL215" s="50">
        <v>0</v>
      </c>
      <c r="BM215" s="50">
        <v>0</v>
      </c>
      <c r="BN215" s="50">
        <v>0</v>
      </c>
      <c r="BO215" s="50">
        <v>0</v>
      </c>
      <c r="BP215" s="50">
        <v>0</v>
      </c>
      <c r="BQ215" s="50">
        <v>0</v>
      </c>
      <c r="BR215" s="50">
        <v>0</v>
      </c>
      <c r="BS215" s="50">
        <v>0</v>
      </c>
      <c r="BT215" s="50">
        <v>0</v>
      </c>
      <c r="BU215" s="50">
        <v>0</v>
      </c>
      <c r="BV215" s="50">
        <v>0</v>
      </c>
      <c r="BX215" s="50">
        <v>0</v>
      </c>
      <c r="BY215" s="50">
        <v>0</v>
      </c>
      <c r="BZ215" s="50">
        <v>0</v>
      </c>
      <c r="CA215" s="50">
        <v>0</v>
      </c>
      <c r="CB215" s="50">
        <v>0</v>
      </c>
      <c r="CC215" s="50">
        <v>0</v>
      </c>
      <c r="CD215" s="50">
        <v>0</v>
      </c>
      <c r="CE215" s="50">
        <v>0</v>
      </c>
      <c r="CF215" s="50">
        <v>0</v>
      </c>
      <c r="CG215" s="50">
        <v>0</v>
      </c>
      <c r="CH215" s="50">
        <v>0</v>
      </c>
      <c r="CI215" s="50">
        <v>0</v>
      </c>
      <c r="CJ215" s="50">
        <v>0</v>
      </c>
      <c r="CL215" s="50">
        <v>0</v>
      </c>
      <c r="CM215" s="50">
        <v>0</v>
      </c>
      <c r="CN215" s="50">
        <v>0</v>
      </c>
      <c r="CO215" s="50">
        <v>0</v>
      </c>
      <c r="CP215" s="50">
        <v>0</v>
      </c>
      <c r="CQ215" s="50">
        <v>0</v>
      </c>
      <c r="CR215" s="50">
        <v>0</v>
      </c>
      <c r="CS215" s="50">
        <v>0</v>
      </c>
      <c r="CT215" s="50">
        <v>0</v>
      </c>
      <c r="CU215" s="50">
        <v>0</v>
      </c>
      <c r="CV215" s="50">
        <v>0</v>
      </c>
      <c r="CW215" s="50">
        <v>0</v>
      </c>
      <c r="CX215" s="50">
        <v>0</v>
      </c>
      <c r="CZ215" s="50">
        <v>0</v>
      </c>
      <c r="DA215" s="50">
        <v>0</v>
      </c>
      <c r="DB215" s="50">
        <v>0</v>
      </c>
      <c r="DC215" s="50">
        <v>693.6</v>
      </c>
      <c r="DD215" s="50">
        <v>0</v>
      </c>
      <c r="DE215" s="50">
        <v>0</v>
      </c>
      <c r="DF215" s="50">
        <v>0</v>
      </c>
      <c r="DG215" s="50">
        <v>626.12</v>
      </c>
      <c r="DH215" s="50">
        <v>0</v>
      </c>
      <c r="DI215" s="50">
        <v>1002.3</v>
      </c>
      <c r="DJ215" s="50">
        <v>2034.1</v>
      </c>
      <c r="DK215" s="50">
        <v>0</v>
      </c>
      <c r="DL215" s="50">
        <v>4356.12</v>
      </c>
      <c r="DM215" s="50">
        <v>0</v>
      </c>
      <c r="DN215" s="50">
        <v>0</v>
      </c>
      <c r="DO215" s="50">
        <v>0</v>
      </c>
      <c r="DP215" s="50">
        <v>225.7</v>
      </c>
      <c r="DQ215" s="50">
        <v>0</v>
      </c>
      <c r="DR215" s="50">
        <v>0</v>
      </c>
      <c r="DS215" s="50">
        <v>0</v>
      </c>
      <c r="DT215" s="50">
        <v>0</v>
      </c>
      <c r="DU215" s="50">
        <v>0</v>
      </c>
      <c r="DV215" s="50">
        <v>0</v>
      </c>
      <c r="DW215" s="50">
        <v>0</v>
      </c>
      <c r="DX215" s="50">
        <v>0</v>
      </c>
      <c r="DY215" s="50">
        <v>225.7</v>
      </c>
    </row>
    <row r="216" spans="1:129" s="51" customFormat="1" hidden="1" outlineLevel="1" collapsed="1">
      <c r="A216" s="49" t="s">
        <v>370</v>
      </c>
      <c r="B216" s="50">
        <v>0</v>
      </c>
      <c r="C216" s="50">
        <v>0</v>
      </c>
      <c r="D216" s="50">
        <v>0</v>
      </c>
      <c r="E216" s="50">
        <v>0</v>
      </c>
      <c r="F216" s="50">
        <v>0</v>
      </c>
      <c r="G216" s="50">
        <v>0</v>
      </c>
      <c r="H216" s="50">
        <v>0</v>
      </c>
      <c r="I216" s="50">
        <v>0</v>
      </c>
      <c r="J216" s="50">
        <v>0</v>
      </c>
      <c r="K216" s="50">
        <v>0</v>
      </c>
      <c r="L216" s="50">
        <v>0</v>
      </c>
      <c r="M216" s="50">
        <v>0</v>
      </c>
      <c r="N216" s="50">
        <v>0</v>
      </c>
      <c r="O216" s="50">
        <v>0</v>
      </c>
      <c r="Q216" s="50">
        <v>0</v>
      </c>
      <c r="R216" s="50">
        <v>0</v>
      </c>
      <c r="S216" s="50">
        <v>0</v>
      </c>
      <c r="T216" s="50">
        <v>0</v>
      </c>
      <c r="U216" s="50">
        <v>0</v>
      </c>
      <c r="V216" s="50">
        <v>0</v>
      </c>
      <c r="W216" s="50">
        <v>0</v>
      </c>
      <c r="X216" s="50">
        <v>0</v>
      </c>
      <c r="Y216" s="50">
        <v>0</v>
      </c>
      <c r="Z216" s="50">
        <v>0</v>
      </c>
      <c r="AA216" s="50">
        <v>0</v>
      </c>
      <c r="AB216" s="50">
        <v>0</v>
      </c>
      <c r="AC216" s="50">
        <v>0</v>
      </c>
      <c r="AD216" s="50">
        <v>0</v>
      </c>
      <c r="AF216" s="50">
        <v>0</v>
      </c>
      <c r="AG216" s="50">
        <v>0</v>
      </c>
      <c r="AH216" s="50">
        <v>0</v>
      </c>
      <c r="AI216" s="50">
        <v>0</v>
      </c>
      <c r="AJ216" s="50">
        <v>0</v>
      </c>
      <c r="AK216" s="50">
        <v>0</v>
      </c>
      <c r="AL216" s="50">
        <v>0</v>
      </c>
      <c r="AM216" s="50">
        <v>0</v>
      </c>
      <c r="AN216" s="50">
        <v>0</v>
      </c>
      <c r="AO216" s="50">
        <v>0</v>
      </c>
      <c r="AP216" s="50">
        <v>0</v>
      </c>
      <c r="AQ216" s="50">
        <v>0</v>
      </c>
      <c r="AR216" s="50">
        <v>0</v>
      </c>
      <c r="AS216" s="50">
        <v>0</v>
      </c>
      <c r="AU216" s="50">
        <v>0</v>
      </c>
      <c r="AV216" s="50">
        <v>0</v>
      </c>
      <c r="AW216" s="50">
        <v>1.8</v>
      </c>
      <c r="AX216" s="50">
        <v>0</v>
      </c>
      <c r="AY216" s="50">
        <v>0</v>
      </c>
      <c r="AZ216" s="50">
        <v>0</v>
      </c>
      <c r="BA216" s="50">
        <v>0</v>
      </c>
      <c r="BB216" s="50">
        <v>-0.6</v>
      </c>
      <c r="BC216" s="50">
        <v>0</v>
      </c>
      <c r="BD216" s="50">
        <v>0</v>
      </c>
      <c r="BE216" s="50">
        <v>0</v>
      </c>
      <c r="BF216" s="50">
        <v>0</v>
      </c>
      <c r="BG216" s="50">
        <v>0</v>
      </c>
      <c r="BH216" s="50">
        <v>1.2000000000000002</v>
      </c>
      <c r="BJ216" s="50">
        <v>0</v>
      </c>
      <c r="BK216" s="50">
        <v>0</v>
      </c>
      <c r="BL216" s="50">
        <v>0</v>
      </c>
      <c r="BM216" s="50">
        <v>0</v>
      </c>
      <c r="BN216" s="50">
        <v>0</v>
      </c>
      <c r="BO216" s="50">
        <v>0</v>
      </c>
      <c r="BP216" s="50">
        <v>0</v>
      </c>
      <c r="BQ216" s="50">
        <v>0</v>
      </c>
      <c r="BR216" s="50">
        <v>0</v>
      </c>
      <c r="BS216" s="50">
        <v>2601.0300000000002</v>
      </c>
      <c r="BT216" s="50">
        <v>0</v>
      </c>
      <c r="BU216" s="50">
        <v>0</v>
      </c>
      <c r="BV216" s="50">
        <v>2601.0300000000002</v>
      </c>
      <c r="BX216" s="50">
        <v>0</v>
      </c>
      <c r="BY216" s="50">
        <v>0</v>
      </c>
      <c r="BZ216" s="50">
        <v>0</v>
      </c>
      <c r="CA216" s="50">
        <v>0</v>
      </c>
      <c r="CB216" s="50">
        <v>0</v>
      </c>
      <c r="CC216" s="50">
        <v>0</v>
      </c>
      <c r="CD216" s="50">
        <v>859.12</v>
      </c>
      <c r="CE216" s="50">
        <v>0</v>
      </c>
      <c r="CF216" s="50">
        <v>0</v>
      </c>
      <c r="CG216" s="50">
        <v>0</v>
      </c>
      <c r="CH216" s="50">
        <v>0</v>
      </c>
      <c r="CI216" s="50">
        <v>0</v>
      </c>
      <c r="CJ216" s="50">
        <v>859.12</v>
      </c>
      <c r="CL216" s="50">
        <v>0</v>
      </c>
      <c r="CM216" s="50">
        <v>0</v>
      </c>
      <c r="CN216" s="50">
        <v>0</v>
      </c>
      <c r="CO216" s="50">
        <v>0</v>
      </c>
      <c r="CP216" s="50">
        <v>0</v>
      </c>
      <c r="CQ216" s="50">
        <v>0</v>
      </c>
      <c r="CR216" s="50">
        <v>0</v>
      </c>
      <c r="CS216" s="50">
        <v>0</v>
      </c>
      <c r="CT216" s="50">
        <v>0</v>
      </c>
      <c r="CU216" s="50">
        <v>0</v>
      </c>
      <c r="CV216" s="50">
        <v>0</v>
      </c>
      <c r="CW216" s="50">
        <v>0</v>
      </c>
      <c r="CX216" s="50">
        <v>0</v>
      </c>
      <c r="CZ216" s="50">
        <v>0</v>
      </c>
      <c r="DA216" s="50">
        <v>0</v>
      </c>
      <c r="DB216" s="50">
        <v>0</v>
      </c>
      <c r="DC216" s="50">
        <v>693.6</v>
      </c>
      <c r="DD216" s="50">
        <v>0</v>
      </c>
      <c r="DE216" s="50">
        <v>0</v>
      </c>
      <c r="DF216" s="50">
        <v>0</v>
      </c>
      <c r="DG216" s="50">
        <v>626.12</v>
      </c>
      <c r="DH216" s="50">
        <v>0</v>
      </c>
      <c r="DI216" s="50">
        <v>1002.3</v>
      </c>
      <c r="DJ216" s="50">
        <v>2034.1</v>
      </c>
      <c r="DK216" s="50">
        <v>0</v>
      </c>
      <c r="DL216" s="50">
        <v>4356.12</v>
      </c>
      <c r="DM216" s="50">
        <v>0</v>
      </c>
      <c r="DN216" s="50">
        <v>0</v>
      </c>
      <c r="DO216" s="50">
        <v>0</v>
      </c>
      <c r="DP216" s="50">
        <v>225.7</v>
      </c>
      <c r="DQ216" s="50">
        <v>0</v>
      </c>
      <c r="DR216" s="50">
        <v>0</v>
      </c>
      <c r="DS216" s="50">
        <v>0</v>
      </c>
      <c r="DT216" s="50">
        <v>0</v>
      </c>
      <c r="DU216" s="50">
        <v>0</v>
      </c>
      <c r="DV216" s="50">
        <v>0</v>
      </c>
      <c r="DW216" s="50">
        <v>0</v>
      </c>
      <c r="DX216" s="50">
        <v>0</v>
      </c>
      <c r="DY216" s="50">
        <v>225.7</v>
      </c>
    </row>
    <row r="217" spans="1:129" s="51" customFormat="1" hidden="1" outlineLevel="2">
      <c r="A217" s="55" t="s">
        <v>371</v>
      </c>
      <c r="B217" s="50">
        <v>0</v>
      </c>
      <c r="C217" s="50">
        <v>0</v>
      </c>
      <c r="D217" s="50">
        <v>0</v>
      </c>
      <c r="E217" s="50">
        <v>0</v>
      </c>
      <c r="F217" s="50">
        <v>0</v>
      </c>
      <c r="G217" s="50">
        <v>0</v>
      </c>
      <c r="H217" s="50">
        <v>0</v>
      </c>
      <c r="I217" s="50">
        <v>0</v>
      </c>
      <c r="J217" s="50">
        <v>0</v>
      </c>
      <c r="K217" s="50">
        <v>0</v>
      </c>
      <c r="L217" s="50">
        <v>0</v>
      </c>
      <c r="M217" s="50">
        <v>0</v>
      </c>
      <c r="N217" s="50">
        <v>0</v>
      </c>
      <c r="O217" s="50">
        <v>0</v>
      </c>
      <c r="Q217" s="50">
        <v>0</v>
      </c>
      <c r="R217" s="50">
        <v>0</v>
      </c>
      <c r="S217" s="50">
        <v>0</v>
      </c>
      <c r="T217" s="50">
        <v>0</v>
      </c>
      <c r="U217" s="50">
        <v>0</v>
      </c>
      <c r="V217" s="50">
        <v>0</v>
      </c>
      <c r="W217" s="50">
        <v>0</v>
      </c>
      <c r="X217" s="50">
        <v>0</v>
      </c>
      <c r="Y217" s="50">
        <v>0</v>
      </c>
      <c r="Z217" s="50">
        <v>0</v>
      </c>
      <c r="AA217" s="50">
        <v>0</v>
      </c>
      <c r="AB217" s="50">
        <v>0</v>
      </c>
      <c r="AC217" s="50">
        <v>0</v>
      </c>
      <c r="AD217" s="50">
        <v>0</v>
      </c>
      <c r="AF217" s="50">
        <v>0</v>
      </c>
      <c r="AG217" s="50">
        <v>0</v>
      </c>
      <c r="AH217" s="50">
        <v>0</v>
      </c>
      <c r="AI217" s="50">
        <v>0</v>
      </c>
      <c r="AJ217" s="50">
        <v>0</v>
      </c>
      <c r="AK217" s="50">
        <v>0</v>
      </c>
      <c r="AL217" s="50">
        <v>0</v>
      </c>
      <c r="AM217" s="50">
        <v>0</v>
      </c>
      <c r="AN217" s="50">
        <v>0</v>
      </c>
      <c r="AO217" s="50">
        <v>0</v>
      </c>
      <c r="AP217" s="50">
        <v>0</v>
      </c>
      <c r="AQ217" s="50">
        <v>0</v>
      </c>
      <c r="AR217" s="50">
        <v>0</v>
      </c>
      <c r="AS217" s="50">
        <v>0</v>
      </c>
      <c r="AU217" s="50">
        <v>0</v>
      </c>
      <c r="AV217" s="50">
        <v>0</v>
      </c>
      <c r="AW217" s="50">
        <v>0</v>
      </c>
      <c r="AX217" s="50">
        <v>0</v>
      </c>
      <c r="AY217" s="50">
        <v>0</v>
      </c>
      <c r="AZ217" s="50">
        <v>0</v>
      </c>
      <c r="BA217" s="50">
        <v>0</v>
      </c>
      <c r="BB217" s="50">
        <v>0</v>
      </c>
      <c r="BC217" s="50">
        <v>0</v>
      </c>
      <c r="BD217" s="50">
        <v>0</v>
      </c>
      <c r="BE217" s="50">
        <v>0</v>
      </c>
      <c r="BF217" s="50">
        <v>0</v>
      </c>
      <c r="BG217" s="50">
        <v>0</v>
      </c>
      <c r="BH217" s="50">
        <v>0</v>
      </c>
      <c r="BJ217" s="50">
        <v>0</v>
      </c>
      <c r="BK217" s="50">
        <v>0</v>
      </c>
      <c r="BL217" s="50">
        <v>0</v>
      </c>
      <c r="BM217" s="50">
        <v>0</v>
      </c>
      <c r="BN217" s="50">
        <v>0</v>
      </c>
      <c r="BO217" s="50">
        <v>0</v>
      </c>
      <c r="BP217" s="50">
        <v>0</v>
      </c>
      <c r="BQ217" s="50">
        <v>0</v>
      </c>
      <c r="BR217" s="50">
        <v>0</v>
      </c>
      <c r="BS217" s="50">
        <v>0</v>
      </c>
      <c r="BT217" s="50">
        <v>0</v>
      </c>
      <c r="BU217" s="50">
        <v>0</v>
      </c>
      <c r="BV217" s="50">
        <v>0</v>
      </c>
      <c r="BX217" s="50">
        <v>0</v>
      </c>
      <c r="BY217" s="50">
        <v>0</v>
      </c>
      <c r="BZ217" s="50">
        <v>0</v>
      </c>
      <c r="CA217" s="50">
        <v>0</v>
      </c>
      <c r="CB217" s="50">
        <v>0</v>
      </c>
      <c r="CC217" s="50">
        <v>0</v>
      </c>
      <c r="CD217" s="50">
        <v>0</v>
      </c>
      <c r="CE217" s="50">
        <v>0</v>
      </c>
      <c r="CF217" s="50">
        <v>0</v>
      </c>
      <c r="CG217" s="50">
        <v>0</v>
      </c>
      <c r="CH217" s="50">
        <v>0</v>
      </c>
      <c r="CI217" s="50">
        <v>0</v>
      </c>
      <c r="CJ217" s="50">
        <v>0</v>
      </c>
      <c r="CL217" s="50">
        <v>0</v>
      </c>
      <c r="CM217" s="50">
        <v>0</v>
      </c>
      <c r="CN217" s="50">
        <v>0</v>
      </c>
      <c r="CO217" s="50">
        <v>0</v>
      </c>
      <c r="CP217" s="50">
        <v>0</v>
      </c>
      <c r="CQ217" s="50">
        <v>0</v>
      </c>
      <c r="CR217" s="50">
        <v>0</v>
      </c>
      <c r="CS217" s="50">
        <v>0</v>
      </c>
      <c r="CT217" s="50">
        <v>0</v>
      </c>
      <c r="CU217" s="50">
        <v>0</v>
      </c>
      <c r="CV217" s="50">
        <v>0</v>
      </c>
      <c r="CW217" s="50">
        <v>0</v>
      </c>
      <c r="CX217" s="50">
        <v>0</v>
      </c>
      <c r="CZ217" s="50">
        <v>0</v>
      </c>
      <c r="DA217" s="50">
        <v>0</v>
      </c>
      <c r="DB217" s="50">
        <v>0</v>
      </c>
      <c r="DC217" s="50">
        <v>0</v>
      </c>
      <c r="DD217" s="50">
        <v>0</v>
      </c>
      <c r="DE217" s="50">
        <v>0</v>
      </c>
      <c r="DF217" s="50">
        <v>0</v>
      </c>
      <c r="DG217" s="50">
        <v>0</v>
      </c>
      <c r="DH217" s="50">
        <v>0</v>
      </c>
      <c r="DI217" s="50">
        <v>0</v>
      </c>
      <c r="DJ217" s="50">
        <v>0</v>
      </c>
      <c r="DK217" s="50">
        <v>0</v>
      </c>
      <c r="DL217" s="50">
        <v>0</v>
      </c>
      <c r="DM217" s="50">
        <v>0</v>
      </c>
      <c r="DN217" s="50">
        <v>0</v>
      </c>
      <c r="DO217" s="50">
        <v>0</v>
      </c>
      <c r="DP217" s="50">
        <v>0</v>
      </c>
      <c r="DQ217" s="50">
        <v>0</v>
      </c>
      <c r="DR217" s="50">
        <v>0</v>
      </c>
      <c r="DS217" s="50">
        <v>0</v>
      </c>
      <c r="DT217" s="50">
        <v>0</v>
      </c>
      <c r="DU217" s="50">
        <v>0</v>
      </c>
      <c r="DV217" s="50">
        <v>0</v>
      </c>
      <c r="DW217" s="50">
        <v>0</v>
      </c>
      <c r="DX217" s="50">
        <v>0</v>
      </c>
      <c r="DY217" s="50">
        <v>0</v>
      </c>
    </row>
    <row r="218" spans="1:129" s="51" customFormat="1" hidden="1" outlineLevel="1" collapsed="1">
      <c r="A218" s="49" t="s">
        <v>372</v>
      </c>
      <c r="B218" s="50">
        <v>0</v>
      </c>
      <c r="C218" s="50">
        <v>0</v>
      </c>
      <c r="D218" s="50">
        <v>0</v>
      </c>
      <c r="E218" s="50">
        <v>0</v>
      </c>
      <c r="F218" s="50">
        <v>0</v>
      </c>
      <c r="G218" s="50">
        <v>0</v>
      </c>
      <c r="H218" s="50">
        <v>0</v>
      </c>
      <c r="I218" s="50">
        <v>0</v>
      </c>
      <c r="J218" s="50">
        <v>0</v>
      </c>
      <c r="K218" s="50">
        <v>0</v>
      </c>
      <c r="L218" s="50">
        <v>0</v>
      </c>
      <c r="M218" s="50">
        <v>0</v>
      </c>
      <c r="N218" s="50">
        <v>0</v>
      </c>
      <c r="O218" s="50">
        <v>0</v>
      </c>
      <c r="Q218" s="50">
        <v>0</v>
      </c>
      <c r="R218" s="50">
        <v>0</v>
      </c>
      <c r="S218" s="50">
        <v>0</v>
      </c>
      <c r="T218" s="50">
        <v>0</v>
      </c>
      <c r="U218" s="50">
        <v>0</v>
      </c>
      <c r="V218" s="50">
        <v>0</v>
      </c>
      <c r="W218" s="50">
        <v>0</v>
      </c>
      <c r="X218" s="50">
        <v>0</v>
      </c>
      <c r="Y218" s="50">
        <v>0</v>
      </c>
      <c r="Z218" s="50">
        <v>0</v>
      </c>
      <c r="AA218" s="50">
        <v>0</v>
      </c>
      <c r="AB218" s="50">
        <v>0</v>
      </c>
      <c r="AC218" s="50">
        <v>0</v>
      </c>
      <c r="AD218" s="50">
        <v>0</v>
      </c>
      <c r="AF218" s="50">
        <v>0</v>
      </c>
      <c r="AG218" s="50">
        <v>0</v>
      </c>
      <c r="AH218" s="50">
        <v>0</v>
      </c>
      <c r="AI218" s="50">
        <v>0</v>
      </c>
      <c r="AJ218" s="50">
        <v>0</v>
      </c>
      <c r="AK218" s="50">
        <v>0</v>
      </c>
      <c r="AL218" s="50">
        <v>0</v>
      </c>
      <c r="AM218" s="50">
        <v>0</v>
      </c>
      <c r="AN218" s="50">
        <v>0</v>
      </c>
      <c r="AO218" s="50">
        <v>0</v>
      </c>
      <c r="AP218" s="50">
        <v>0</v>
      </c>
      <c r="AQ218" s="50">
        <v>0</v>
      </c>
      <c r="AR218" s="50">
        <v>0</v>
      </c>
      <c r="AS218" s="50">
        <v>0</v>
      </c>
      <c r="AU218" s="50">
        <v>0</v>
      </c>
      <c r="AV218" s="50">
        <v>0</v>
      </c>
      <c r="AW218" s="50">
        <v>0</v>
      </c>
      <c r="AX218" s="50">
        <v>0</v>
      </c>
      <c r="AY218" s="50">
        <v>0</v>
      </c>
      <c r="AZ218" s="50">
        <v>0</v>
      </c>
      <c r="BA218" s="50">
        <v>0</v>
      </c>
      <c r="BB218" s="50">
        <v>0</v>
      </c>
      <c r="BC218" s="50">
        <v>0</v>
      </c>
      <c r="BD218" s="50">
        <v>0</v>
      </c>
      <c r="BE218" s="50">
        <v>0</v>
      </c>
      <c r="BF218" s="50">
        <v>0</v>
      </c>
      <c r="BG218" s="50">
        <v>0</v>
      </c>
      <c r="BH218" s="50">
        <v>0</v>
      </c>
      <c r="BJ218" s="50">
        <v>0</v>
      </c>
      <c r="BK218" s="50">
        <v>0</v>
      </c>
      <c r="BL218" s="50">
        <v>0</v>
      </c>
      <c r="BM218" s="50">
        <v>0</v>
      </c>
      <c r="BN218" s="50">
        <v>0</v>
      </c>
      <c r="BO218" s="50">
        <v>0</v>
      </c>
      <c r="BP218" s="50">
        <v>0</v>
      </c>
      <c r="BQ218" s="50">
        <v>0</v>
      </c>
      <c r="BR218" s="50">
        <v>0</v>
      </c>
      <c r="BS218" s="50">
        <v>0</v>
      </c>
      <c r="BT218" s="50">
        <v>0</v>
      </c>
      <c r="BU218" s="50">
        <v>0</v>
      </c>
      <c r="BV218" s="50">
        <v>0</v>
      </c>
      <c r="BX218" s="50">
        <v>0</v>
      </c>
      <c r="BY218" s="50">
        <v>0</v>
      </c>
      <c r="BZ218" s="50">
        <v>0</v>
      </c>
      <c r="CA218" s="50">
        <v>0</v>
      </c>
      <c r="CB218" s="50">
        <v>0</v>
      </c>
      <c r="CC218" s="50">
        <v>0</v>
      </c>
      <c r="CD218" s="50">
        <v>0</v>
      </c>
      <c r="CE218" s="50">
        <v>0</v>
      </c>
      <c r="CF218" s="50">
        <v>0</v>
      </c>
      <c r="CG218" s="50">
        <v>0</v>
      </c>
      <c r="CH218" s="50">
        <v>0</v>
      </c>
      <c r="CI218" s="50">
        <v>0</v>
      </c>
      <c r="CJ218" s="50">
        <v>0</v>
      </c>
      <c r="CL218" s="50">
        <v>0</v>
      </c>
      <c r="CM218" s="50">
        <v>0</v>
      </c>
      <c r="CN218" s="50">
        <v>0</v>
      </c>
      <c r="CO218" s="50">
        <v>0</v>
      </c>
      <c r="CP218" s="50">
        <v>0</v>
      </c>
      <c r="CQ218" s="50">
        <v>0</v>
      </c>
      <c r="CR218" s="50">
        <v>0</v>
      </c>
      <c r="CS218" s="50">
        <v>0</v>
      </c>
      <c r="CT218" s="50">
        <v>0</v>
      </c>
      <c r="CU218" s="50">
        <v>0</v>
      </c>
      <c r="CV218" s="50">
        <v>0</v>
      </c>
      <c r="CW218" s="50">
        <v>0</v>
      </c>
      <c r="CX218" s="50">
        <v>0</v>
      </c>
      <c r="CZ218" s="50">
        <v>0</v>
      </c>
      <c r="DA218" s="50">
        <v>0</v>
      </c>
      <c r="DB218" s="50">
        <v>0</v>
      </c>
      <c r="DC218" s="50">
        <v>0</v>
      </c>
      <c r="DD218" s="50">
        <v>0</v>
      </c>
      <c r="DE218" s="50">
        <v>0</v>
      </c>
      <c r="DF218" s="50">
        <v>0</v>
      </c>
      <c r="DG218" s="50">
        <v>0</v>
      </c>
      <c r="DH218" s="50">
        <v>0</v>
      </c>
      <c r="DI218" s="50">
        <v>0</v>
      </c>
      <c r="DJ218" s="50">
        <v>0</v>
      </c>
      <c r="DK218" s="50">
        <v>0</v>
      </c>
      <c r="DL218" s="50">
        <v>0</v>
      </c>
      <c r="DM218" s="50">
        <v>0</v>
      </c>
      <c r="DN218" s="50">
        <v>0</v>
      </c>
      <c r="DO218" s="50">
        <v>0</v>
      </c>
      <c r="DP218" s="50">
        <v>0</v>
      </c>
      <c r="DQ218" s="50">
        <v>0</v>
      </c>
      <c r="DR218" s="50">
        <v>0</v>
      </c>
      <c r="DS218" s="50">
        <v>0</v>
      </c>
      <c r="DT218" s="50">
        <v>0</v>
      </c>
      <c r="DU218" s="50">
        <v>0</v>
      </c>
      <c r="DV218" s="50">
        <v>0</v>
      </c>
      <c r="DW218" s="50">
        <v>0</v>
      </c>
      <c r="DX218" s="50">
        <v>0</v>
      </c>
      <c r="DY218" s="50">
        <v>0</v>
      </c>
    </row>
    <row r="219" spans="1:129" s="51" customFormat="1" hidden="1" outlineLevel="2">
      <c r="A219" s="55" t="s">
        <v>373</v>
      </c>
      <c r="B219" s="50">
        <v>0</v>
      </c>
      <c r="C219" s="50">
        <v>0</v>
      </c>
      <c r="D219" s="50">
        <v>0</v>
      </c>
      <c r="E219" s="50">
        <v>0</v>
      </c>
      <c r="F219" s="50">
        <v>0</v>
      </c>
      <c r="G219" s="50">
        <v>0</v>
      </c>
      <c r="H219" s="50">
        <v>0</v>
      </c>
      <c r="I219" s="50">
        <v>0</v>
      </c>
      <c r="J219" s="50">
        <v>0</v>
      </c>
      <c r="K219" s="50">
        <v>0</v>
      </c>
      <c r="L219" s="50">
        <v>0</v>
      </c>
      <c r="M219" s="50">
        <v>0</v>
      </c>
      <c r="N219" s="50">
        <v>0</v>
      </c>
      <c r="O219" s="50">
        <v>0</v>
      </c>
      <c r="Q219" s="50">
        <v>0</v>
      </c>
      <c r="R219" s="50">
        <v>0</v>
      </c>
      <c r="S219" s="50">
        <v>0</v>
      </c>
      <c r="T219" s="50">
        <v>0</v>
      </c>
      <c r="U219" s="50">
        <v>0</v>
      </c>
      <c r="V219" s="50">
        <v>0</v>
      </c>
      <c r="W219" s="50">
        <v>0</v>
      </c>
      <c r="X219" s="50">
        <v>0</v>
      </c>
      <c r="Y219" s="50">
        <v>0</v>
      </c>
      <c r="Z219" s="50">
        <v>0</v>
      </c>
      <c r="AA219" s="50">
        <v>0</v>
      </c>
      <c r="AB219" s="50">
        <v>0</v>
      </c>
      <c r="AC219" s="50">
        <v>0</v>
      </c>
      <c r="AD219" s="50">
        <v>0</v>
      </c>
      <c r="AF219" s="50">
        <v>0</v>
      </c>
      <c r="AG219" s="50">
        <v>0</v>
      </c>
      <c r="AH219" s="50">
        <v>0</v>
      </c>
      <c r="AI219" s="50">
        <v>0</v>
      </c>
      <c r="AJ219" s="50">
        <v>0</v>
      </c>
      <c r="AK219" s="50">
        <v>0</v>
      </c>
      <c r="AL219" s="50">
        <v>0</v>
      </c>
      <c r="AM219" s="50">
        <v>0</v>
      </c>
      <c r="AN219" s="50">
        <v>0</v>
      </c>
      <c r="AO219" s="50">
        <v>0</v>
      </c>
      <c r="AP219" s="50">
        <v>0</v>
      </c>
      <c r="AQ219" s="50">
        <v>0</v>
      </c>
      <c r="AR219" s="50">
        <v>0</v>
      </c>
      <c r="AS219" s="50">
        <v>0</v>
      </c>
      <c r="AU219" s="50">
        <v>0</v>
      </c>
      <c r="AV219" s="50">
        <v>0</v>
      </c>
      <c r="AW219" s="50">
        <v>0</v>
      </c>
      <c r="AX219" s="50">
        <v>0</v>
      </c>
      <c r="AY219" s="50">
        <v>0</v>
      </c>
      <c r="AZ219" s="50">
        <v>0</v>
      </c>
      <c r="BA219" s="50">
        <v>0</v>
      </c>
      <c r="BB219" s="50">
        <v>0</v>
      </c>
      <c r="BC219" s="50">
        <v>0</v>
      </c>
      <c r="BD219" s="50">
        <v>0</v>
      </c>
      <c r="BE219" s="50">
        <v>0</v>
      </c>
      <c r="BF219" s="50">
        <v>0</v>
      </c>
      <c r="BG219" s="50">
        <v>0</v>
      </c>
      <c r="BH219" s="50">
        <v>0</v>
      </c>
      <c r="BJ219" s="50">
        <v>0</v>
      </c>
      <c r="BK219" s="50">
        <v>0</v>
      </c>
      <c r="BL219" s="50">
        <v>0</v>
      </c>
      <c r="BM219" s="50">
        <v>0</v>
      </c>
      <c r="BN219" s="50">
        <v>0</v>
      </c>
      <c r="BO219" s="50">
        <v>0</v>
      </c>
      <c r="BP219" s="50">
        <v>0</v>
      </c>
      <c r="BQ219" s="50">
        <v>0</v>
      </c>
      <c r="BR219" s="50">
        <v>0</v>
      </c>
      <c r="BS219" s="50">
        <v>0</v>
      </c>
      <c r="BT219" s="50">
        <v>0</v>
      </c>
      <c r="BU219" s="50">
        <v>0</v>
      </c>
      <c r="BV219" s="50">
        <v>0</v>
      </c>
      <c r="BX219" s="50">
        <v>0</v>
      </c>
      <c r="BY219" s="50">
        <v>0</v>
      </c>
      <c r="BZ219" s="50">
        <v>0</v>
      </c>
      <c r="CA219" s="50">
        <v>0</v>
      </c>
      <c r="CB219" s="50">
        <v>0</v>
      </c>
      <c r="CC219" s="50">
        <v>0</v>
      </c>
      <c r="CD219" s="50">
        <v>0</v>
      </c>
      <c r="CE219" s="50">
        <v>0</v>
      </c>
      <c r="CF219" s="50">
        <v>0</v>
      </c>
      <c r="CG219" s="50">
        <v>0</v>
      </c>
      <c r="CH219" s="50">
        <v>0</v>
      </c>
      <c r="CI219" s="50">
        <v>0</v>
      </c>
      <c r="CJ219" s="50">
        <v>0</v>
      </c>
      <c r="CL219" s="50">
        <v>0</v>
      </c>
      <c r="CM219" s="50">
        <v>0</v>
      </c>
      <c r="CN219" s="50">
        <v>0</v>
      </c>
      <c r="CO219" s="50">
        <v>0</v>
      </c>
      <c r="CP219" s="50">
        <v>0</v>
      </c>
      <c r="CQ219" s="50">
        <v>0</v>
      </c>
      <c r="CR219" s="50">
        <v>0</v>
      </c>
      <c r="CS219" s="50">
        <v>0</v>
      </c>
      <c r="CT219" s="50">
        <v>0</v>
      </c>
      <c r="CU219" s="50">
        <v>0</v>
      </c>
      <c r="CV219" s="50">
        <v>0</v>
      </c>
      <c r="CW219" s="50">
        <v>0</v>
      </c>
      <c r="CX219" s="50">
        <v>0</v>
      </c>
      <c r="CZ219" s="50">
        <v>0</v>
      </c>
      <c r="DA219" s="50">
        <v>0</v>
      </c>
      <c r="DB219" s="50">
        <v>0</v>
      </c>
      <c r="DC219" s="50">
        <v>0</v>
      </c>
      <c r="DD219" s="50">
        <v>0</v>
      </c>
      <c r="DE219" s="50">
        <v>0</v>
      </c>
      <c r="DF219" s="50">
        <v>0</v>
      </c>
      <c r="DG219" s="50">
        <v>0</v>
      </c>
      <c r="DH219" s="50">
        <v>0</v>
      </c>
      <c r="DI219" s="50">
        <v>0</v>
      </c>
      <c r="DJ219" s="50">
        <v>0</v>
      </c>
      <c r="DK219" s="50">
        <v>0</v>
      </c>
      <c r="DL219" s="50">
        <v>0</v>
      </c>
      <c r="DM219" s="50">
        <v>0</v>
      </c>
      <c r="DN219" s="50">
        <v>0</v>
      </c>
      <c r="DO219" s="50">
        <v>0</v>
      </c>
      <c r="DP219" s="50">
        <v>0</v>
      </c>
      <c r="DQ219" s="50">
        <v>0</v>
      </c>
      <c r="DR219" s="50">
        <v>0</v>
      </c>
      <c r="DS219" s="50">
        <v>0</v>
      </c>
      <c r="DT219" s="50">
        <v>0</v>
      </c>
      <c r="DU219" s="50">
        <v>0</v>
      </c>
      <c r="DV219" s="50">
        <v>0</v>
      </c>
      <c r="DW219" s="50">
        <v>0</v>
      </c>
      <c r="DX219" s="50">
        <v>0</v>
      </c>
      <c r="DY219" s="50">
        <v>0</v>
      </c>
    </row>
    <row r="220" spans="1:129" s="51" customFormat="1" hidden="1" outlineLevel="2">
      <c r="A220" s="55" t="s">
        <v>374</v>
      </c>
      <c r="B220" s="50">
        <v>0</v>
      </c>
      <c r="C220" s="50">
        <v>0</v>
      </c>
      <c r="D220" s="50">
        <v>0</v>
      </c>
      <c r="E220" s="50">
        <v>0</v>
      </c>
      <c r="F220" s="50">
        <v>0</v>
      </c>
      <c r="G220" s="50">
        <v>0</v>
      </c>
      <c r="H220" s="50">
        <v>0</v>
      </c>
      <c r="I220" s="50">
        <v>0</v>
      </c>
      <c r="J220" s="50">
        <v>0</v>
      </c>
      <c r="K220" s="50">
        <v>0</v>
      </c>
      <c r="L220" s="50">
        <v>0</v>
      </c>
      <c r="M220" s="50">
        <v>0</v>
      </c>
      <c r="N220" s="50">
        <v>0</v>
      </c>
      <c r="O220" s="50">
        <v>0</v>
      </c>
      <c r="Q220" s="50">
        <v>0</v>
      </c>
      <c r="R220" s="50">
        <v>0</v>
      </c>
      <c r="S220" s="50">
        <v>0</v>
      </c>
      <c r="T220" s="50">
        <v>0</v>
      </c>
      <c r="U220" s="50">
        <v>0</v>
      </c>
      <c r="V220" s="50">
        <v>0</v>
      </c>
      <c r="W220" s="50">
        <v>0</v>
      </c>
      <c r="X220" s="50">
        <v>0</v>
      </c>
      <c r="Y220" s="50">
        <v>0</v>
      </c>
      <c r="Z220" s="50">
        <v>0</v>
      </c>
      <c r="AA220" s="50">
        <v>0</v>
      </c>
      <c r="AB220" s="50">
        <v>0</v>
      </c>
      <c r="AC220" s="50">
        <v>0</v>
      </c>
      <c r="AD220" s="50">
        <v>0</v>
      </c>
      <c r="AF220" s="50">
        <v>0</v>
      </c>
      <c r="AG220" s="50">
        <v>0</v>
      </c>
      <c r="AH220" s="50">
        <v>0</v>
      </c>
      <c r="AI220" s="50">
        <v>0</v>
      </c>
      <c r="AJ220" s="50">
        <v>0</v>
      </c>
      <c r="AK220" s="50">
        <v>0</v>
      </c>
      <c r="AL220" s="50">
        <v>0</v>
      </c>
      <c r="AM220" s="50">
        <v>0</v>
      </c>
      <c r="AN220" s="50">
        <v>0</v>
      </c>
      <c r="AO220" s="50">
        <v>0</v>
      </c>
      <c r="AP220" s="50">
        <v>0</v>
      </c>
      <c r="AQ220" s="50">
        <v>0</v>
      </c>
      <c r="AR220" s="50">
        <v>0</v>
      </c>
      <c r="AS220" s="50">
        <v>0</v>
      </c>
      <c r="AU220" s="50">
        <v>0</v>
      </c>
      <c r="AV220" s="50">
        <v>0</v>
      </c>
      <c r="AW220" s="50">
        <v>0</v>
      </c>
      <c r="AX220" s="50">
        <v>0</v>
      </c>
      <c r="AY220" s="50">
        <v>0</v>
      </c>
      <c r="AZ220" s="50">
        <v>0</v>
      </c>
      <c r="BA220" s="50">
        <v>0</v>
      </c>
      <c r="BB220" s="50">
        <v>0</v>
      </c>
      <c r="BC220" s="50">
        <v>0</v>
      </c>
      <c r="BD220" s="50">
        <v>0</v>
      </c>
      <c r="BE220" s="50">
        <v>0</v>
      </c>
      <c r="BF220" s="50">
        <v>0</v>
      </c>
      <c r="BG220" s="50">
        <v>0</v>
      </c>
      <c r="BH220" s="50">
        <v>0</v>
      </c>
      <c r="BJ220" s="50">
        <v>0</v>
      </c>
      <c r="BK220" s="50">
        <v>0</v>
      </c>
      <c r="BL220" s="50">
        <v>0</v>
      </c>
      <c r="BM220" s="50">
        <v>0</v>
      </c>
      <c r="BN220" s="50">
        <v>0</v>
      </c>
      <c r="BO220" s="50">
        <v>0</v>
      </c>
      <c r="BP220" s="50">
        <v>0</v>
      </c>
      <c r="BQ220" s="50">
        <v>0</v>
      </c>
      <c r="BR220" s="50">
        <v>0</v>
      </c>
      <c r="BS220" s="50">
        <v>0</v>
      </c>
      <c r="BT220" s="50">
        <v>0</v>
      </c>
      <c r="BU220" s="50">
        <v>0</v>
      </c>
      <c r="BV220" s="50">
        <v>0</v>
      </c>
      <c r="BX220" s="50">
        <v>0</v>
      </c>
      <c r="BY220" s="50">
        <v>0</v>
      </c>
      <c r="BZ220" s="50">
        <v>0</v>
      </c>
      <c r="CA220" s="50">
        <v>0</v>
      </c>
      <c r="CB220" s="50">
        <v>0</v>
      </c>
      <c r="CC220" s="50">
        <v>0</v>
      </c>
      <c r="CD220" s="50">
        <v>0</v>
      </c>
      <c r="CE220" s="50">
        <v>0</v>
      </c>
      <c r="CF220" s="50">
        <v>0</v>
      </c>
      <c r="CG220" s="50">
        <v>0</v>
      </c>
      <c r="CH220" s="50">
        <v>0</v>
      </c>
      <c r="CI220" s="50">
        <v>0</v>
      </c>
      <c r="CJ220" s="50">
        <v>0</v>
      </c>
      <c r="CL220" s="50">
        <v>0</v>
      </c>
      <c r="CM220" s="50">
        <v>0</v>
      </c>
      <c r="CN220" s="50">
        <v>0</v>
      </c>
      <c r="CO220" s="50">
        <v>0</v>
      </c>
      <c r="CP220" s="50">
        <v>0</v>
      </c>
      <c r="CQ220" s="50">
        <v>0</v>
      </c>
      <c r="CR220" s="50">
        <v>0</v>
      </c>
      <c r="CS220" s="50">
        <v>0</v>
      </c>
      <c r="CT220" s="50">
        <v>0</v>
      </c>
      <c r="CU220" s="50">
        <v>0</v>
      </c>
      <c r="CV220" s="50">
        <v>0</v>
      </c>
      <c r="CW220" s="50">
        <v>0</v>
      </c>
      <c r="CX220" s="50">
        <v>0</v>
      </c>
      <c r="CZ220" s="50">
        <v>0</v>
      </c>
      <c r="DA220" s="50">
        <v>0</v>
      </c>
      <c r="DB220" s="50">
        <v>0</v>
      </c>
      <c r="DC220" s="50">
        <v>0</v>
      </c>
      <c r="DD220" s="50">
        <v>0</v>
      </c>
      <c r="DE220" s="50">
        <v>0</v>
      </c>
      <c r="DF220" s="50">
        <v>0</v>
      </c>
      <c r="DG220" s="50">
        <v>0</v>
      </c>
      <c r="DH220" s="50">
        <v>0</v>
      </c>
      <c r="DI220" s="50">
        <v>0</v>
      </c>
      <c r="DJ220" s="50">
        <v>1223.54</v>
      </c>
      <c r="DK220" s="50">
        <v>0</v>
      </c>
      <c r="DL220" s="50">
        <v>1223.54</v>
      </c>
      <c r="DM220" s="50">
        <v>0</v>
      </c>
      <c r="DN220" s="50">
        <v>0</v>
      </c>
      <c r="DO220" s="50">
        <v>0</v>
      </c>
      <c r="DP220" s="50">
        <v>0</v>
      </c>
      <c r="DQ220" s="50">
        <v>0</v>
      </c>
      <c r="DR220" s="50">
        <v>0</v>
      </c>
      <c r="DS220" s="50">
        <v>0</v>
      </c>
      <c r="DT220" s="50">
        <v>0</v>
      </c>
      <c r="DU220" s="50">
        <v>0</v>
      </c>
      <c r="DV220" s="50">
        <v>0</v>
      </c>
      <c r="DW220" s="50">
        <v>0</v>
      </c>
      <c r="DX220" s="50">
        <v>0</v>
      </c>
      <c r="DY220" s="50">
        <v>0</v>
      </c>
    </row>
    <row r="221" spans="1:129" s="51" customFormat="1" hidden="1" outlineLevel="2">
      <c r="A221" s="55" t="s">
        <v>375</v>
      </c>
      <c r="B221" s="50">
        <v>0</v>
      </c>
      <c r="C221" s="50">
        <v>0</v>
      </c>
      <c r="D221" s="50">
        <v>0</v>
      </c>
      <c r="E221" s="50">
        <v>0</v>
      </c>
      <c r="F221" s="50">
        <v>0</v>
      </c>
      <c r="G221" s="50">
        <v>0</v>
      </c>
      <c r="H221" s="50">
        <v>0</v>
      </c>
      <c r="I221" s="50">
        <v>0</v>
      </c>
      <c r="J221" s="50">
        <v>0</v>
      </c>
      <c r="K221" s="50">
        <v>0</v>
      </c>
      <c r="L221" s="50">
        <v>0</v>
      </c>
      <c r="M221" s="50">
        <v>0</v>
      </c>
      <c r="N221" s="50">
        <v>0</v>
      </c>
      <c r="O221" s="50">
        <v>0</v>
      </c>
      <c r="Q221" s="50">
        <v>0</v>
      </c>
      <c r="R221" s="50">
        <v>0</v>
      </c>
      <c r="S221" s="50">
        <v>0</v>
      </c>
      <c r="T221" s="50">
        <v>0</v>
      </c>
      <c r="U221" s="50">
        <v>0</v>
      </c>
      <c r="V221" s="50">
        <v>0</v>
      </c>
      <c r="W221" s="50">
        <v>0</v>
      </c>
      <c r="X221" s="50">
        <v>0</v>
      </c>
      <c r="Y221" s="50">
        <v>0</v>
      </c>
      <c r="Z221" s="50">
        <v>0</v>
      </c>
      <c r="AA221" s="50">
        <v>0</v>
      </c>
      <c r="AB221" s="50">
        <v>0</v>
      </c>
      <c r="AC221" s="50">
        <v>0</v>
      </c>
      <c r="AD221" s="50">
        <v>0</v>
      </c>
      <c r="AF221" s="50">
        <v>0</v>
      </c>
      <c r="AG221" s="50">
        <v>0</v>
      </c>
      <c r="AH221" s="50">
        <v>0</v>
      </c>
      <c r="AI221" s="50">
        <v>0</v>
      </c>
      <c r="AJ221" s="50">
        <v>0</v>
      </c>
      <c r="AK221" s="50">
        <v>0</v>
      </c>
      <c r="AL221" s="50">
        <v>0</v>
      </c>
      <c r="AM221" s="50">
        <v>0</v>
      </c>
      <c r="AN221" s="50">
        <v>0</v>
      </c>
      <c r="AO221" s="50">
        <v>0</v>
      </c>
      <c r="AP221" s="50">
        <v>0</v>
      </c>
      <c r="AQ221" s="50">
        <v>0</v>
      </c>
      <c r="AR221" s="50">
        <v>0</v>
      </c>
      <c r="AS221" s="50">
        <v>0</v>
      </c>
      <c r="AU221" s="50">
        <v>0</v>
      </c>
      <c r="AV221" s="50">
        <v>0</v>
      </c>
      <c r="AW221" s="50">
        <v>0</v>
      </c>
      <c r="AX221" s="50">
        <v>0</v>
      </c>
      <c r="AY221" s="50">
        <v>0</v>
      </c>
      <c r="AZ221" s="50">
        <v>0</v>
      </c>
      <c r="BA221" s="50">
        <v>0</v>
      </c>
      <c r="BB221" s="50">
        <v>0</v>
      </c>
      <c r="BC221" s="50">
        <v>0</v>
      </c>
      <c r="BD221" s="50">
        <v>0</v>
      </c>
      <c r="BE221" s="50">
        <v>0</v>
      </c>
      <c r="BF221" s="50">
        <v>0</v>
      </c>
      <c r="BG221" s="50">
        <v>0</v>
      </c>
      <c r="BH221" s="50">
        <v>0</v>
      </c>
      <c r="BJ221" s="50">
        <v>0</v>
      </c>
      <c r="BK221" s="50">
        <v>0</v>
      </c>
      <c r="BL221" s="50">
        <v>0</v>
      </c>
      <c r="BM221" s="50">
        <v>0</v>
      </c>
      <c r="BN221" s="50">
        <v>0</v>
      </c>
      <c r="BO221" s="50">
        <v>0</v>
      </c>
      <c r="BP221" s="50">
        <v>0</v>
      </c>
      <c r="BQ221" s="50">
        <v>0</v>
      </c>
      <c r="BR221" s="50">
        <v>0</v>
      </c>
      <c r="BS221" s="50">
        <v>0</v>
      </c>
      <c r="BT221" s="50">
        <v>0</v>
      </c>
      <c r="BU221" s="50">
        <v>0</v>
      </c>
      <c r="BV221" s="50">
        <v>0</v>
      </c>
      <c r="BX221" s="50">
        <v>0</v>
      </c>
      <c r="BY221" s="50">
        <v>0</v>
      </c>
      <c r="BZ221" s="50">
        <v>0</v>
      </c>
      <c r="CA221" s="50">
        <v>0</v>
      </c>
      <c r="CB221" s="50">
        <v>0</v>
      </c>
      <c r="CC221" s="50">
        <v>0</v>
      </c>
      <c r="CD221" s="50">
        <v>0</v>
      </c>
      <c r="CE221" s="50">
        <v>0</v>
      </c>
      <c r="CF221" s="50">
        <v>0</v>
      </c>
      <c r="CG221" s="50">
        <v>0</v>
      </c>
      <c r="CH221" s="50">
        <v>0</v>
      </c>
      <c r="CI221" s="50">
        <v>0</v>
      </c>
      <c r="CJ221" s="50">
        <v>0</v>
      </c>
      <c r="CL221" s="50">
        <v>0</v>
      </c>
      <c r="CM221" s="50">
        <v>0</v>
      </c>
      <c r="CN221" s="50">
        <v>0</v>
      </c>
      <c r="CO221" s="50">
        <v>0</v>
      </c>
      <c r="CP221" s="50">
        <v>0</v>
      </c>
      <c r="CQ221" s="50">
        <v>0</v>
      </c>
      <c r="CR221" s="50">
        <v>0</v>
      </c>
      <c r="CS221" s="50">
        <v>0</v>
      </c>
      <c r="CT221" s="50">
        <v>0</v>
      </c>
      <c r="CU221" s="50">
        <v>0</v>
      </c>
      <c r="CV221" s="50">
        <v>0</v>
      </c>
      <c r="CW221" s="50">
        <v>0</v>
      </c>
      <c r="CX221" s="50">
        <v>0</v>
      </c>
      <c r="CZ221" s="50">
        <v>0</v>
      </c>
      <c r="DA221" s="50">
        <v>0</v>
      </c>
      <c r="DB221" s="50">
        <v>0</v>
      </c>
      <c r="DC221" s="50">
        <v>0</v>
      </c>
      <c r="DD221" s="50">
        <v>0</v>
      </c>
      <c r="DE221" s="50">
        <v>0</v>
      </c>
      <c r="DF221" s="50">
        <v>0</v>
      </c>
      <c r="DG221" s="50">
        <v>0</v>
      </c>
      <c r="DH221" s="50">
        <v>0</v>
      </c>
      <c r="DI221" s="50">
        <v>0</v>
      </c>
      <c r="DJ221" s="50">
        <v>0</v>
      </c>
      <c r="DK221" s="50">
        <v>0</v>
      </c>
      <c r="DL221" s="50">
        <v>0</v>
      </c>
      <c r="DM221" s="50">
        <v>0</v>
      </c>
      <c r="DN221" s="50">
        <v>0</v>
      </c>
      <c r="DO221" s="50">
        <v>0</v>
      </c>
      <c r="DP221" s="50">
        <v>0</v>
      </c>
      <c r="DQ221" s="50">
        <v>0</v>
      </c>
      <c r="DR221" s="50">
        <v>0</v>
      </c>
      <c r="DS221" s="50">
        <v>0</v>
      </c>
      <c r="DT221" s="50">
        <v>0</v>
      </c>
      <c r="DU221" s="50">
        <v>0</v>
      </c>
      <c r="DV221" s="50">
        <v>0</v>
      </c>
      <c r="DW221" s="50">
        <v>0</v>
      </c>
      <c r="DX221" s="50">
        <v>0</v>
      </c>
      <c r="DY221" s="50">
        <v>0</v>
      </c>
    </row>
    <row r="222" spans="1:129" s="51" customFormat="1" hidden="1" outlineLevel="2">
      <c r="A222" s="55" t="s">
        <v>376</v>
      </c>
      <c r="B222" s="50">
        <v>0</v>
      </c>
      <c r="C222" s="50">
        <v>0</v>
      </c>
      <c r="D222" s="50">
        <v>0</v>
      </c>
      <c r="E222" s="50">
        <v>0</v>
      </c>
      <c r="F222" s="50">
        <v>0</v>
      </c>
      <c r="G222" s="50">
        <v>0</v>
      </c>
      <c r="H222" s="50">
        <v>0</v>
      </c>
      <c r="I222" s="50">
        <v>0</v>
      </c>
      <c r="J222" s="50">
        <v>0</v>
      </c>
      <c r="K222" s="50">
        <v>0</v>
      </c>
      <c r="L222" s="50">
        <v>0</v>
      </c>
      <c r="M222" s="50">
        <v>0</v>
      </c>
      <c r="N222" s="50">
        <v>0</v>
      </c>
      <c r="O222" s="50">
        <v>0</v>
      </c>
      <c r="Q222" s="50">
        <v>0</v>
      </c>
      <c r="R222" s="50">
        <v>0</v>
      </c>
      <c r="S222" s="50">
        <v>0</v>
      </c>
      <c r="T222" s="50">
        <v>0</v>
      </c>
      <c r="U222" s="50">
        <v>0</v>
      </c>
      <c r="V222" s="50">
        <v>0</v>
      </c>
      <c r="W222" s="50">
        <v>0</v>
      </c>
      <c r="X222" s="50">
        <v>0</v>
      </c>
      <c r="Y222" s="50">
        <v>0</v>
      </c>
      <c r="Z222" s="50">
        <v>0</v>
      </c>
      <c r="AA222" s="50">
        <v>0</v>
      </c>
      <c r="AB222" s="50">
        <v>0</v>
      </c>
      <c r="AC222" s="50">
        <v>0</v>
      </c>
      <c r="AD222" s="50">
        <v>0</v>
      </c>
      <c r="AF222" s="50">
        <v>0</v>
      </c>
      <c r="AG222" s="50">
        <v>0</v>
      </c>
      <c r="AH222" s="50">
        <v>0</v>
      </c>
      <c r="AI222" s="50">
        <v>0</v>
      </c>
      <c r="AJ222" s="50">
        <v>0</v>
      </c>
      <c r="AK222" s="50">
        <v>0</v>
      </c>
      <c r="AL222" s="50">
        <v>0</v>
      </c>
      <c r="AM222" s="50">
        <v>0</v>
      </c>
      <c r="AN222" s="50">
        <v>0</v>
      </c>
      <c r="AO222" s="50">
        <v>0</v>
      </c>
      <c r="AP222" s="50">
        <v>0</v>
      </c>
      <c r="AQ222" s="50">
        <v>0</v>
      </c>
      <c r="AR222" s="50">
        <v>0</v>
      </c>
      <c r="AS222" s="50">
        <v>0</v>
      </c>
      <c r="AU222" s="50">
        <v>0</v>
      </c>
      <c r="AV222" s="50">
        <v>0</v>
      </c>
      <c r="AW222" s="50">
        <v>0</v>
      </c>
      <c r="AX222" s="50">
        <v>0</v>
      </c>
      <c r="AY222" s="50">
        <v>0</v>
      </c>
      <c r="AZ222" s="50">
        <v>0</v>
      </c>
      <c r="BA222" s="50">
        <v>0</v>
      </c>
      <c r="BB222" s="50">
        <v>0</v>
      </c>
      <c r="BC222" s="50">
        <v>0</v>
      </c>
      <c r="BD222" s="50">
        <v>0</v>
      </c>
      <c r="BE222" s="50">
        <v>0</v>
      </c>
      <c r="BF222" s="50">
        <v>0</v>
      </c>
      <c r="BG222" s="50">
        <v>0</v>
      </c>
      <c r="BH222" s="50">
        <v>0</v>
      </c>
      <c r="BJ222" s="50">
        <v>0</v>
      </c>
      <c r="BK222" s="50">
        <v>0</v>
      </c>
      <c r="BL222" s="50">
        <v>0</v>
      </c>
      <c r="BM222" s="50">
        <v>0</v>
      </c>
      <c r="BN222" s="50">
        <v>0</v>
      </c>
      <c r="BO222" s="50">
        <v>0</v>
      </c>
      <c r="BP222" s="50">
        <v>0</v>
      </c>
      <c r="BQ222" s="50">
        <v>0</v>
      </c>
      <c r="BR222" s="50">
        <v>0</v>
      </c>
      <c r="BS222" s="50">
        <v>0</v>
      </c>
      <c r="BT222" s="50">
        <v>0</v>
      </c>
      <c r="BU222" s="50">
        <v>0</v>
      </c>
      <c r="BV222" s="50">
        <v>0</v>
      </c>
      <c r="BX222" s="50">
        <v>0</v>
      </c>
      <c r="BY222" s="50">
        <v>0</v>
      </c>
      <c r="BZ222" s="50">
        <v>0</v>
      </c>
      <c r="CA222" s="50">
        <v>0</v>
      </c>
      <c r="CB222" s="50">
        <v>0</v>
      </c>
      <c r="CC222" s="50">
        <v>0</v>
      </c>
      <c r="CD222" s="50">
        <v>0</v>
      </c>
      <c r="CE222" s="50">
        <v>0</v>
      </c>
      <c r="CF222" s="50">
        <v>0</v>
      </c>
      <c r="CG222" s="50">
        <v>0</v>
      </c>
      <c r="CH222" s="50">
        <v>0</v>
      </c>
      <c r="CI222" s="50">
        <v>0</v>
      </c>
      <c r="CJ222" s="50">
        <v>0</v>
      </c>
      <c r="CL222" s="50">
        <v>0</v>
      </c>
      <c r="CM222" s="50">
        <v>0</v>
      </c>
      <c r="CN222" s="50">
        <v>0</v>
      </c>
      <c r="CO222" s="50">
        <v>0</v>
      </c>
      <c r="CP222" s="50">
        <v>0</v>
      </c>
      <c r="CQ222" s="50">
        <v>0</v>
      </c>
      <c r="CR222" s="50">
        <v>0</v>
      </c>
      <c r="CS222" s="50">
        <v>0</v>
      </c>
      <c r="CT222" s="50">
        <v>0</v>
      </c>
      <c r="CU222" s="50">
        <v>0</v>
      </c>
      <c r="CV222" s="50">
        <v>0</v>
      </c>
      <c r="CW222" s="50">
        <v>0</v>
      </c>
      <c r="CX222" s="50">
        <v>0</v>
      </c>
      <c r="CZ222" s="50">
        <v>0</v>
      </c>
      <c r="DA222" s="50">
        <v>0</v>
      </c>
      <c r="DB222" s="50">
        <v>0</v>
      </c>
      <c r="DC222" s="50">
        <v>0</v>
      </c>
      <c r="DD222" s="50">
        <v>0</v>
      </c>
      <c r="DE222" s="50">
        <v>0</v>
      </c>
      <c r="DF222" s="50">
        <v>0</v>
      </c>
      <c r="DG222" s="50">
        <v>0</v>
      </c>
      <c r="DH222" s="50">
        <v>0</v>
      </c>
      <c r="DI222" s="50">
        <v>0</v>
      </c>
      <c r="DJ222" s="50">
        <v>0</v>
      </c>
      <c r="DK222" s="50">
        <v>0</v>
      </c>
      <c r="DL222" s="50">
        <v>0</v>
      </c>
      <c r="DM222" s="50">
        <v>0</v>
      </c>
      <c r="DN222" s="50">
        <v>0</v>
      </c>
      <c r="DO222" s="50">
        <v>0</v>
      </c>
      <c r="DP222" s="50">
        <v>0</v>
      </c>
      <c r="DQ222" s="50">
        <v>0</v>
      </c>
      <c r="DR222" s="50">
        <v>0</v>
      </c>
      <c r="DS222" s="50">
        <v>0</v>
      </c>
      <c r="DT222" s="50">
        <v>0</v>
      </c>
      <c r="DU222" s="50">
        <v>0</v>
      </c>
      <c r="DV222" s="50">
        <v>0</v>
      </c>
      <c r="DW222" s="50">
        <v>0</v>
      </c>
      <c r="DX222" s="50">
        <v>0</v>
      </c>
      <c r="DY222" s="50">
        <v>0</v>
      </c>
    </row>
    <row r="223" spans="1:129" s="51" customFormat="1" hidden="1" outlineLevel="1" collapsed="1">
      <c r="A223" s="49" t="s">
        <v>377</v>
      </c>
      <c r="B223" s="50">
        <v>0</v>
      </c>
      <c r="C223" s="50">
        <v>0</v>
      </c>
      <c r="D223" s="50">
        <v>0</v>
      </c>
      <c r="E223" s="50">
        <v>0</v>
      </c>
      <c r="F223" s="50">
        <v>0</v>
      </c>
      <c r="G223" s="50">
        <v>0</v>
      </c>
      <c r="H223" s="50">
        <v>0</v>
      </c>
      <c r="I223" s="50">
        <v>0</v>
      </c>
      <c r="J223" s="50">
        <v>0</v>
      </c>
      <c r="K223" s="50">
        <v>0</v>
      </c>
      <c r="L223" s="50">
        <v>0</v>
      </c>
      <c r="M223" s="50">
        <v>0</v>
      </c>
      <c r="N223" s="50">
        <v>0</v>
      </c>
      <c r="O223" s="50">
        <v>0</v>
      </c>
      <c r="Q223" s="50">
        <v>0</v>
      </c>
      <c r="R223" s="50">
        <v>0</v>
      </c>
      <c r="S223" s="50">
        <v>0</v>
      </c>
      <c r="T223" s="50">
        <v>0</v>
      </c>
      <c r="U223" s="50">
        <v>0</v>
      </c>
      <c r="V223" s="50">
        <v>0</v>
      </c>
      <c r="W223" s="50">
        <v>0</v>
      </c>
      <c r="X223" s="50">
        <v>0</v>
      </c>
      <c r="Y223" s="50">
        <v>0</v>
      </c>
      <c r="Z223" s="50">
        <v>0</v>
      </c>
      <c r="AA223" s="50">
        <v>0</v>
      </c>
      <c r="AB223" s="50">
        <v>0</v>
      </c>
      <c r="AC223" s="50">
        <v>0</v>
      </c>
      <c r="AD223" s="50">
        <v>0</v>
      </c>
      <c r="AF223" s="50">
        <v>0</v>
      </c>
      <c r="AG223" s="50">
        <v>0</v>
      </c>
      <c r="AH223" s="50">
        <v>0</v>
      </c>
      <c r="AI223" s="50">
        <v>0</v>
      </c>
      <c r="AJ223" s="50">
        <v>0</v>
      </c>
      <c r="AK223" s="50">
        <v>0</v>
      </c>
      <c r="AL223" s="50">
        <v>0</v>
      </c>
      <c r="AM223" s="50">
        <v>0</v>
      </c>
      <c r="AN223" s="50">
        <v>0</v>
      </c>
      <c r="AO223" s="50">
        <v>0</v>
      </c>
      <c r="AP223" s="50">
        <v>0</v>
      </c>
      <c r="AQ223" s="50">
        <v>0</v>
      </c>
      <c r="AR223" s="50">
        <v>0</v>
      </c>
      <c r="AS223" s="50">
        <v>0</v>
      </c>
      <c r="AU223" s="50">
        <v>0</v>
      </c>
      <c r="AV223" s="50">
        <v>0</v>
      </c>
      <c r="AW223" s="50">
        <v>0</v>
      </c>
      <c r="AX223" s="50">
        <v>0</v>
      </c>
      <c r="AY223" s="50">
        <v>0</v>
      </c>
      <c r="AZ223" s="50">
        <v>0</v>
      </c>
      <c r="BA223" s="50">
        <v>0</v>
      </c>
      <c r="BB223" s="50">
        <v>0</v>
      </c>
      <c r="BC223" s="50">
        <v>0</v>
      </c>
      <c r="BD223" s="50">
        <v>0</v>
      </c>
      <c r="BE223" s="50">
        <v>0</v>
      </c>
      <c r="BF223" s="50">
        <v>0</v>
      </c>
      <c r="BG223" s="50">
        <v>0</v>
      </c>
      <c r="BH223" s="50">
        <v>0</v>
      </c>
      <c r="BJ223" s="50">
        <v>0</v>
      </c>
      <c r="BK223" s="50">
        <v>0</v>
      </c>
      <c r="BL223" s="50">
        <v>0</v>
      </c>
      <c r="BM223" s="50">
        <v>0</v>
      </c>
      <c r="BN223" s="50">
        <v>0</v>
      </c>
      <c r="BO223" s="50">
        <v>0</v>
      </c>
      <c r="BP223" s="50">
        <v>0</v>
      </c>
      <c r="BQ223" s="50">
        <v>0</v>
      </c>
      <c r="BR223" s="50">
        <v>0</v>
      </c>
      <c r="BS223" s="50">
        <v>0</v>
      </c>
      <c r="BT223" s="50">
        <v>0</v>
      </c>
      <c r="BU223" s="50">
        <v>0</v>
      </c>
      <c r="BV223" s="50">
        <v>0</v>
      </c>
      <c r="BX223" s="50">
        <v>0</v>
      </c>
      <c r="BY223" s="50">
        <v>0</v>
      </c>
      <c r="BZ223" s="50">
        <v>0</v>
      </c>
      <c r="CA223" s="50">
        <v>0</v>
      </c>
      <c r="CB223" s="50">
        <v>0</v>
      </c>
      <c r="CC223" s="50">
        <v>0</v>
      </c>
      <c r="CD223" s="50">
        <v>0</v>
      </c>
      <c r="CE223" s="50">
        <v>0</v>
      </c>
      <c r="CF223" s="50">
        <v>0</v>
      </c>
      <c r="CG223" s="50">
        <v>0</v>
      </c>
      <c r="CH223" s="50">
        <v>0</v>
      </c>
      <c r="CI223" s="50">
        <v>0</v>
      </c>
      <c r="CJ223" s="50">
        <v>0</v>
      </c>
      <c r="CL223" s="50">
        <v>0</v>
      </c>
      <c r="CM223" s="50">
        <v>0</v>
      </c>
      <c r="CN223" s="50">
        <v>0</v>
      </c>
      <c r="CO223" s="50">
        <v>0</v>
      </c>
      <c r="CP223" s="50">
        <v>0</v>
      </c>
      <c r="CQ223" s="50">
        <v>0</v>
      </c>
      <c r="CR223" s="50">
        <v>0</v>
      </c>
      <c r="CS223" s="50">
        <v>0</v>
      </c>
      <c r="CT223" s="50">
        <v>0</v>
      </c>
      <c r="CU223" s="50">
        <v>0</v>
      </c>
      <c r="CV223" s="50">
        <v>0</v>
      </c>
      <c r="CW223" s="50">
        <v>0</v>
      </c>
      <c r="CX223" s="50">
        <v>0</v>
      </c>
      <c r="CZ223" s="50">
        <v>0</v>
      </c>
      <c r="DA223" s="50">
        <v>0</v>
      </c>
      <c r="DB223" s="50">
        <v>0</v>
      </c>
      <c r="DC223" s="50">
        <v>0</v>
      </c>
      <c r="DD223" s="50">
        <v>0</v>
      </c>
      <c r="DE223" s="50">
        <v>0</v>
      </c>
      <c r="DF223" s="50">
        <v>0</v>
      </c>
      <c r="DG223" s="50">
        <v>0</v>
      </c>
      <c r="DH223" s="50">
        <v>0</v>
      </c>
      <c r="DI223" s="50">
        <v>0</v>
      </c>
      <c r="DJ223" s="50">
        <v>1223.54</v>
      </c>
      <c r="DK223" s="50">
        <v>0</v>
      </c>
      <c r="DL223" s="50">
        <v>1223.54</v>
      </c>
      <c r="DM223" s="50">
        <v>0</v>
      </c>
      <c r="DN223" s="50">
        <v>0</v>
      </c>
      <c r="DO223" s="50">
        <v>0</v>
      </c>
      <c r="DP223" s="50">
        <v>0</v>
      </c>
      <c r="DQ223" s="50">
        <v>0</v>
      </c>
      <c r="DR223" s="50">
        <v>0</v>
      </c>
      <c r="DS223" s="50">
        <v>0</v>
      </c>
      <c r="DT223" s="50">
        <v>0</v>
      </c>
      <c r="DU223" s="50">
        <v>0</v>
      </c>
      <c r="DV223" s="50">
        <v>0</v>
      </c>
      <c r="DW223" s="50">
        <v>0</v>
      </c>
      <c r="DX223" s="50">
        <v>0</v>
      </c>
      <c r="DY223" s="50">
        <v>0</v>
      </c>
    </row>
    <row r="224" spans="1:129" s="51" customFormat="1" hidden="1" outlineLevel="2">
      <c r="A224" s="55" t="s">
        <v>378</v>
      </c>
      <c r="B224" s="50">
        <v>0</v>
      </c>
      <c r="C224" s="50">
        <v>0</v>
      </c>
      <c r="D224" s="50">
        <v>0</v>
      </c>
      <c r="E224" s="50">
        <v>83.43</v>
      </c>
      <c r="F224" s="50">
        <v>83.42</v>
      </c>
      <c r="G224" s="50">
        <v>0</v>
      </c>
      <c r="H224" s="50">
        <v>83.43</v>
      </c>
      <c r="I224" s="50">
        <v>83.43</v>
      </c>
      <c r="J224" s="50">
        <v>0</v>
      </c>
      <c r="K224" s="50">
        <v>0</v>
      </c>
      <c r="L224" s="50">
        <v>0</v>
      </c>
      <c r="M224" s="50">
        <v>0</v>
      </c>
      <c r="N224" s="50">
        <v>0</v>
      </c>
      <c r="O224" s="50">
        <v>333.71000000000004</v>
      </c>
      <c r="Q224" s="50">
        <v>0</v>
      </c>
      <c r="R224" s="50">
        <v>0</v>
      </c>
      <c r="S224" s="50">
        <v>0</v>
      </c>
      <c r="T224" s="50">
        <v>0</v>
      </c>
      <c r="U224" s="50">
        <v>0</v>
      </c>
      <c r="V224" s="50">
        <v>0</v>
      </c>
      <c r="W224" s="50">
        <v>149.86000000000001</v>
      </c>
      <c r="X224" s="50">
        <v>74.930000000000007</v>
      </c>
      <c r="Y224" s="50">
        <v>149.86000000000001</v>
      </c>
      <c r="Z224" s="50">
        <v>0</v>
      </c>
      <c r="AA224" s="50">
        <v>0</v>
      </c>
      <c r="AB224" s="50">
        <v>0</v>
      </c>
      <c r="AC224" s="50">
        <v>0</v>
      </c>
      <c r="AD224" s="50">
        <v>374.65000000000003</v>
      </c>
      <c r="AF224" s="50">
        <v>0</v>
      </c>
      <c r="AG224" s="50">
        <v>0</v>
      </c>
      <c r="AH224" s="50">
        <v>0</v>
      </c>
      <c r="AI224" s="50">
        <v>74.930000000000007</v>
      </c>
      <c r="AJ224" s="50">
        <v>0</v>
      </c>
      <c r="AK224" s="50">
        <v>0</v>
      </c>
      <c r="AL224" s="50">
        <v>0</v>
      </c>
      <c r="AM224" s="50">
        <v>0</v>
      </c>
      <c r="AN224" s="50">
        <v>0</v>
      </c>
      <c r="AO224" s="50">
        <v>585.1</v>
      </c>
      <c r="AP224" s="50">
        <v>-443.16</v>
      </c>
      <c r="AQ224" s="50">
        <v>0</v>
      </c>
      <c r="AR224" s="50">
        <v>0</v>
      </c>
      <c r="AS224" s="50">
        <v>216.86999999999995</v>
      </c>
      <c r="AU224" s="50">
        <v>0</v>
      </c>
      <c r="AV224" s="50">
        <v>0</v>
      </c>
      <c r="AW224" s="50">
        <v>0</v>
      </c>
      <c r="AX224" s="50">
        <v>0</v>
      </c>
      <c r="AY224" s="50">
        <v>0</v>
      </c>
      <c r="AZ224" s="50">
        <v>0</v>
      </c>
      <c r="BA224" s="50">
        <v>0</v>
      </c>
      <c r="BB224" s="50">
        <v>0</v>
      </c>
      <c r="BC224" s="50">
        <v>0</v>
      </c>
      <c r="BD224" s="50">
        <v>136</v>
      </c>
      <c r="BE224" s="50">
        <v>0</v>
      </c>
      <c r="BF224" s="50">
        <v>0</v>
      </c>
      <c r="BG224" s="50">
        <v>0</v>
      </c>
      <c r="BH224" s="50">
        <v>136</v>
      </c>
      <c r="BJ224" s="50">
        <v>0</v>
      </c>
      <c r="BK224" s="50">
        <v>0</v>
      </c>
      <c r="BL224" s="50">
        <v>0</v>
      </c>
      <c r="BM224" s="50">
        <v>0</v>
      </c>
      <c r="BN224" s="50">
        <v>0</v>
      </c>
      <c r="BO224" s="50">
        <v>0</v>
      </c>
      <c r="BP224" s="50">
        <v>0</v>
      </c>
      <c r="BQ224" s="50">
        <v>0</v>
      </c>
      <c r="BR224" s="50">
        <v>0</v>
      </c>
      <c r="BS224" s="50">
        <v>136</v>
      </c>
      <c r="BT224" s="50">
        <v>0</v>
      </c>
      <c r="BU224" s="50">
        <v>0</v>
      </c>
      <c r="BV224" s="50">
        <v>136</v>
      </c>
      <c r="BX224" s="50">
        <v>0</v>
      </c>
      <c r="BY224" s="50">
        <v>0</v>
      </c>
      <c r="BZ224" s="50">
        <v>0</v>
      </c>
      <c r="CA224" s="50">
        <v>0</v>
      </c>
      <c r="CB224" s="50">
        <v>0</v>
      </c>
      <c r="CC224" s="50">
        <v>0</v>
      </c>
      <c r="CD224" s="50">
        <v>0</v>
      </c>
      <c r="CE224" s="50">
        <v>373.5</v>
      </c>
      <c r="CF224" s="50">
        <v>0</v>
      </c>
      <c r="CG224" s="50">
        <v>0</v>
      </c>
      <c r="CH224" s="50">
        <v>0</v>
      </c>
      <c r="CI224" s="50">
        <v>149.4</v>
      </c>
      <c r="CJ224" s="50">
        <v>522.9</v>
      </c>
      <c r="CL224" s="50">
        <v>0</v>
      </c>
      <c r="CM224" s="50">
        <v>0</v>
      </c>
      <c r="CN224" s="50">
        <v>0</v>
      </c>
      <c r="CO224" s="50">
        <v>0</v>
      </c>
      <c r="CP224" s="50">
        <v>0</v>
      </c>
      <c r="CQ224" s="50">
        <v>0</v>
      </c>
      <c r="CR224" s="50">
        <v>303.39999999999998</v>
      </c>
      <c r="CS224" s="50">
        <v>303.39999999999998</v>
      </c>
      <c r="CT224" s="50">
        <v>0</v>
      </c>
      <c r="CU224" s="50">
        <v>0</v>
      </c>
      <c r="CV224" s="50">
        <v>0</v>
      </c>
      <c r="CW224" s="50">
        <v>0</v>
      </c>
      <c r="CX224" s="50">
        <v>606.79999999999995</v>
      </c>
      <c r="CZ224" s="50">
        <v>0</v>
      </c>
      <c r="DA224" s="50">
        <v>0</v>
      </c>
      <c r="DB224" s="50">
        <v>0</v>
      </c>
      <c r="DC224" s="50">
        <v>0</v>
      </c>
      <c r="DD224" s="50">
        <v>0</v>
      </c>
      <c r="DE224" s="50">
        <v>0</v>
      </c>
      <c r="DF224" s="50">
        <v>0</v>
      </c>
      <c r="DG224" s="50">
        <v>231.12</v>
      </c>
      <c r="DH224" s="50">
        <v>0</v>
      </c>
      <c r="DI224" s="50">
        <v>231.12</v>
      </c>
      <c r="DJ224" s="50">
        <v>0</v>
      </c>
      <c r="DK224" s="50">
        <v>0</v>
      </c>
      <c r="DL224" s="50">
        <v>462.24</v>
      </c>
      <c r="DM224" s="50">
        <v>0</v>
      </c>
      <c r="DN224" s="50">
        <v>0</v>
      </c>
      <c r="DO224" s="50">
        <v>0</v>
      </c>
      <c r="DP224" s="50">
        <v>0</v>
      </c>
      <c r="DQ224" s="50">
        <v>0</v>
      </c>
      <c r="DR224" s="50">
        <v>0</v>
      </c>
      <c r="DS224" s="50">
        <v>0</v>
      </c>
      <c r="DT224" s="50">
        <v>0</v>
      </c>
      <c r="DU224" s="50">
        <v>0</v>
      </c>
      <c r="DV224" s="50">
        <v>0</v>
      </c>
      <c r="DW224" s="50">
        <v>0</v>
      </c>
      <c r="DX224" s="50">
        <v>0</v>
      </c>
      <c r="DY224" s="50">
        <v>0</v>
      </c>
    </row>
    <row r="225" spans="1:129" s="51" customFormat="1" hidden="1" outlineLevel="2">
      <c r="A225" s="55" t="s">
        <v>379</v>
      </c>
      <c r="B225" s="50">
        <v>0</v>
      </c>
      <c r="C225" s="50">
        <v>0</v>
      </c>
      <c r="D225" s="50">
        <v>0</v>
      </c>
      <c r="E225" s="50">
        <v>0</v>
      </c>
      <c r="F225" s="50">
        <v>0</v>
      </c>
      <c r="G225" s="50">
        <v>0</v>
      </c>
      <c r="H225" s="50">
        <v>0</v>
      </c>
      <c r="I225" s="50">
        <v>0</v>
      </c>
      <c r="J225" s="50">
        <v>0</v>
      </c>
      <c r="K225" s="50">
        <v>0</v>
      </c>
      <c r="L225" s="50">
        <v>0</v>
      </c>
      <c r="M225" s="50">
        <v>0</v>
      </c>
      <c r="N225" s="50">
        <v>0</v>
      </c>
      <c r="O225" s="50">
        <v>0</v>
      </c>
      <c r="Q225" s="50">
        <v>0</v>
      </c>
      <c r="R225" s="50">
        <v>0</v>
      </c>
      <c r="S225" s="50">
        <v>0</v>
      </c>
      <c r="T225" s="50">
        <v>0</v>
      </c>
      <c r="U225" s="50">
        <v>0</v>
      </c>
      <c r="V225" s="50">
        <v>0</v>
      </c>
      <c r="W225" s="50">
        <v>0</v>
      </c>
      <c r="X225" s="50">
        <v>0</v>
      </c>
      <c r="Y225" s="50">
        <v>0</v>
      </c>
      <c r="Z225" s="50">
        <v>0</v>
      </c>
      <c r="AA225" s="50">
        <v>0</v>
      </c>
      <c r="AB225" s="50">
        <v>0</v>
      </c>
      <c r="AC225" s="50">
        <v>0</v>
      </c>
      <c r="AD225" s="50">
        <v>0</v>
      </c>
      <c r="AF225" s="50">
        <v>0</v>
      </c>
      <c r="AG225" s="50">
        <v>0</v>
      </c>
      <c r="AH225" s="50">
        <v>0</v>
      </c>
      <c r="AI225" s="50">
        <v>0</v>
      </c>
      <c r="AJ225" s="50">
        <v>0</v>
      </c>
      <c r="AK225" s="50">
        <v>0</v>
      </c>
      <c r="AL225" s="50">
        <v>0</v>
      </c>
      <c r="AM225" s="50">
        <v>0</v>
      </c>
      <c r="AN225" s="50">
        <v>0</v>
      </c>
      <c r="AO225" s="50">
        <v>0</v>
      </c>
      <c r="AP225" s="50">
        <v>0</v>
      </c>
      <c r="AQ225" s="50">
        <v>0</v>
      </c>
      <c r="AR225" s="50">
        <v>0</v>
      </c>
      <c r="AS225" s="50">
        <v>0</v>
      </c>
      <c r="AU225" s="50">
        <v>0</v>
      </c>
      <c r="AV225" s="50">
        <v>0</v>
      </c>
      <c r="AW225" s="50">
        <v>0</v>
      </c>
      <c r="AX225" s="50">
        <v>0</v>
      </c>
      <c r="AY225" s="50">
        <v>0</v>
      </c>
      <c r="AZ225" s="50">
        <v>0</v>
      </c>
      <c r="BA225" s="50">
        <v>0</v>
      </c>
      <c r="BB225" s="50">
        <v>0</v>
      </c>
      <c r="BC225" s="50">
        <v>0</v>
      </c>
      <c r="BD225" s="50">
        <v>0</v>
      </c>
      <c r="BE225" s="50">
        <v>0</v>
      </c>
      <c r="BF225" s="50">
        <v>0</v>
      </c>
      <c r="BG225" s="50">
        <v>0</v>
      </c>
      <c r="BH225" s="50">
        <v>0</v>
      </c>
      <c r="BJ225" s="50">
        <v>0</v>
      </c>
      <c r="BK225" s="50">
        <v>0</v>
      </c>
      <c r="BL225" s="50">
        <v>0</v>
      </c>
      <c r="BM225" s="50">
        <v>0</v>
      </c>
      <c r="BN225" s="50">
        <v>0</v>
      </c>
      <c r="BO225" s="50">
        <v>0</v>
      </c>
      <c r="BP225" s="50">
        <v>0</v>
      </c>
      <c r="BQ225" s="50">
        <v>0</v>
      </c>
      <c r="BR225" s="50">
        <v>0</v>
      </c>
      <c r="BS225" s="50">
        <v>0</v>
      </c>
      <c r="BT225" s="50">
        <v>0</v>
      </c>
      <c r="BU225" s="50">
        <v>0</v>
      </c>
      <c r="BV225" s="50">
        <v>0</v>
      </c>
      <c r="BX225" s="50">
        <v>0</v>
      </c>
      <c r="BY225" s="50">
        <v>0</v>
      </c>
      <c r="BZ225" s="50">
        <v>0</v>
      </c>
      <c r="CA225" s="50">
        <v>0</v>
      </c>
      <c r="CB225" s="50">
        <v>0</v>
      </c>
      <c r="CC225" s="50">
        <v>0</v>
      </c>
      <c r="CD225" s="50">
        <v>0</v>
      </c>
      <c r="CE225" s="50">
        <v>0</v>
      </c>
      <c r="CF225" s="50">
        <v>0</v>
      </c>
      <c r="CG225" s="50">
        <v>0</v>
      </c>
      <c r="CH225" s="50">
        <v>0</v>
      </c>
      <c r="CI225" s="50">
        <v>0</v>
      </c>
      <c r="CJ225" s="50">
        <v>0</v>
      </c>
      <c r="CL225" s="50">
        <v>0</v>
      </c>
      <c r="CM225" s="50">
        <v>0</v>
      </c>
      <c r="CN225" s="50">
        <v>0</v>
      </c>
      <c r="CO225" s="50">
        <v>0</v>
      </c>
      <c r="CP225" s="50">
        <v>0</v>
      </c>
      <c r="CQ225" s="50">
        <v>0</v>
      </c>
      <c r="CR225" s="50">
        <v>0</v>
      </c>
      <c r="CS225" s="50">
        <v>0</v>
      </c>
      <c r="CT225" s="50">
        <v>0</v>
      </c>
      <c r="CU225" s="50">
        <v>0</v>
      </c>
      <c r="CV225" s="50">
        <v>0</v>
      </c>
      <c r="CW225" s="50">
        <v>0</v>
      </c>
      <c r="CX225" s="50">
        <v>0</v>
      </c>
      <c r="CZ225" s="50">
        <v>0</v>
      </c>
      <c r="DA225" s="50">
        <v>0</v>
      </c>
      <c r="DB225" s="50">
        <v>0</v>
      </c>
      <c r="DC225" s="50">
        <v>0</v>
      </c>
      <c r="DD225" s="50">
        <v>0</v>
      </c>
      <c r="DE225" s="50">
        <v>0</v>
      </c>
      <c r="DF225" s="50">
        <v>0</v>
      </c>
      <c r="DG225" s="50">
        <v>0</v>
      </c>
      <c r="DH225" s="50">
        <v>0</v>
      </c>
      <c r="DI225" s="50">
        <v>0</v>
      </c>
      <c r="DJ225" s="50">
        <v>0</v>
      </c>
      <c r="DK225" s="50">
        <v>0</v>
      </c>
      <c r="DL225" s="50">
        <v>0</v>
      </c>
      <c r="DM225" s="50">
        <v>0</v>
      </c>
      <c r="DN225" s="50">
        <v>0</v>
      </c>
      <c r="DO225" s="50">
        <v>0</v>
      </c>
      <c r="DP225" s="50">
        <v>0</v>
      </c>
      <c r="DQ225" s="50">
        <v>0</v>
      </c>
      <c r="DR225" s="50">
        <v>0</v>
      </c>
      <c r="DS225" s="50">
        <v>0</v>
      </c>
      <c r="DT225" s="50">
        <v>0</v>
      </c>
      <c r="DU225" s="50">
        <v>0</v>
      </c>
      <c r="DV225" s="50">
        <v>0</v>
      </c>
      <c r="DW225" s="50">
        <v>0</v>
      </c>
      <c r="DX225" s="50">
        <v>0</v>
      </c>
      <c r="DY225" s="50">
        <v>0</v>
      </c>
    </row>
    <row r="226" spans="1:129" s="51" customFormat="1" hidden="1" outlineLevel="2">
      <c r="A226" s="55" t="s">
        <v>380</v>
      </c>
      <c r="B226" s="50">
        <v>0</v>
      </c>
      <c r="C226" s="50">
        <v>0</v>
      </c>
      <c r="D226" s="50">
        <v>0</v>
      </c>
      <c r="E226" s="50">
        <v>0</v>
      </c>
      <c r="F226" s="50">
        <v>0</v>
      </c>
      <c r="G226" s="50">
        <v>0</v>
      </c>
      <c r="H226" s="50">
        <v>0</v>
      </c>
      <c r="I226" s="50">
        <v>0</v>
      </c>
      <c r="J226" s="50">
        <v>0</v>
      </c>
      <c r="K226" s="50">
        <v>0</v>
      </c>
      <c r="L226" s="50">
        <v>0</v>
      </c>
      <c r="M226" s="50">
        <v>0</v>
      </c>
      <c r="N226" s="50">
        <v>0</v>
      </c>
      <c r="O226" s="50">
        <v>0</v>
      </c>
      <c r="Q226" s="50">
        <v>0</v>
      </c>
      <c r="R226" s="50">
        <v>0</v>
      </c>
      <c r="S226" s="50">
        <v>0</v>
      </c>
      <c r="T226" s="50">
        <v>0</v>
      </c>
      <c r="U226" s="50">
        <v>0</v>
      </c>
      <c r="V226" s="50">
        <v>0</v>
      </c>
      <c r="W226" s="50">
        <v>0</v>
      </c>
      <c r="X226" s="50">
        <v>0</v>
      </c>
      <c r="Y226" s="50">
        <v>0</v>
      </c>
      <c r="Z226" s="50">
        <v>0</v>
      </c>
      <c r="AA226" s="50">
        <v>0</v>
      </c>
      <c r="AB226" s="50">
        <v>0</v>
      </c>
      <c r="AC226" s="50">
        <v>0</v>
      </c>
      <c r="AD226" s="50">
        <v>0</v>
      </c>
      <c r="AF226" s="50">
        <v>0</v>
      </c>
      <c r="AG226" s="50">
        <v>0</v>
      </c>
      <c r="AH226" s="50">
        <v>0</v>
      </c>
      <c r="AI226" s="50">
        <v>0</v>
      </c>
      <c r="AJ226" s="50">
        <v>0</v>
      </c>
      <c r="AK226" s="50">
        <v>0</v>
      </c>
      <c r="AL226" s="50">
        <v>0</v>
      </c>
      <c r="AM226" s="50">
        <v>3095</v>
      </c>
      <c r="AN226" s="50">
        <v>0</v>
      </c>
      <c r="AO226" s="50">
        <v>0</v>
      </c>
      <c r="AP226" s="50">
        <v>0</v>
      </c>
      <c r="AQ226" s="50">
        <v>0</v>
      </c>
      <c r="AR226" s="50">
        <v>0</v>
      </c>
      <c r="AS226" s="50">
        <v>3095</v>
      </c>
      <c r="AU226" s="50">
        <v>0</v>
      </c>
      <c r="AV226" s="50">
        <v>0</v>
      </c>
      <c r="AW226" s="50">
        <v>0</v>
      </c>
      <c r="AX226" s="50">
        <v>0</v>
      </c>
      <c r="AY226" s="50">
        <v>1128</v>
      </c>
      <c r="AZ226" s="50">
        <v>0</v>
      </c>
      <c r="BA226" s="50">
        <v>0</v>
      </c>
      <c r="BB226" s="50">
        <v>0</v>
      </c>
      <c r="BC226" s="50">
        <v>0</v>
      </c>
      <c r="BD226" s="50">
        <v>0</v>
      </c>
      <c r="BE226" s="50">
        <v>0</v>
      </c>
      <c r="BF226" s="50">
        <v>0</v>
      </c>
      <c r="BG226" s="50">
        <v>0</v>
      </c>
      <c r="BH226" s="50">
        <v>1128</v>
      </c>
      <c r="BJ226" s="50">
        <v>0</v>
      </c>
      <c r="BK226" s="50">
        <v>0</v>
      </c>
      <c r="BL226" s="50">
        <v>0</v>
      </c>
      <c r="BM226" s="50">
        <v>0</v>
      </c>
      <c r="BN226" s="50">
        <v>0</v>
      </c>
      <c r="BO226" s="50">
        <v>0</v>
      </c>
      <c r="BP226" s="50">
        <v>0</v>
      </c>
      <c r="BQ226" s="50">
        <v>0</v>
      </c>
      <c r="BR226" s="50">
        <v>0</v>
      </c>
      <c r="BS226" s="50">
        <v>0</v>
      </c>
      <c r="BT226" s="50">
        <v>0</v>
      </c>
      <c r="BU226" s="50">
        <v>0</v>
      </c>
      <c r="BV226" s="50">
        <v>0</v>
      </c>
      <c r="BX226" s="50">
        <v>0</v>
      </c>
      <c r="BY226" s="50">
        <v>0</v>
      </c>
      <c r="BZ226" s="50">
        <v>0</v>
      </c>
      <c r="CA226" s="50">
        <v>0</v>
      </c>
      <c r="CB226" s="50">
        <v>0</v>
      </c>
      <c r="CC226" s="50">
        <v>0</v>
      </c>
      <c r="CD226" s="50">
        <v>0</v>
      </c>
      <c r="CE226" s="50">
        <v>0</v>
      </c>
      <c r="CF226" s="50">
        <v>0</v>
      </c>
      <c r="CG226" s="50">
        <v>0</v>
      </c>
      <c r="CH226" s="50">
        <v>0</v>
      </c>
      <c r="CI226" s="50">
        <v>0</v>
      </c>
      <c r="CJ226" s="50">
        <v>0</v>
      </c>
      <c r="CL226" s="50">
        <v>0</v>
      </c>
      <c r="CM226" s="50">
        <v>0</v>
      </c>
      <c r="CN226" s="50">
        <v>0</v>
      </c>
      <c r="CO226" s="50">
        <v>0</v>
      </c>
      <c r="CP226" s="50">
        <v>0</v>
      </c>
      <c r="CQ226" s="50">
        <v>0</v>
      </c>
      <c r="CR226" s="50">
        <v>0</v>
      </c>
      <c r="CS226" s="50">
        <v>0</v>
      </c>
      <c r="CT226" s="50">
        <v>0</v>
      </c>
      <c r="CU226" s="50">
        <v>0</v>
      </c>
      <c r="CV226" s="50">
        <v>0</v>
      </c>
      <c r="CW226" s="50">
        <v>0</v>
      </c>
      <c r="CX226" s="50">
        <v>0</v>
      </c>
      <c r="CZ226" s="50">
        <v>0</v>
      </c>
      <c r="DA226" s="50">
        <v>0</v>
      </c>
      <c r="DB226" s="50">
        <v>0</v>
      </c>
      <c r="DC226" s="50">
        <v>0</v>
      </c>
      <c r="DD226" s="50">
        <v>0</v>
      </c>
      <c r="DE226" s="50">
        <v>0</v>
      </c>
      <c r="DF226" s="50">
        <v>0</v>
      </c>
      <c r="DG226" s="50">
        <v>0</v>
      </c>
      <c r="DH226" s="50">
        <v>0</v>
      </c>
      <c r="DI226" s="50">
        <v>0</v>
      </c>
      <c r="DJ226" s="50">
        <v>0</v>
      </c>
      <c r="DK226" s="50">
        <v>0</v>
      </c>
      <c r="DL226" s="50">
        <v>0</v>
      </c>
      <c r="DM226" s="50">
        <v>0</v>
      </c>
      <c r="DN226" s="50">
        <v>0</v>
      </c>
      <c r="DO226" s="50">
        <v>106</v>
      </c>
      <c r="DP226" s="50">
        <v>395</v>
      </c>
      <c r="DQ226" s="50">
        <v>0</v>
      </c>
      <c r="DR226" s="50">
        <v>0</v>
      </c>
      <c r="DS226" s="50">
        <v>0</v>
      </c>
      <c r="DT226" s="50">
        <v>0</v>
      </c>
      <c r="DU226" s="50">
        <v>0</v>
      </c>
      <c r="DV226" s="50">
        <v>0</v>
      </c>
      <c r="DW226" s="50">
        <v>0</v>
      </c>
      <c r="DX226" s="50">
        <v>0</v>
      </c>
      <c r="DY226" s="50">
        <v>501</v>
      </c>
    </row>
    <row r="227" spans="1:129" s="51" customFormat="1" hidden="1" outlineLevel="2">
      <c r="A227" s="55" t="s">
        <v>381</v>
      </c>
      <c r="B227" s="50">
        <v>0</v>
      </c>
      <c r="C227" s="50">
        <v>0</v>
      </c>
      <c r="D227" s="50">
        <v>0</v>
      </c>
      <c r="E227" s="50">
        <v>0</v>
      </c>
      <c r="F227" s="50">
        <v>0</v>
      </c>
      <c r="G227" s="50">
        <v>0</v>
      </c>
      <c r="H227" s="50">
        <v>0</v>
      </c>
      <c r="I227" s="50">
        <v>0</v>
      </c>
      <c r="J227" s="50">
        <v>0</v>
      </c>
      <c r="K227" s="50">
        <v>0</v>
      </c>
      <c r="L227" s="50">
        <v>0</v>
      </c>
      <c r="M227" s="50">
        <v>0</v>
      </c>
      <c r="N227" s="50">
        <v>0</v>
      </c>
      <c r="O227" s="50">
        <v>0</v>
      </c>
      <c r="Q227" s="50">
        <v>0</v>
      </c>
      <c r="R227" s="50">
        <v>260</v>
      </c>
      <c r="S227" s="50">
        <v>0</v>
      </c>
      <c r="T227" s="50">
        <v>0</v>
      </c>
      <c r="U227" s="50">
        <v>0</v>
      </c>
      <c r="V227" s="50">
        <v>1330</v>
      </c>
      <c r="W227" s="50">
        <v>0</v>
      </c>
      <c r="X227" s="50">
        <v>0</v>
      </c>
      <c r="Y227" s="50">
        <v>0</v>
      </c>
      <c r="Z227" s="50">
        <v>0</v>
      </c>
      <c r="AA227" s="50">
        <v>0</v>
      </c>
      <c r="AB227" s="50">
        <v>0</v>
      </c>
      <c r="AC227" s="50">
        <v>0</v>
      </c>
      <c r="AD227" s="50">
        <v>1590</v>
      </c>
      <c r="AF227" s="50">
        <v>0</v>
      </c>
      <c r="AG227" s="50">
        <v>0</v>
      </c>
      <c r="AH227" s="50">
        <v>0</v>
      </c>
      <c r="AI227" s="50">
        <v>0</v>
      </c>
      <c r="AJ227" s="50">
        <v>0</v>
      </c>
      <c r="AK227" s="50">
        <v>0</v>
      </c>
      <c r="AL227" s="50">
        <v>0</v>
      </c>
      <c r="AM227" s="50">
        <v>0</v>
      </c>
      <c r="AN227" s="50">
        <v>0</v>
      </c>
      <c r="AO227" s="50">
        <v>0</v>
      </c>
      <c r="AP227" s="50">
        <v>0</v>
      </c>
      <c r="AQ227" s="50">
        <v>0</v>
      </c>
      <c r="AR227" s="50">
        <v>0</v>
      </c>
      <c r="AS227" s="50">
        <v>0</v>
      </c>
      <c r="AU227" s="50">
        <v>0</v>
      </c>
      <c r="AV227" s="50">
        <v>0</v>
      </c>
      <c r="AW227" s="50">
        <v>0</v>
      </c>
      <c r="AX227" s="50">
        <v>0</v>
      </c>
      <c r="AY227" s="50">
        <v>0</v>
      </c>
      <c r="AZ227" s="50">
        <v>0</v>
      </c>
      <c r="BA227" s="50">
        <v>0</v>
      </c>
      <c r="BB227" s="50">
        <v>0</v>
      </c>
      <c r="BC227" s="50">
        <v>0</v>
      </c>
      <c r="BD227" s="50">
        <v>0</v>
      </c>
      <c r="BE227" s="50">
        <v>0</v>
      </c>
      <c r="BF227" s="50">
        <v>0</v>
      </c>
      <c r="BG227" s="50">
        <v>0</v>
      </c>
      <c r="BH227" s="50">
        <v>0</v>
      </c>
      <c r="BJ227" s="50">
        <v>0</v>
      </c>
      <c r="BK227" s="50">
        <v>0</v>
      </c>
      <c r="BL227" s="50">
        <v>0</v>
      </c>
      <c r="BM227" s="50">
        <v>0</v>
      </c>
      <c r="BN227" s="50">
        <v>0</v>
      </c>
      <c r="BO227" s="50">
        <v>0</v>
      </c>
      <c r="BP227" s="50">
        <v>0</v>
      </c>
      <c r="BQ227" s="50">
        <v>0</v>
      </c>
      <c r="BR227" s="50">
        <v>0</v>
      </c>
      <c r="BS227" s="50">
        <v>0</v>
      </c>
      <c r="BT227" s="50">
        <v>0</v>
      </c>
      <c r="BU227" s="50">
        <v>0</v>
      </c>
      <c r="BV227" s="50">
        <v>0</v>
      </c>
      <c r="BX227" s="50">
        <v>0</v>
      </c>
      <c r="BY227" s="50">
        <v>0</v>
      </c>
      <c r="BZ227" s="50">
        <v>0</v>
      </c>
      <c r="CA227" s="50">
        <v>0</v>
      </c>
      <c r="CB227" s="50">
        <v>0</v>
      </c>
      <c r="CC227" s="50">
        <v>0</v>
      </c>
      <c r="CD227" s="50">
        <v>0</v>
      </c>
      <c r="CE227" s="50">
        <v>0</v>
      </c>
      <c r="CF227" s="50">
        <v>0</v>
      </c>
      <c r="CG227" s="50">
        <v>0</v>
      </c>
      <c r="CH227" s="50">
        <v>0</v>
      </c>
      <c r="CI227" s="50">
        <v>0</v>
      </c>
      <c r="CJ227" s="50">
        <v>0</v>
      </c>
      <c r="CL227" s="50">
        <v>0</v>
      </c>
      <c r="CM227" s="50">
        <v>0</v>
      </c>
      <c r="CN227" s="50">
        <v>0</v>
      </c>
      <c r="CO227" s="50">
        <v>0</v>
      </c>
      <c r="CP227" s="50">
        <v>0</v>
      </c>
      <c r="CQ227" s="50">
        <v>0</v>
      </c>
      <c r="CR227" s="50">
        <v>0</v>
      </c>
      <c r="CS227" s="50">
        <v>0</v>
      </c>
      <c r="CT227" s="50">
        <v>0</v>
      </c>
      <c r="CU227" s="50">
        <v>0</v>
      </c>
      <c r="CV227" s="50">
        <v>0</v>
      </c>
      <c r="CW227" s="50">
        <v>0</v>
      </c>
      <c r="CX227" s="50">
        <v>0</v>
      </c>
      <c r="CZ227" s="50">
        <v>0</v>
      </c>
      <c r="DA227" s="50">
        <v>0</v>
      </c>
      <c r="DB227" s="50">
        <v>0</v>
      </c>
      <c r="DC227" s="50">
        <v>0</v>
      </c>
      <c r="DD227" s="50">
        <v>0</v>
      </c>
      <c r="DE227" s="50">
        <v>0</v>
      </c>
      <c r="DF227" s="50">
        <v>0</v>
      </c>
      <c r="DG227" s="50">
        <v>0</v>
      </c>
      <c r="DH227" s="50">
        <v>0</v>
      </c>
      <c r="DI227" s="50">
        <v>0</v>
      </c>
      <c r="DJ227" s="50">
        <v>0</v>
      </c>
      <c r="DK227" s="50">
        <v>0</v>
      </c>
      <c r="DL227" s="50">
        <v>0</v>
      </c>
      <c r="DM227" s="50">
        <v>0</v>
      </c>
      <c r="DN227" s="50">
        <v>0</v>
      </c>
      <c r="DO227" s="50">
        <v>0</v>
      </c>
      <c r="DP227" s="50">
        <v>0</v>
      </c>
      <c r="DQ227" s="50">
        <v>0</v>
      </c>
      <c r="DR227" s="50">
        <v>0</v>
      </c>
      <c r="DS227" s="50">
        <v>0</v>
      </c>
      <c r="DT227" s="50">
        <v>0</v>
      </c>
      <c r="DU227" s="50">
        <v>0</v>
      </c>
      <c r="DV227" s="50">
        <v>0</v>
      </c>
      <c r="DW227" s="50">
        <v>0</v>
      </c>
      <c r="DX227" s="50">
        <v>0</v>
      </c>
      <c r="DY227" s="50">
        <v>0</v>
      </c>
    </row>
    <row r="228" spans="1:129" s="51" customFormat="1" hidden="1" outlineLevel="2">
      <c r="A228" s="55" t="s">
        <v>382</v>
      </c>
      <c r="B228" s="50">
        <v>0</v>
      </c>
      <c r="C228" s="50">
        <v>0</v>
      </c>
      <c r="D228" s="50">
        <v>0</v>
      </c>
      <c r="E228" s="50">
        <v>0</v>
      </c>
      <c r="F228" s="50">
        <v>0</v>
      </c>
      <c r="G228" s="50">
        <v>0</v>
      </c>
      <c r="H228" s="50">
        <v>0</v>
      </c>
      <c r="I228" s="50">
        <v>0</v>
      </c>
      <c r="J228" s="50">
        <v>0</v>
      </c>
      <c r="K228" s="50">
        <v>0</v>
      </c>
      <c r="L228" s="50">
        <v>0</v>
      </c>
      <c r="M228" s="50">
        <v>0</v>
      </c>
      <c r="N228" s="50">
        <v>0</v>
      </c>
      <c r="O228" s="50">
        <v>0</v>
      </c>
      <c r="Q228" s="50">
        <v>0</v>
      </c>
      <c r="R228" s="50">
        <v>0</v>
      </c>
      <c r="S228" s="50">
        <v>0</v>
      </c>
      <c r="T228" s="50">
        <v>0</v>
      </c>
      <c r="U228" s="50">
        <v>0</v>
      </c>
      <c r="V228" s="50">
        <v>0</v>
      </c>
      <c r="W228" s="50">
        <v>0</v>
      </c>
      <c r="X228" s="50">
        <v>0</v>
      </c>
      <c r="Y228" s="50">
        <v>0</v>
      </c>
      <c r="Z228" s="50">
        <v>0</v>
      </c>
      <c r="AA228" s="50">
        <v>0</v>
      </c>
      <c r="AB228" s="50">
        <v>0</v>
      </c>
      <c r="AC228" s="50">
        <v>0</v>
      </c>
      <c r="AD228" s="50">
        <v>0</v>
      </c>
      <c r="AF228" s="50">
        <v>0</v>
      </c>
      <c r="AG228" s="50">
        <v>0</v>
      </c>
      <c r="AH228" s="50">
        <v>0</v>
      </c>
      <c r="AI228" s="50">
        <v>0</v>
      </c>
      <c r="AJ228" s="50">
        <v>0</v>
      </c>
      <c r="AK228" s="50">
        <v>0</v>
      </c>
      <c r="AL228" s="50">
        <v>0</v>
      </c>
      <c r="AM228" s="50">
        <v>0</v>
      </c>
      <c r="AN228" s="50">
        <v>0</v>
      </c>
      <c r="AO228" s="50">
        <v>0</v>
      </c>
      <c r="AP228" s="50">
        <v>0</v>
      </c>
      <c r="AQ228" s="50">
        <v>0</v>
      </c>
      <c r="AR228" s="50">
        <v>0</v>
      </c>
      <c r="AS228" s="50">
        <v>0</v>
      </c>
      <c r="AU228" s="50">
        <v>0</v>
      </c>
      <c r="AV228" s="50">
        <v>0</v>
      </c>
      <c r="AW228" s="50">
        <v>0</v>
      </c>
      <c r="AX228" s="50">
        <v>0</v>
      </c>
      <c r="AY228" s="50">
        <v>0</v>
      </c>
      <c r="AZ228" s="50">
        <v>0</v>
      </c>
      <c r="BA228" s="50">
        <v>0</v>
      </c>
      <c r="BB228" s="50">
        <v>0</v>
      </c>
      <c r="BC228" s="50">
        <v>0</v>
      </c>
      <c r="BD228" s="50">
        <v>0</v>
      </c>
      <c r="BE228" s="50">
        <v>0</v>
      </c>
      <c r="BF228" s="50">
        <v>0</v>
      </c>
      <c r="BG228" s="50">
        <v>0</v>
      </c>
      <c r="BH228" s="50">
        <v>0</v>
      </c>
      <c r="BJ228" s="50">
        <v>0</v>
      </c>
      <c r="BK228" s="50">
        <v>0</v>
      </c>
      <c r="BL228" s="50">
        <v>0</v>
      </c>
      <c r="BM228" s="50">
        <v>0</v>
      </c>
      <c r="BN228" s="50">
        <v>0</v>
      </c>
      <c r="BO228" s="50">
        <v>0</v>
      </c>
      <c r="BP228" s="50">
        <v>0</v>
      </c>
      <c r="BQ228" s="50">
        <v>0</v>
      </c>
      <c r="BR228" s="50">
        <v>0</v>
      </c>
      <c r="BS228" s="50">
        <v>0</v>
      </c>
      <c r="BT228" s="50">
        <v>0</v>
      </c>
      <c r="BU228" s="50">
        <v>0</v>
      </c>
      <c r="BV228" s="50">
        <v>0</v>
      </c>
      <c r="BX228" s="50">
        <v>0</v>
      </c>
      <c r="BY228" s="50">
        <v>0</v>
      </c>
      <c r="BZ228" s="50">
        <v>0</v>
      </c>
      <c r="CA228" s="50">
        <v>0</v>
      </c>
      <c r="CB228" s="50">
        <v>0</v>
      </c>
      <c r="CC228" s="50">
        <v>0</v>
      </c>
      <c r="CD228" s="50">
        <v>0</v>
      </c>
      <c r="CE228" s="50">
        <v>0</v>
      </c>
      <c r="CF228" s="50">
        <v>0</v>
      </c>
      <c r="CG228" s="50">
        <v>0</v>
      </c>
      <c r="CH228" s="50">
        <v>0</v>
      </c>
      <c r="CI228" s="50">
        <v>0</v>
      </c>
      <c r="CJ228" s="50">
        <v>0</v>
      </c>
      <c r="CL228" s="50">
        <v>0</v>
      </c>
      <c r="CM228" s="50">
        <v>0</v>
      </c>
      <c r="CN228" s="50">
        <v>0</v>
      </c>
      <c r="CO228" s="50">
        <v>0</v>
      </c>
      <c r="CP228" s="50">
        <v>0</v>
      </c>
      <c r="CQ228" s="50">
        <v>0</v>
      </c>
      <c r="CR228" s="50">
        <v>0</v>
      </c>
      <c r="CS228" s="50">
        <v>0</v>
      </c>
      <c r="CT228" s="50">
        <v>0</v>
      </c>
      <c r="CU228" s="50">
        <v>0</v>
      </c>
      <c r="CV228" s="50">
        <v>0</v>
      </c>
      <c r="CW228" s="50">
        <v>0</v>
      </c>
      <c r="CX228" s="50">
        <v>0</v>
      </c>
      <c r="CZ228" s="50">
        <v>0</v>
      </c>
      <c r="DA228" s="50">
        <v>0</v>
      </c>
      <c r="DB228" s="50">
        <v>0</v>
      </c>
      <c r="DC228" s="50">
        <v>0</v>
      </c>
      <c r="DD228" s="50">
        <v>0</v>
      </c>
      <c r="DE228" s="50">
        <v>0</v>
      </c>
      <c r="DF228" s="50">
        <v>0</v>
      </c>
      <c r="DG228" s="50">
        <v>0</v>
      </c>
      <c r="DH228" s="50">
        <v>0</v>
      </c>
      <c r="DI228" s="50">
        <v>0</v>
      </c>
      <c r="DJ228" s="50">
        <v>0</v>
      </c>
      <c r="DK228" s="50">
        <v>0</v>
      </c>
      <c r="DL228" s="50">
        <v>0</v>
      </c>
      <c r="DM228" s="50">
        <v>0</v>
      </c>
      <c r="DN228" s="50">
        <v>0</v>
      </c>
      <c r="DO228" s="50">
        <v>0</v>
      </c>
      <c r="DP228" s="50">
        <v>0</v>
      </c>
      <c r="DQ228" s="50">
        <v>0</v>
      </c>
      <c r="DR228" s="50">
        <v>0</v>
      </c>
      <c r="DS228" s="50">
        <v>0</v>
      </c>
      <c r="DT228" s="50">
        <v>0</v>
      </c>
      <c r="DU228" s="50">
        <v>0</v>
      </c>
      <c r="DV228" s="50">
        <v>0</v>
      </c>
      <c r="DW228" s="50">
        <v>0</v>
      </c>
      <c r="DX228" s="50">
        <v>0</v>
      </c>
      <c r="DY228" s="50">
        <v>0</v>
      </c>
    </row>
    <row r="229" spans="1:129" s="51" customFormat="1" hidden="1" outlineLevel="2">
      <c r="A229" s="55" t="s">
        <v>383</v>
      </c>
      <c r="B229" s="50">
        <v>0</v>
      </c>
      <c r="C229" s="50">
        <v>0</v>
      </c>
      <c r="D229" s="50">
        <v>0</v>
      </c>
      <c r="E229" s="50">
        <v>0</v>
      </c>
      <c r="F229" s="50">
        <v>0</v>
      </c>
      <c r="G229" s="50">
        <v>0</v>
      </c>
      <c r="H229" s="50">
        <v>0</v>
      </c>
      <c r="I229" s="50">
        <v>0</v>
      </c>
      <c r="J229" s="50">
        <v>0</v>
      </c>
      <c r="K229" s="50">
        <v>0</v>
      </c>
      <c r="L229" s="50">
        <v>0</v>
      </c>
      <c r="M229" s="50">
        <v>429.79</v>
      </c>
      <c r="N229" s="50">
        <v>429.79</v>
      </c>
      <c r="O229" s="50">
        <v>429.79</v>
      </c>
      <c r="Q229" s="50">
        <v>0</v>
      </c>
      <c r="R229" s="50">
        <v>0</v>
      </c>
      <c r="S229" s="50">
        <v>0</v>
      </c>
      <c r="T229" s="50">
        <v>0</v>
      </c>
      <c r="U229" s="50">
        <v>0</v>
      </c>
      <c r="V229" s="50">
        <v>0</v>
      </c>
      <c r="W229" s="50">
        <v>0</v>
      </c>
      <c r="X229" s="50">
        <v>0</v>
      </c>
      <c r="Y229" s="50">
        <v>0</v>
      </c>
      <c r="Z229" s="50">
        <v>0</v>
      </c>
      <c r="AA229" s="50">
        <v>0</v>
      </c>
      <c r="AB229" s="50">
        <v>0</v>
      </c>
      <c r="AC229" s="50">
        <v>0</v>
      </c>
      <c r="AD229" s="50">
        <v>0</v>
      </c>
      <c r="AF229" s="50">
        <v>0</v>
      </c>
      <c r="AG229" s="50">
        <v>0</v>
      </c>
      <c r="AH229" s="50">
        <v>0</v>
      </c>
      <c r="AI229" s="50">
        <v>0</v>
      </c>
      <c r="AJ229" s="50">
        <v>0</v>
      </c>
      <c r="AK229" s="50">
        <v>0</v>
      </c>
      <c r="AL229" s="50">
        <v>0</v>
      </c>
      <c r="AM229" s="50">
        <v>0</v>
      </c>
      <c r="AN229" s="50">
        <v>0</v>
      </c>
      <c r="AO229" s="50">
        <v>0</v>
      </c>
      <c r="AP229" s="50">
        <v>0</v>
      </c>
      <c r="AQ229" s="50">
        <v>0</v>
      </c>
      <c r="AR229" s="50">
        <v>0</v>
      </c>
      <c r="AS229" s="50">
        <v>0</v>
      </c>
      <c r="AU229" s="50">
        <v>0</v>
      </c>
      <c r="AV229" s="50">
        <v>0</v>
      </c>
      <c r="AW229" s="50">
        <v>0</v>
      </c>
      <c r="AX229" s="50">
        <v>0</v>
      </c>
      <c r="AY229" s="50">
        <v>0</v>
      </c>
      <c r="AZ229" s="50">
        <v>0</v>
      </c>
      <c r="BA229" s="50">
        <v>0</v>
      </c>
      <c r="BB229" s="50">
        <v>0</v>
      </c>
      <c r="BC229" s="50">
        <v>0</v>
      </c>
      <c r="BD229" s="50">
        <v>0</v>
      </c>
      <c r="BE229" s="50">
        <v>0</v>
      </c>
      <c r="BF229" s="50">
        <v>0</v>
      </c>
      <c r="BG229" s="50">
        <v>0</v>
      </c>
      <c r="BH229" s="50">
        <v>0</v>
      </c>
      <c r="BJ229" s="50">
        <v>0</v>
      </c>
      <c r="BK229" s="50">
        <v>0</v>
      </c>
      <c r="BL229" s="50">
        <v>0</v>
      </c>
      <c r="BM229" s="50">
        <v>0</v>
      </c>
      <c r="BN229" s="50">
        <v>0</v>
      </c>
      <c r="BO229" s="50">
        <v>0</v>
      </c>
      <c r="BP229" s="50">
        <v>0</v>
      </c>
      <c r="BQ229" s="50">
        <v>0</v>
      </c>
      <c r="BR229" s="50">
        <v>0</v>
      </c>
      <c r="BS229" s="50">
        <v>0</v>
      </c>
      <c r="BT229" s="50">
        <v>0</v>
      </c>
      <c r="BU229" s="50">
        <v>0</v>
      </c>
      <c r="BV229" s="50">
        <v>0</v>
      </c>
      <c r="BX229" s="50">
        <v>0</v>
      </c>
      <c r="BY229" s="50">
        <v>0</v>
      </c>
      <c r="BZ229" s="50">
        <v>0</v>
      </c>
      <c r="CA229" s="50">
        <v>0</v>
      </c>
      <c r="CB229" s="50">
        <v>0</v>
      </c>
      <c r="CC229" s="50">
        <v>0</v>
      </c>
      <c r="CD229" s="50">
        <v>0</v>
      </c>
      <c r="CE229" s="50">
        <v>0</v>
      </c>
      <c r="CF229" s="50">
        <v>0</v>
      </c>
      <c r="CG229" s="50">
        <v>0</v>
      </c>
      <c r="CH229" s="50">
        <v>0</v>
      </c>
      <c r="CI229" s="50">
        <v>0</v>
      </c>
      <c r="CJ229" s="50">
        <v>0</v>
      </c>
      <c r="CL229" s="50">
        <v>0</v>
      </c>
      <c r="CM229" s="50">
        <v>0</v>
      </c>
      <c r="CN229" s="50">
        <v>0</v>
      </c>
      <c r="CO229" s="50">
        <v>0</v>
      </c>
      <c r="CP229" s="50">
        <v>0</v>
      </c>
      <c r="CQ229" s="50">
        <v>0</v>
      </c>
      <c r="CR229" s="50">
        <v>0</v>
      </c>
      <c r="CS229" s="50">
        <v>0</v>
      </c>
      <c r="CT229" s="50">
        <v>0</v>
      </c>
      <c r="CU229" s="50">
        <v>0</v>
      </c>
      <c r="CV229" s="50">
        <v>0</v>
      </c>
      <c r="CW229" s="50">
        <v>0</v>
      </c>
      <c r="CX229" s="50">
        <v>0</v>
      </c>
      <c r="CZ229" s="50">
        <v>0</v>
      </c>
      <c r="DA229" s="50">
        <v>0</v>
      </c>
      <c r="DB229" s="50">
        <v>0</v>
      </c>
      <c r="DC229" s="50">
        <v>5.44</v>
      </c>
      <c r="DD229" s="50">
        <v>0</v>
      </c>
      <c r="DE229" s="50">
        <v>0</v>
      </c>
      <c r="DF229" s="50">
        <v>0</v>
      </c>
      <c r="DG229" s="50">
        <v>0</v>
      </c>
      <c r="DH229" s="50">
        <v>0</v>
      </c>
      <c r="DI229" s="50">
        <v>0</v>
      </c>
      <c r="DJ229" s="50">
        <v>0</v>
      </c>
      <c r="DK229" s="50">
        <v>0</v>
      </c>
      <c r="DL229" s="50">
        <v>5.44</v>
      </c>
      <c r="DM229" s="50">
        <v>0</v>
      </c>
      <c r="DN229" s="50">
        <v>0</v>
      </c>
      <c r="DO229" s="50">
        <v>0</v>
      </c>
      <c r="DP229" s="50">
        <v>0</v>
      </c>
      <c r="DQ229" s="50">
        <v>0</v>
      </c>
      <c r="DR229" s="50">
        <v>0</v>
      </c>
      <c r="DS229" s="50">
        <v>0</v>
      </c>
      <c r="DT229" s="50">
        <v>0</v>
      </c>
      <c r="DU229" s="50">
        <v>0</v>
      </c>
      <c r="DV229" s="50">
        <v>0</v>
      </c>
      <c r="DW229" s="50">
        <v>0</v>
      </c>
      <c r="DX229" s="50">
        <v>0</v>
      </c>
      <c r="DY229" s="50">
        <v>0</v>
      </c>
    </row>
    <row r="230" spans="1:129" s="51" customFormat="1" hidden="1" outlineLevel="2">
      <c r="A230" s="55" t="s">
        <v>384</v>
      </c>
      <c r="B230" s="50">
        <v>0</v>
      </c>
      <c r="C230" s="50">
        <v>0</v>
      </c>
      <c r="D230" s="50">
        <v>0</v>
      </c>
      <c r="E230" s="50">
        <v>0</v>
      </c>
      <c r="F230" s="50">
        <v>0</v>
      </c>
      <c r="G230" s="50">
        <v>0</v>
      </c>
      <c r="H230" s="50">
        <v>0</v>
      </c>
      <c r="I230" s="50">
        <v>0</v>
      </c>
      <c r="J230" s="50">
        <v>0</v>
      </c>
      <c r="K230" s="50">
        <v>0</v>
      </c>
      <c r="L230" s="50">
        <v>0</v>
      </c>
      <c r="M230" s="50">
        <v>0</v>
      </c>
      <c r="N230" s="50">
        <v>0</v>
      </c>
      <c r="O230" s="50">
        <v>0</v>
      </c>
      <c r="Q230" s="50">
        <v>0</v>
      </c>
      <c r="R230" s="50">
        <v>0</v>
      </c>
      <c r="S230" s="50">
        <v>0</v>
      </c>
      <c r="T230" s="50">
        <v>0</v>
      </c>
      <c r="U230" s="50">
        <v>0</v>
      </c>
      <c r="V230" s="50">
        <v>0</v>
      </c>
      <c r="W230" s="50">
        <v>0</v>
      </c>
      <c r="X230" s="50">
        <v>0</v>
      </c>
      <c r="Y230" s="50">
        <v>0</v>
      </c>
      <c r="Z230" s="50">
        <v>0</v>
      </c>
      <c r="AA230" s="50">
        <v>0</v>
      </c>
      <c r="AB230" s="50">
        <v>0</v>
      </c>
      <c r="AC230" s="50">
        <v>0</v>
      </c>
      <c r="AD230" s="50">
        <v>0</v>
      </c>
      <c r="AF230" s="50">
        <v>0</v>
      </c>
      <c r="AG230" s="50">
        <v>0</v>
      </c>
      <c r="AH230" s="50">
        <v>0</v>
      </c>
      <c r="AI230" s="50">
        <v>0</v>
      </c>
      <c r="AJ230" s="50">
        <v>0</v>
      </c>
      <c r="AK230" s="50">
        <v>0</v>
      </c>
      <c r="AL230" s="50">
        <v>0</v>
      </c>
      <c r="AM230" s="50">
        <v>0</v>
      </c>
      <c r="AN230" s="50">
        <v>0</v>
      </c>
      <c r="AO230" s="50">
        <v>0</v>
      </c>
      <c r="AP230" s="50">
        <v>0</v>
      </c>
      <c r="AQ230" s="50">
        <v>0</v>
      </c>
      <c r="AR230" s="50">
        <v>0</v>
      </c>
      <c r="AS230" s="50">
        <v>0</v>
      </c>
      <c r="AU230" s="50">
        <v>0</v>
      </c>
      <c r="AV230" s="50">
        <v>0</v>
      </c>
      <c r="AW230" s="50">
        <v>0</v>
      </c>
      <c r="AX230" s="50">
        <v>0</v>
      </c>
      <c r="AY230" s="50">
        <v>0</v>
      </c>
      <c r="AZ230" s="50">
        <v>0</v>
      </c>
      <c r="BA230" s="50">
        <v>0</v>
      </c>
      <c r="BB230" s="50">
        <v>0</v>
      </c>
      <c r="BC230" s="50">
        <v>0</v>
      </c>
      <c r="BD230" s="50">
        <v>0</v>
      </c>
      <c r="BE230" s="50">
        <v>0</v>
      </c>
      <c r="BF230" s="50">
        <v>0</v>
      </c>
      <c r="BG230" s="50">
        <v>0</v>
      </c>
      <c r="BH230" s="50">
        <v>0</v>
      </c>
      <c r="BJ230" s="50">
        <v>0</v>
      </c>
      <c r="BK230" s="50">
        <v>0</v>
      </c>
      <c r="BL230" s="50">
        <v>0</v>
      </c>
      <c r="BM230" s="50">
        <v>0</v>
      </c>
      <c r="BN230" s="50">
        <v>0</v>
      </c>
      <c r="BO230" s="50">
        <v>0</v>
      </c>
      <c r="BP230" s="50">
        <v>0</v>
      </c>
      <c r="BQ230" s="50">
        <v>0</v>
      </c>
      <c r="BR230" s="50">
        <v>0</v>
      </c>
      <c r="BS230" s="50">
        <v>0</v>
      </c>
      <c r="BT230" s="50">
        <v>0</v>
      </c>
      <c r="BU230" s="50">
        <v>0</v>
      </c>
      <c r="BV230" s="50">
        <v>0</v>
      </c>
      <c r="BX230" s="50">
        <v>0</v>
      </c>
      <c r="BY230" s="50">
        <v>0</v>
      </c>
      <c r="BZ230" s="50">
        <v>0</v>
      </c>
      <c r="CA230" s="50">
        <v>0</v>
      </c>
      <c r="CB230" s="50">
        <v>0</v>
      </c>
      <c r="CC230" s="50">
        <v>0</v>
      </c>
      <c r="CD230" s="50">
        <v>0</v>
      </c>
      <c r="CE230" s="50">
        <v>0</v>
      </c>
      <c r="CF230" s="50">
        <v>0</v>
      </c>
      <c r="CG230" s="50">
        <v>0</v>
      </c>
      <c r="CH230" s="50">
        <v>0</v>
      </c>
      <c r="CI230" s="50">
        <v>0</v>
      </c>
      <c r="CJ230" s="50">
        <v>0</v>
      </c>
      <c r="CL230" s="50">
        <v>0</v>
      </c>
      <c r="CM230" s="50">
        <v>0</v>
      </c>
      <c r="CN230" s="50">
        <v>0</v>
      </c>
      <c r="CO230" s="50">
        <v>0</v>
      </c>
      <c r="CP230" s="50">
        <v>0</v>
      </c>
      <c r="CQ230" s="50">
        <v>0</v>
      </c>
      <c r="CR230" s="50">
        <v>0</v>
      </c>
      <c r="CS230" s="50">
        <v>0</v>
      </c>
      <c r="CT230" s="50">
        <v>0</v>
      </c>
      <c r="CU230" s="50">
        <v>0</v>
      </c>
      <c r="CV230" s="50">
        <v>0</v>
      </c>
      <c r="CW230" s="50">
        <v>0</v>
      </c>
      <c r="CX230" s="50">
        <v>0</v>
      </c>
      <c r="CZ230" s="50">
        <v>0</v>
      </c>
      <c r="DA230" s="50">
        <v>0</v>
      </c>
      <c r="DB230" s="50">
        <v>0</v>
      </c>
      <c r="DC230" s="50">
        <v>0</v>
      </c>
      <c r="DD230" s="50">
        <v>0</v>
      </c>
      <c r="DE230" s="50">
        <v>0</v>
      </c>
      <c r="DF230" s="50">
        <v>0</v>
      </c>
      <c r="DG230" s="50">
        <v>0</v>
      </c>
      <c r="DH230" s="50">
        <v>0</v>
      </c>
      <c r="DI230" s="50">
        <v>0</v>
      </c>
      <c r="DJ230" s="50">
        <v>0</v>
      </c>
      <c r="DK230" s="50">
        <v>0</v>
      </c>
      <c r="DL230" s="50">
        <v>0</v>
      </c>
      <c r="DM230" s="50">
        <v>0</v>
      </c>
      <c r="DN230" s="50">
        <v>0</v>
      </c>
      <c r="DO230" s="50">
        <v>0</v>
      </c>
      <c r="DP230" s="50">
        <v>0</v>
      </c>
      <c r="DQ230" s="50">
        <v>0</v>
      </c>
      <c r="DR230" s="50">
        <v>0</v>
      </c>
      <c r="DS230" s="50">
        <v>0</v>
      </c>
      <c r="DT230" s="50">
        <v>0</v>
      </c>
      <c r="DU230" s="50">
        <v>0</v>
      </c>
      <c r="DV230" s="50">
        <v>0</v>
      </c>
      <c r="DW230" s="50">
        <v>0</v>
      </c>
      <c r="DX230" s="50">
        <v>0</v>
      </c>
      <c r="DY230" s="50">
        <v>0</v>
      </c>
    </row>
    <row r="231" spans="1:129" s="51" customFormat="1" hidden="1" outlineLevel="2">
      <c r="A231" s="55" t="s">
        <v>385</v>
      </c>
      <c r="B231" s="50">
        <v>0</v>
      </c>
      <c r="C231" s="50">
        <v>0</v>
      </c>
      <c r="D231" s="50">
        <v>0</v>
      </c>
      <c r="E231" s="50">
        <v>0</v>
      </c>
      <c r="F231" s="50">
        <v>0</v>
      </c>
      <c r="G231" s="50">
        <v>0</v>
      </c>
      <c r="H231" s="50">
        <v>0</v>
      </c>
      <c r="I231" s="50">
        <v>0</v>
      </c>
      <c r="J231" s="50">
        <v>0</v>
      </c>
      <c r="K231" s="50">
        <v>0</v>
      </c>
      <c r="L231" s="50">
        <v>137.76</v>
      </c>
      <c r="M231" s="50">
        <v>1765</v>
      </c>
      <c r="N231" s="50">
        <v>1765</v>
      </c>
      <c r="O231" s="50">
        <v>1902.76</v>
      </c>
      <c r="Q231" s="50">
        <v>0</v>
      </c>
      <c r="R231" s="50">
        <v>0</v>
      </c>
      <c r="S231" s="50">
        <v>352</v>
      </c>
      <c r="T231" s="50">
        <v>0</v>
      </c>
      <c r="U231" s="50">
        <v>0</v>
      </c>
      <c r="V231" s="50">
        <v>0</v>
      </c>
      <c r="W231" s="50">
        <v>1527</v>
      </c>
      <c r="X231" s="50">
        <v>0</v>
      </c>
      <c r="Y231" s="50">
        <v>0</v>
      </c>
      <c r="Z231" s="50">
        <v>1071.21</v>
      </c>
      <c r="AA231" s="50">
        <v>0</v>
      </c>
      <c r="AB231" s="50">
        <v>0</v>
      </c>
      <c r="AC231" s="50">
        <v>0</v>
      </c>
      <c r="AD231" s="50">
        <v>2950.21</v>
      </c>
      <c r="AF231" s="50">
        <v>0</v>
      </c>
      <c r="AG231" s="50">
        <v>0</v>
      </c>
      <c r="AH231" s="50">
        <v>400</v>
      </c>
      <c r="AI231" s="50">
        <v>0</v>
      </c>
      <c r="AJ231" s="50">
        <v>0</v>
      </c>
      <c r="AK231" s="50">
        <v>2495</v>
      </c>
      <c r="AL231" s="50">
        <v>0</v>
      </c>
      <c r="AM231" s="50">
        <v>0</v>
      </c>
      <c r="AN231" s="50">
        <v>-400</v>
      </c>
      <c r="AO231" s="50">
        <v>0</v>
      </c>
      <c r="AP231" s="50">
        <v>0</v>
      </c>
      <c r="AQ231" s="50">
        <v>-1645</v>
      </c>
      <c r="AR231" s="50">
        <v>-1645</v>
      </c>
      <c r="AS231" s="50">
        <v>850</v>
      </c>
      <c r="AU231" s="50">
        <v>0</v>
      </c>
      <c r="AV231" s="50">
        <v>0</v>
      </c>
      <c r="AW231" s="50">
        <v>0</v>
      </c>
      <c r="AX231" s="50">
        <v>0</v>
      </c>
      <c r="AY231" s="50">
        <v>0</v>
      </c>
      <c r="AZ231" s="50">
        <v>0</v>
      </c>
      <c r="BA231" s="50">
        <v>0</v>
      </c>
      <c r="BB231" s="50">
        <v>0</v>
      </c>
      <c r="BC231" s="50">
        <v>0</v>
      </c>
      <c r="BD231" s="50">
        <v>0</v>
      </c>
      <c r="BE231" s="50">
        <v>367.91</v>
      </c>
      <c r="BF231" s="50">
        <v>0</v>
      </c>
      <c r="BG231" s="50">
        <v>0</v>
      </c>
      <c r="BH231" s="50">
        <v>367.91</v>
      </c>
      <c r="BJ231" s="50">
        <v>0</v>
      </c>
      <c r="BK231" s="50">
        <v>0</v>
      </c>
      <c r="BL231" s="50">
        <v>0</v>
      </c>
      <c r="BM231" s="50">
        <v>0</v>
      </c>
      <c r="BN231" s="50">
        <v>0</v>
      </c>
      <c r="BO231" s="50">
        <v>0</v>
      </c>
      <c r="BP231" s="50">
        <v>0</v>
      </c>
      <c r="BQ231" s="50">
        <v>0</v>
      </c>
      <c r="BR231" s="50">
        <v>0</v>
      </c>
      <c r="BS231" s="50">
        <v>0</v>
      </c>
      <c r="BT231" s="50">
        <v>0</v>
      </c>
      <c r="BU231" s="50">
        <v>0</v>
      </c>
      <c r="BV231" s="50">
        <v>0</v>
      </c>
      <c r="BX231" s="50">
        <v>0</v>
      </c>
      <c r="BY231" s="50">
        <v>0</v>
      </c>
      <c r="BZ231" s="50">
        <v>0</v>
      </c>
      <c r="CA231" s="50">
        <v>0</v>
      </c>
      <c r="CB231" s="50">
        <v>0</v>
      </c>
      <c r="CC231" s="50">
        <v>300</v>
      </c>
      <c r="CD231" s="50">
        <v>0</v>
      </c>
      <c r="CE231" s="50">
        <v>0</v>
      </c>
      <c r="CF231" s="50">
        <v>0</v>
      </c>
      <c r="CG231" s="50">
        <v>330</v>
      </c>
      <c r="CH231" s="50">
        <v>0</v>
      </c>
      <c r="CI231" s="50">
        <v>0</v>
      </c>
      <c r="CJ231" s="50">
        <v>630</v>
      </c>
      <c r="CL231" s="50">
        <v>0</v>
      </c>
      <c r="CM231" s="50">
        <v>1390</v>
      </c>
      <c r="CN231" s="50">
        <v>1584</v>
      </c>
      <c r="CO231" s="50">
        <v>870</v>
      </c>
      <c r="CP231" s="50">
        <v>0</v>
      </c>
      <c r="CQ231" s="50">
        <v>0</v>
      </c>
      <c r="CR231" s="50">
        <v>0</v>
      </c>
      <c r="CS231" s="50">
        <v>0</v>
      </c>
      <c r="CT231" s="50">
        <v>0</v>
      </c>
      <c r="CU231" s="50">
        <v>0</v>
      </c>
      <c r="CV231" s="50">
        <v>0</v>
      </c>
      <c r="CW231" s="50">
        <v>0</v>
      </c>
      <c r="CX231" s="50">
        <v>3844</v>
      </c>
      <c r="CZ231" s="50">
        <v>0</v>
      </c>
      <c r="DA231" s="50">
        <v>0</v>
      </c>
      <c r="DB231" s="50">
        <v>0</v>
      </c>
      <c r="DC231" s="50">
        <v>0</v>
      </c>
      <c r="DD231" s="50">
        <v>0</v>
      </c>
      <c r="DE231" s="50">
        <v>0</v>
      </c>
      <c r="DF231" s="50">
        <v>0</v>
      </c>
      <c r="DG231" s="50">
        <v>0</v>
      </c>
      <c r="DH231" s="50">
        <v>0</v>
      </c>
      <c r="DI231" s="50">
        <v>0</v>
      </c>
      <c r="DJ231" s="50">
        <v>0</v>
      </c>
      <c r="DK231" s="50">
        <v>0</v>
      </c>
      <c r="DL231" s="50">
        <v>0</v>
      </c>
      <c r="DM231" s="50">
        <v>0</v>
      </c>
      <c r="DN231" s="50">
        <v>0</v>
      </c>
      <c r="DO231" s="50">
        <v>0</v>
      </c>
      <c r="DP231" s="50">
        <v>0</v>
      </c>
      <c r="DQ231" s="50">
        <v>0</v>
      </c>
      <c r="DR231" s="50">
        <v>0</v>
      </c>
      <c r="DS231" s="50">
        <v>0</v>
      </c>
      <c r="DT231" s="50">
        <v>0</v>
      </c>
      <c r="DU231" s="50">
        <v>0</v>
      </c>
      <c r="DV231" s="50">
        <v>0</v>
      </c>
      <c r="DW231" s="50">
        <v>0</v>
      </c>
      <c r="DX231" s="50">
        <v>0</v>
      </c>
      <c r="DY231" s="50">
        <v>0</v>
      </c>
    </row>
    <row r="232" spans="1:129" s="51" customFormat="1" hidden="1" outlineLevel="2">
      <c r="A232" s="55" t="s">
        <v>386</v>
      </c>
      <c r="B232" s="50">
        <v>250</v>
      </c>
      <c r="C232" s="50">
        <v>0</v>
      </c>
      <c r="D232" s="50">
        <v>0</v>
      </c>
      <c r="E232" s="50">
        <v>0</v>
      </c>
      <c r="F232" s="50">
        <v>0</v>
      </c>
      <c r="G232" s="50">
        <v>-69.03</v>
      </c>
      <c r="H232" s="50">
        <v>0</v>
      </c>
      <c r="I232" s="50">
        <v>0</v>
      </c>
      <c r="J232" s="50">
        <v>0</v>
      </c>
      <c r="K232" s="50">
        <v>0</v>
      </c>
      <c r="L232" s="50">
        <v>600</v>
      </c>
      <c r="M232" s="50">
        <v>0</v>
      </c>
      <c r="N232" s="50">
        <v>0</v>
      </c>
      <c r="O232" s="50">
        <v>780.97</v>
      </c>
      <c r="Q232" s="50">
        <v>0</v>
      </c>
      <c r="R232" s="50">
        <v>1020</v>
      </c>
      <c r="S232" s="50">
        <v>0</v>
      </c>
      <c r="T232" s="50">
        <v>286.81</v>
      </c>
      <c r="U232" s="50">
        <v>0</v>
      </c>
      <c r="V232" s="50">
        <v>1314.95</v>
      </c>
      <c r="W232" s="50">
        <v>0</v>
      </c>
      <c r="X232" s="50">
        <v>0</v>
      </c>
      <c r="Y232" s="50">
        <v>0</v>
      </c>
      <c r="Z232" s="50">
        <v>0</v>
      </c>
      <c r="AA232" s="50">
        <v>0</v>
      </c>
      <c r="AB232" s="50">
        <v>0</v>
      </c>
      <c r="AC232" s="50">
        <v>0</v>
      </c>
      <c r="AD232" s="50">
        <v>2621.76</v>
      </c>
      <c r="AF232" s="50">
        <v>0</v>
      </c>
      <c r="AG232" s="50">
        <v>0</v>
      </c>
      <c r="AH232" s="50">
        <v>0</v>
      </c>
      <c r="AI232" s="50">
        <v>0</v>
      </c>
      <c r="AJ232" s="50">
        <v>0</v>
      </c>
      <c r="AK232" s="50">
        <v>0</v>
      </c>
      <c r="AL232" s="50">
        <v>150</v>
      </c>
      <c r="AM232" s="50">
        <v>0</v>
      </c>
      <c r="AN232" s="50">
        <v>0</v>
      </c>
      <c r="AO232" s="50">
        <v>550</v>
      </c>
      <c r="AP232" s="50">
        <v>0</v>
      </c>
      <c r="AQ232" s="50">
        <v>453.43</v>
      </c>
      <c r="AR232" s="50">
        <v>453.43</v>
      </c>
      <c r="AS232" s="50">
        <v>1153.43</v>
      </c>
      <c r="AU232" s="50">
        <v>1654.25</v>
      </c>
      <c r="AV232" s="50">
        <v>0</v>
      </c>
      <c r="AW232" s="50">
        <v>0</v>
      </c>
      <c r="AX232" s="50">
        <v>0</v>
      </c>
      <c r="AY232" s="50">
        <v>0</v>
      </c>
      <c r="AZ232" s="50">
        <v>0</v>
      </c>
      <c r="BA232" s="50">
        <v>400</v>
      </c>
      <c r="BB232" s="50">
        <v>0</v>
      </c>
      <c r="BC232" s="50">
        <v>-39.6</v>
      </c>
      <c r="BD232" s="50">
        <v>0</v>
      </c>
      <c r="BE232" s="50">
        <v>0</v>
      </c>
      <c r="BF232" s="50">
        <v>365.3</v>
      </c>
      <c r="BG232" s="50">
        <v>365.3</v>
      </c>
      <c r="BH232" s="50">
        <v>2379.9500000000003</v>
      </c>
      <c r="BJ232" s="50">
        <v>-150</v>
      </c>
      <c r="BK232" s="50">
        <v>0</v>
      </c>
      <c r="BL232" s="50">
        <v>0</v>
      </c>
      <c r="BM232" s="50">
        <v>0</v>
      </c>
      <c r="BN232" s="50">
        <v>0</v>
      </c>
      <c r="BO232" s="50">
        <v>0</v>
      </c>
      <c r="BP232" s="50">
        <v>0</v>
      </c>
      <c r="BQ232" s="50">
        <v>300</v>
      </c>
      <c r="BR232" s="50">
        <v>320.64</v>
      </c>
      <c r="BS232" s="50">
        <v>0</v>
      </c>
      <c r="BT232" s="50">
        <v>0</v>
      </c>
      <c r="BU232" s="50">
        <v>500</v>
      </c>
      <c r="BV232" s="50">
        <v>970.64</v>
      </c>
      <c r="BX232" s="50">
        <v>250</v>
      </c>
      <c r="BY232" s="50">
        <v>240.9</v>
      </c>
      <c r="BZ232" s="50">
        <v>0</v>
      </c>
      <c r="CA232" s="50">
        <v>0</v>
      </c>
      <c r="CB232" s="50">
        <v>343.65</v>
      </c>
      <c r="CC232" s="50">
        <v>0</v>
      </c>
      <c r="CD232" s="50">
        <v>447</v>
      </c>
      <c r="CE232" s="50">
        <v>0</v>
      </c>
      <c r="CF232" s="50">
        <v>0</v>
      </c>
      <c r="CG232" s="50">
        <v>0</v>
      </c>
      <c r="CH232" s="50">
        <v>0</v>
      </c>
      <c r="CI232" s="50">
        <v>132.6</v>
      </c>
      <c r="CJ232" s="50">
        <v>1414.1499999999999</v>
      </c>
      <c r="CL232" s="50">
        <v>271.73</v>
      </c>
      <c r="CM232" s="50">
        <v>0</v>
      </c>
      <c r="CN232" s="50">
        <v>0</v>
      </c>
      <c r="CO232" s="50">
        <v>0</v>
      </c>
      <c r="CP232" s="50">
        <v>0</v>
      </c>
      <c r="CQ232" s="50">
        <v>0</v>
      </c>
      <c r="CR232" s="50">
        <v>0</v>
      </c>
      <c r="CS232" s="50">
        <v>1302.6300000000001</v>
      </c>
      <c r="CT232" s="50">
        <v>0</v>
      </c>
      <c r="CU232" s="50">
        <v>0</v>
      </c>
      <c r="CV232" s="50">
        <v>0</v>
      </c>
      <c r="CW232" s="50">
        <v>0</v>
      </c>
      <c r="CX232" s="50">
        <v>1574.3600000000001</v>
      </c>
      <c r="CZ232" s="50">
        <v>1250</v>
      </c>
      <c r="DA232" s="50">
        <v>0</v>
      </c>
      <c r="DB232" s="50">
        <v>0</v>
      </c>
      <c r="DC232" s="50">
        <v>0</v>
      </c>
      <c r="DD232" s="50">
        <v>0</v>
      </c>
      <c r="DE232" s="50">
        <v>0</v>
      </c>
      <c r="DF232" s="50">
        <v>0</v>
      </c>
      <c r="DG232" s="50">
        <v>1450</v>
      </c>
      <c r="DH232" s="50">
        <v>0</v>
      </c>
      <c r="DI232" s="50">
        <v>0</v>
      </c>
      <c r="DJ232" s="50">
        <v>1300.25</v>
      </c>
      <c r="DK232" s="50">
        <v>0</v>
      </c>
      <c r="DL232" s="50">
        <v>4000.25</v>
      </c>
      <c r="DM232" s="50">
        <v>0</v>
      </c>
      <c r="DN232" s="50">
        <v>0</v>
      </c>
      <c r="DO232" s="50">
        <v>0</v>
      </c>
      <c r="DP232" s="50">
        <v>0</v>
      </c>
      <c r="DQ232" s="50">
        <v>0</v>
      </c>
      <c r="DR232" s="50">
        <v>0</v>
      </c>
      <c r="DS232" s="50">
        <v>0</v>
      </c>
      <c r="DT232" s="50">
        <v>0</v>
      </c>
      <c r="DU232" s="50">
        <v>0</v>
      </c>
      <c r="DV232" s="50">
        <v>0</v>
      </c>
      <c r="DW232" s="50">
        <v>0</v>
      </c>
      <c r="DX232" s="50">
        <v>0</v>
      </c>
      <c r="DY232" s="50">
        <v>0</v>
      </c>
    </row>
    <row r="233" spans="1:129" s="51" customFormat="1" hidden="1" outlineLevel="2">
      <c r="A233" s="55" t="s">
        <v>387</v>
      </c>
      <c r="B233" s="50">
        <v>0</v>
      </c>
      <c r="C233" s="50">
        <v>0</v>
      </c>
      <c r="D233" s="50">
        <v>0</v>
      </c>
      <c r="E233" s="50">
        <v>0</v>
      </c>
      <c r="F233" s="50">
        <v>0</v>
      </c>
      <c r="G233" s="50">
        <v>0</v>
      </c>
      <c r="H233" s="50">
        <v>0</v>
      </c>
      <c r="I233" s="50">
        <v>0</v>
      </c>
      <c r="J233" s="50">
        <v>0</v>
      </c>
      <c r="K233" s="50">
        <v>0</v>
      </c>
      <c r="L233" s="50">
        <v>0</v>
      </c>
      <c r="M233" s="50">
        <v>0</v>
      </c>
      <c r="N233" s="50">
        <v>0</v>
      </c>
      <c r="O233" s="50">
        <v>0</v>
      </c>
      <c r="Q233" s="50">
        <v>0</v>
      </c>
      <c r="R233" s="50">
        <v>0</v>
      </c>
      <c r="S233" s="50">
        <v>0</v>
      </c>
      <c r="T233" s="50">
        <v>0</v>
      </c>
      <c r="U233" s="50">
        <v>0</v>
      </c>
      <c r="V233" s="50">
        <v>0</v>
      </c>
      <c r="W233" s="50">
        <v>0</v>
      </c>
      <c r="X233" s="50">
        <v>0</v>
      </c>
      <c r="Y233" s="50">
        <v>0</v>
      </c>
      <c r="Z233" s="50">
        <v>0</v>
      </c>
      <c r="AA233" s="50">
        <v>0</v>
      </c>
      <c r="AB233" s="50">
        <v>0</v>
      </c>
      <c r="AC233" s="50">
        <v>0</v>
      </c>
      <c r="AD233" s="50">
        <v>0</v>
      </c>
      <c r="AF233" s="50">
        <v>0</v>
      </c>
      <c r="AG233" s="50">
        <v>0</v>
      </c>
      <c r="AH233" s="50">
        <v>0</v>
      </c>
      <c r="AI233" s="50">
        <v>0</v>
      </c>
      <c r="AJ233" s="50">
        <v>0</v>
      </c>
      <c r="AK233" s="50">
        <v>0</v>
      </c>
      <c r="AL233" s="50">
        <v>0</v>
      </c>
      <c r="AM233" s="50">
        <v>0</v>
      </c>
      <c r="AN233" s="50">
        <v>0</v>
      </c>
      <c r="AO233" s="50">
        <v>0</v>
      </c>
      <c r="AP233" s="50">
        <v>0</v>
      </c>
      <c r="AQ233" s="50">
        <v>0</v>
      </c>
      <c r="AR233" s="50">
        <v>0</v>
      </c>
      <c r="AS233" s="50">
        <v>0</v>
      </c>
      <c r="AU233" s="50">
        <v>0</v>
      </c>
      <c r="AV233" s="50">
        <v>0</v>
      </c>
      <c r="AW233" s="50">
        <v>0</v>
      </c>
      <c r="AX233" s="50">
        <v>0</v>
      </c>
      <c r="AY233" s="50">
        <v>0</v>
      </c>
      <c r="AZ233" s="50">
        <v>0</v>
      </c>
      <c r="BA233" s="50">
        <v>0</v>
      </c>
      <c r="BB233" s="50">
        <v>0</v>
      </c>
      <c r="BC233" s="50">
        <v>0</v>
      </c>
      <c r="BD233" s="50">
        <v>0</v>
      </c>
      <c r="BE233" s="50">
        <v>0</v>
      </c>
      <c r="BF233" s="50">
        <v>0</v>
      </c>
      <c r="BG233" s="50">
        <v>0</v>
      </c>
      <c r="BH233" s="50">
        <v>0</v>
      </c>
      <c r="BJ233" s="50">
        <v>0</v>
      </c>
      <c r="BK233" s="50">
        <v>0</v>
      </c>
      <c r="BL233" s="50">
        <v>0</v>
      </c>
      <c r="BM233" s="50">
        <v>0</v>
      </c>
      <c r="BN233" s="50">
        <v>0</v>
      </c>
      <c r="BO233" s="50">
        <v>0</v>
      </c>
      <c r="BP233" s="50">
        <v>0</v>
      </c>
      <c r="BQ233" s="50">
        <v>0</v>
      </c>
      <c r="BR233" s="50">
        <v>0</v>
      </c>
      <c r="BS233" s="50">
        <v>0</v>
      </c>
      <c r="BT233" s="50">
        <v>0</v>
      </c>
      <c r="BU233" s="50">
        <v>0</v>
      </c>
      <c r="BV233" s="50">
        <v>0</v>
      </c>
      <c r="BX233" s="50">
        <v>0</v>
      </c>
      <c r="BY233" s="50">
        <v>0</v>
      </c>
      <c r="BZ233" s="50">
        <v>0</v>
      </c>
      <c r="CA233" s="50">
        <v>0</v>
      </c>
      <c r="CB233" s="50">
        <v>0</v>
      </c>
      <c r="CC233" s="50">
        <v>0</v>
      </c>
      <c r="CD233" s="50">
        <v>0</v>
      </c>
      <c r="CE233" s="50">
        <v>0</v>
      </c>
      <c r="CF233" s="50">
        <v>0</v>
      </c>
      <c r="CG233" s="50">
        <v>0</v>
      </c>
      <c r="CH233" s="50">
        <v>0</v>
      </c>
      <c r="CI233" s="50">
        <v>0</v>
      </c>
      <c r="CJ233" s="50">
        <v>0</v>
      </c>
      <c r="CL233" s="50">
        <v>0</v>
      </c>
      <c r="CM233" s="50">
        <v>0</v>
      </c>
      <c r="CN233" s="50">
        <v>0</v>
      </c>
      <c r="CO233" s="50">
        <v>0</v>
      </c>
      <c r="CP233" s="50">
        <v>0</v>
      </c>
      <c r="CQ233" s="50">
        <v>0</v>
      </c>
      <c r="CR233" s="50">
        <v>0</v>
      </c>
      <c r="CS233" s="50">
        <v>0</v>
      </c>
      <c r="CT233" s="50">
        <v>0</v>
      </c>
      <c r="CU233" s="50">
        <v>0</v>
      </c>
      <c r="CV233" s="50">
        <v>0</v>
      </c>
      <c r="CW233" s="50">
        <v>0</v>
      </c>
      <c r="CX233" s="50">
        <v>0</v>
      </c>
      <c r="CZ233" s="50">
        <v>0</v>
      </c>
      <c r="DA233" s="50">
        <v>0</v>
      </c>
      <c r="DB233" s="50">
        <v>0</v>
      </c>
      <c r="DC233" s="50">
        <v>0</v>
      </c>
      <c r="DD233" s="50">
        <v>0</v>
      </c>
      <c r="DE233" s="50">
        <v>0</v>
      </c>
      <c r="DF233" s="50">
        <v>0</v>
      </c>
      <c r="DG233" s="50">
        <v>0</v>
      </c>
      <c r="DH233" s="50">
        <v>0</v>
      </c>
      <c r="DI233" s="50">
        <v>0</v>
      </c>
      <c r="DJ233" s="50">
        <v>0</v>
      </c>
      <c r="DK233" s="50">
        <v>0</v>
      </c>
      <c r="DL233" s="50">
        <v>0</v>
      </c>
      <c r="DM233" s="50">
        <v>0</v>
      </c>
      <c r="DN233" s="50">
        <v>0</v>
      </c>
      <c r="DO233" s="50">
        <v>0</v>
      </c>
      <c r="DP233" s="50">
        <v>0</v>
      </c>
      <c r="DQ233" s="50">
        <v>0</v>
      </c>
      <c r="DR233" s="50">
        <v>0</v>
      </c>
      <c r="DS233" s="50">
        <v>0</v>
      </c>
      <c r="DT233" s="50">
        <v>0</v>
      </c>
      <c r="DU233" s="50">
        <v>0</v>
      </c>
      <c r="DV233" s="50">
        <v>0</v>
      </c>
      <c r="DW233" s="50">
        <v>0</v>
      </c>
      <c r="DX233" s="50">
        <v>0</v>
      </c>
      <c r="DY233" s="50">
        <v>0</v>
      </c>
    </row>
    <row r="234" spans="1:129" s="51" customFormat="1" hidden="1" outlineLevel="2">
      <c r="A234" s="55" t="s">
        <v>388</v>
      </c>
      <c r="B234" s="50">
        <v>0</v>
      </c>
      <c r="C234" s="50">
        <v>0</v>
      </c>
      <c r="D234" s="50">
        <v>0</v>
      </c>
      <c r="E234" s="50">
        <v>0</v>
      </c>
      <c r="F234" s="50">
        <v>0</v>
      </c>
      <c r="G234" s="50">
        <v>0</v>
      </c>
      <c r="H234" s="50">
        <v>0</v>
      </c>
      <c r="I234" s="50">
        <v>0</v>
      </c>
      <c r="J234" s="50">
        <v>0</v>
      </c>
      <c r="K234" s="50">
        <v>0</v>
      </c>
      <c r="L234" s="50">
        <v>0</v>
      </c>
      <c r="M234" s="50">
        <v>0</v>
      </c>
      <c r="N234" s="50">
        <v>0</v>
      </c>
      <c r="O234" s="50">
        <v>0</v>
      </c>
      <c r="Q234" s="50">
        <v>0</v>
      </c>
      <c r="R234" s="50">
        <v>0</v>
      </c>
      <c r="S234" s="50">
        <v>0</v>
      </c>
      <c r="T234" s="50">
        <v>0</v>
      </c>
      <c r="U234" s="50">
        <v>0</v>
      </c>
      <c r="V234" s="50">
        <v>0</v>
      </c>
      <c r="W234" s="50">
        <v>0</v>
      </c>
      <c r="X234" s="50">
        <v>0</v>
      </c>
      <c r="Y234" s="50">
        <v>0</v>
      </c>
      <c r="Z234" s="50">
        <v>0</v>
      </c>
      <c r="AA234" s="50">
        <v>0</v>
      </c>
      <c r="AB234" s="50">
        <v>0</v>
      </c>
      <c r="AC234" s="50">
        <v>0</v>
      </c>
      <c r="AD234" s="50">
        <v>0</v>
      </c>
      <c r="AF234" s="50">
        <v>0</v>
      </c>
      <c r="AG234" s="50">
        <v>0</v>
      </c>
      <c r="AH234" s="50">
        <v>0</v>
      </c>
      <c r="AI234" s="50">
        <v>0</v>
      </c>
      <c r="AJ234" s="50">
        <v>0</v>
      </c>
      <c r="AK234" s="50">
        <v>0</v>
      </c>
      <c r="AL234" s="50">
        <v>0</v>
      </c>
      <c r="AM234" s="50">
        <v>0</v>
      </c>
      <c r="AN234" s="50">
        <v>0</v>
      </c>
      <c r="AO234" s="50">
        <v>0</v>
      </c>
      <c r="AP234" s="50">
        <v>0</v>
      </c>
      <c r="AQ234" s="50">
        <v>0</v>
      </c>
      <c r="AR234" s="50">
        <v>0</v>
      </c>
      <c r="AS234" s="50">
        <v>0</v>
      </c>
      <c r="AU234" s="50">
        <v>0</v>
      </c>
      <c r="AV234" s="50">
        <v>0</v>
      </c>
      <c r="AW234" s="50">
        <v>0</v>
      </c>
      <c r="AX234" s="50">
        <v>0</v>
      </c>
      <c r="AY234" s="50">
        <v>0</v>
      </c>
      <c r="AZ234" s="50">
        <v>0</v>
      </c>
      <c r="BA234" s="50">
        <v>0</v>
      </c>
      <c r="BB234" s="50">
        <v>0</v>
      </c>
      <c r="BC234" s="50">
        <v>0</v>
      </c>
      <c r="BD234" s="50">
        <v>0</v>
      </c>
      <c r="BE234" s="50">
        <v>0</v>
      </c>
      <c r="BF234" s="50">
        <v>0</v>
      </c>
      <c r="BG234" s="50">
        <v>0</v>
      </c>
      <c r="BH234" s="50">
        <v>0</v>
      </c>
      <c r="BJ234" s="50">
        <v>0</v>
      </c>
      <c r="BK234" s="50">
        <v>0</v>
      </c>
      <c r="BL234" s="50">
        <v>0</v>
      </c>
      <c r="BM234" s="50">
        <v>0</v>
      </c>
      <c r="BN234" s="50">
        <v>0</v>
      </c>
      <c r="BO234" s="50">
        <v>0</v>
      </c>
      <c r="BP234" s="50">
        <v>0</v>
      </c>
      <c r="BQ234" s="50">
        <v>0</v>
      </c>
      <c r="BR234" s="50">
        <v>0</v>
      </c>
      <c r="BS234" s="50">
        <v>0</v>
      </c>
      <c r="BT234" s="50">
        <v>0</v>
      </c>
      <c r="BU234" s="50">
        <v>0</v>
      </c>
      <c r="BV234" s="50">
        <v>0</v>
      </c>
      <c r="BX234" s="50">
        <v>0</v>
      </c>
      <c r="BY234" s="50">
        <v>0</v>
      </c>
      <c r="BZ234" s="50">
        <v>0</v>
      </c>
      <c r="CA234" s="50">
        <v>0</v>
      </c>
      <c r="CB234" s="50">
        <v>0</v>
      </c>
      <c r="CC234" s="50">
        <v>0</v>
      </c>
      <c r="CD234" s="50">
        <v>0</v>
      </c>
      <c r="CE234" s="50">
        <v>0</v>
      </c>
      <c r="CF234" s="50">
        <v>0</v>
      </c>
      <c r="CG234" s="50">
        <v>0</v>
      </c>
      <c r="CH234" s="50">
        <v>0</v>
      </c>
      <c r="CI234" s="50">
        <v>0</v>
      </c>
      <c r="CJ234" s="50">
        <v>0</v>
      </c>
      <c r="CL234" s="50">
        <v>0</v>
      </c>
      <c r="CM234" s="50">
        <v>0</v>
      </c>
      <c r="CN234" s="50">
        <v>0</v>
      </c>
      <c r="CO234" s="50">
        <v>0</v>
      </c>
      <c r="CP234" s="50">
        <v>0</v>
      </c>
      <c r="CQ234" s="50">
        <v>0</v>
      </c>
      <c r="CR234" s="50">
        <v>0</v>
      </c>
      <c r="CS234" s="50">
        <v>0</v>
      </c>
      <c r="CT234" s="50">
        <v>0</v>
      </c>
      <c r="CU234" s="50">
        <v>0</v>
      </c>
      <c r="CV234" s="50">
        <v>0</v>
      </c>
      <c r="CW234" s="50">
        <v>0</v>
      </c>
      <c r="CX234" s="50">
        <v>0</v>
      </c>
      <c r="CZ234" s="50">
        <v>0</v>
      </c>
      <c r="DA234" s="50">
        <v>0</v>
      </c>
      <c r="DB234" s="50">
        <v>0</v>
      </c>
      <c r="DC234" s="50">
        <v>0</v>
      </c>
      <c r="DD234" s="50">
        <v>0</v>
      </c>
      <c r="DE234" s="50">
        <v>0</v>
      </c>
      <c r="DF234" s="50">
        <v>0</v>
      </c>
      <c r="DG234" s="50">
        <v>0</v>
      </c>
      <c r="DH234" s="50">
        <v>0</v>
      </c>
      <c r="DI234" s="50">
        <v>0</v>
      </c>
      <c r="DJ234" s="50">
        <v>0</v>
      </c>
      <c r="DK234" s="50">
        <v>0</v>
      </c>
      <c r="DL234" s="50">
        <v>0</v>
      </c>
      <c r="DM234" s="50">
        <v>0</v>
      </c>
      <c r="DN234" s="50">
        <v>0</v>
      </c>
      <c r="DO234" s="50">
        <v>0</v>
      </c>
      <c r="DP234" s="50">
        <v>0</v>
      </c>
      <c r="DQ234" s="50">
        <v>0</v>
      </c>
      <c r="DR234" s="50">
        <v>0</v>
      </c>
      <c r="DS234" s="50">
        <v>0</v>
      </c>
      <c r="DT234" s="50">
        <v>0</v>
      </c>
      <c r="DU234" s="50">
        <v>0</v>
      </c>
      <c r="DV234" s="50">
        <v>0</v>
      </c>
      <c r="DW234" s="50">
        <v>0</v>
      </c>
      <c r="DX234" s="50">
        <v>0</v>
      </c>
      <c r="DY234" s="50">
        <v>0</v>
      </c>
    </row>
    <row r="235" spans="1:129" s="51" customFormat="1" hidden="1" outlineLevel="1" collapsed="1">
      <c r="A235" s="49" t="s">
        <v>389</v>
      </c>
      <c r="B235" s="50">
        <v>250</v>
      </c>
      <c r="C235" s="50">
        <v>0</v>
      </c>
      <c r="D235" s="50">
        <v>0</v>
      </c>
      <c r="E235" s="50">
        <v>83.43</v>
      </c>
      <c r="F235" s="50">
        <v>83.42</v>
      </c>
      <c r="G235" s="50">
        <v>-69.03</v>
      </c>
      <c r="H235" s="50">
        <v>83.43</v>
      </c>
      <c r="I235" s="50">
        <v>83.43</v>
      </c>
      <c r="J235" s="50">
        <v>0</v>
      </c>
      <c r="K235" s="50">
        <v>0</v>
      </c>
      <c r="L235" s="50">
        <v>737.76</v>
      </c>
      <c r="M235" s="50">
        <v>2194.79</v>
      </c>
      <c r="N235" s="50">
        <v>2194.79</v>
      </c>
      <c r="O235" s="50">
        <v>3447.23</v>
      </c>
      <c r="Q235" s="50">
        <v>0</v>
      </c>
      <c r="R235" s="50">
        <v>1280</v>
      </c>
      <c r="S235" s="50">
        <v>352</v>
      </c>
      <c r="T235" s="50">
        <v>286.81</v>
      </c>
      <c r="U235" s="50">
        <v>0</v>
      </c>
      <c r="V235" s="50">
        <v>2644.95</v>
      </c>
      <c r="W235" s="50">
        <v>1676.8600000000001</v>
      </c>
      <c r="X235" s="50">
        <v>74.930000000000007</v>
      </c>
      <c r="Y235" s="50">
        <v>149.86000000000001</v>
      </c>
      <c r="Z235" s="50">
        <v>1071.21</v>
      </c>
      <c r="AA235" s="50">
        <v>0</v>
      </c>
      <c r="AB235" s="50">
        <v>0</v>
      </c>
      <c r="AC235" s="50">
        <v>0</v>
      </c>
      <c r="AD235" s="50">
        <v>7536.6200000000008</v>
      </c>
      <c r="AF235" s="50">
        <v>0</v>
      </c>
      <c r="AG235" s="50">
        <v>0</v>
      </c>
      <c r="AH235" s="50">
        <v>400</v>
      </c>
      <c r="AI235" s="50">
        <v>74.930000000000007</v>
      </c>
      <c r="AJ235" s="50">
        <v>0</v>
      </c>
      <c r="AK235" s="50">
        <v>2495</v>
      </c>
      <c r="AL235" s="50">
        <v>150</v>
      </c>
      <c r="AM235" s="50">
        <v>3095</v>
      </c>
      <c r="AN235" s="50">
        <v>-400</v>
      </c>
      <c r="AO235" s="50">
        <v>1135.0999999999999</v>
      </c>
      <c r="AP235" s="50">
        <v>-443.16</v>
      </c>
      <c r="AQ235" s="50">
        <v>-1191.57</v>
      </c>
      <c r="AR235" s="50">
        <v>-1191.57</v>
      </c>
      <c r="AS235" s="50">
        <v>5315.3000000000011</v>
      </c>
      <c r="AU235" s="50">
        <v>1654.25</v>
      </c>
      <c r="AV235" s="50">
        <v>0</v>
      </c>
      <c r="AW235" s="50">
        <v>0</v>
      </c>
      <c r="AX235" s="50">
        <v>0</v>
      </c>
      <c r="AY235" s="50">
        <v>1128</v>
      </c>
      <c r="AZ235" s="50">
        <v>0</v>
      </c>
      <c r="BA235" s="50">
        <v>400</v>
      </c>
      <c r="BB235" s="50">
        <v>0</v>
      </c>
      <c r="BC235" s="50">
        <v>-39.6</v>
      </c>
      <c r="BD235" s="50">
        <v>136</v>
      </c>
      <c r="BE235" s="50">
        <v>367.91</v>
      </c>
      <c r="BF235" s="50">
        <v>365.3</v>
      </c>
      <c r="BG235" s="50">
        <v>365.3</v>
      </c>
      <c r="BH235" s="50">
        <v>4011.86</v>
      </c>
      <c r="BJ235" s="50">
        <v>-150</v>
      </c>
      <c r="BK235" s="50">
        <v>0</v>
      </c>
      <c r="BL235" s="50">
        <v>0</v>
      </c>
      <c r="BM235" s="50">
        <v>0</v>
      </c>
      <c r="BN235" s="50">
        <v>0</v>
      </c>
      <c r="BO235" s="50">
        <v>0</v>
      </c>
      <c r="BP235" s="50">
        <v>0</v>
      </c>
      <c r="BQ235" s="50">
        <v>300</v>
      </c>
      <c r="BR235" s="50">
        <v>320.64</v>
      </c>
      <c r="BS235" s="50">
        <v>136</v>
      </c>
      <c r="BT235" s="50">
        <v>0</v>
      </c>
      <c r="BU235" s="50">
        <v>500</v>
      </c>
      <c r="BV235" s="50">
        <v>1106.6399999999999</v>
      </c>
      <c r="BX235" s="50">
        <v>250</v>
      </c>
      <c r="BY235" s="50">
        <v>240.9</v>
      </c>
      <c r="BZ235" s="50">
        <v>0</v>
      </c>
      <c r="CA235" s="50">
        <v>0</v>
      </c>
      <c r="CB235" s="50">
        <v>343.65</v>
      </c>
      <c r="CC235" s="50">
        <v>300</v>
      </c>
      <c r="CD235" s="50">
        <v>447</v>
      </c>
      <c r="CE235" s="50">
        <v>373.5</v>
      </c>
      <c r="CF235" s="50">
        <v>0</v>
      </c>
      <c r="CG235" s="50">
        <v>330</v>
      </c>
      <c r="CH235" s="50">
        <v>0</v>
      </c>
      <c r="CI235" s="50">
        <v>282</v>
      </c>
      <c r="CJ235" s="50">
        <v>2567.0500000000002</v>
      </c>
      <c r="CL235" s="50">
        <v>271.73</v>
      </c>
      <c r="CM235" s="50">
        <v>1390</v>
      </c>
      <c r="CN235" s="50">
        <v>1584</v>
      </c>
      <c r="CO235" s="50">
        <v>870</v>
      </c>
      <c r="CP235" s="50">
        <v>0</v>
      </c>
      <c r="CQ235" s="50">
        <v>0</v>
      </c>
      <c r="CR235" s="50">
        <v>303.39999999999998</v>
      </c>
      <c r="CS235" s="50">
        <v>1606.0300000000002</v>
      </c>
      <c r="CT235" s="50">
        <v>0</v>
      </c>
      <c r="CU235" s="50">
        <v>0</v>
      </c>
      <c r="CV235" s="50">
        <v>0</v>
      </c>
      <c r="CW235" s="50">
        <v>0</v>
      </c>
      <c r="CX235" s="50">
        <v>6025.16</v>
      </c>
      <c r="CZ235" s="50">
        <v>1250</v>
      </c>
      <c r="DA235" s="50">
        <v>0</v>
      </c>
      <c r="DB235" s="50">
        <v>0</v>
      </c>
      <c r="DC235" s="50">
        <v>5.44</v>
      </c>
      <c r="DD235" s="50">
        <v>0</v>
      </c>
      <c r="DE235" s="50">
        <v>0</v>
      </c>
      <c r="DF235" s="50">
        <v>0</v>
      </c>
      <c r="DG235" s="50">
        <v>1681.12</v>
      </c>
      <c r="DH235" s="50">
        <v>0</v>
      </c>
      <c r="DI235" s="50">
        <v>231.12</v>
      </c>
      <c r="DJ235" s="50">
        <v>1300.25</v>
      </c>
      <c r="DK235" s="50">
        <v>0</v>
      </c>
      <c r="DL235" s="50">
        <v>4467.93</v>
      </c>
      <c r="DM235" s="50">
        <v>0</v>
      </c>
      <c r="DN235" s="50">
        <v>0</v>
      </c>
      <c r="DO235" s="50">
        <v>106</v>
      </c>
      <c r="DP235" s="50">
        <v>395</v>
      </c>
      <c r="DQ235" s="50">
        <v>0</v>
      </c>
      <c r="DR235" s="50">
        <v>0</v>
      </c>
      <c r="DS235" s="50">
        <v>0</v>
      </c>
      <c r="DT235" s="50">
        <v>0</v>
      </c>
      <c r="DU235" s="50">
        <v>0</v>
      </c>
      <c r="DV235" s="50">
        <v>0</v>
      </c>
      <c r="DW235" s="50">
        <v>0</v>
      </c>
      <c r="DX235" s="50">
        <v>0</v>
      </c>
      <c r="DY235" s="50">
        <v>501</v>
      </c>
    </row>
    <row r="236" spans="1:129" s="51" customFormat="1" hidden="1" outlineLevel="2">
      <c r="A236" s="55" t="s">
        <v>390</v>
      </c>
      <c r="B236" s="50">
        <v>0</v>
      </c>
      <c r="C236" s="50">
        <v>0</v>
      </c>
      <c r="D236" s="50">
        <v>0</v>
      </c>
      <c r="E236" s="50">
        <v>0</v>
      </c>
      <c r="F236" s="50">
        <v>0</v>
      </c>
      <c r="G236" s="50">
        <v>0</v>
      </c>
      <c r="H236" s="50">
        <v>0</v>
      </c>
      <c r="I236" s="50">
        <v>0</v>
      </c>
      <c r="J236" s="50">
        <v>0</v>
      </c>
      <c r="K236" s="50">
        <v>0</v>
      </c>
      <c r="L236" s="50">
        <v>0</v>
      </c>
      <c r="M236" s="50">
        <v>0</v>
      </c>
      <c r="N236" s="50">
        <v>0</v>
      </c>
      <c r="O236" s="50">
        <v>0</v>
      </c>
      <c r="Q236" s="50">
        <v>0</v>
      </c>
      <c r="R236" s="50">
        <v>0</v>
      </c>
      <c r="S236" s="50">
        <v>0</v>
      </c>
      <c r="T236" s="50">
        <v>0</v>
      </c>
      <c r="U236" s="50">
        <v>0</v>
      </c>
      <c r="V236" s="50">
        <v>0</v>
      </c>
      <c r="W236" s="50">
        <v>0</v>
      </c>
      <c r="X236" s="50">
        <v>0</v>
      </c>
      <c r="Y236" s="50">
        <v>0</v>
      </c>
      <c r="Z236" s="50">
        <v>0</v>
      </c>
      <c r="AA236" s="50">
        <v>0</v>
      </c>
      <c r="AB236" s="50">
        <v>0</v>
      </c>
      <c r="AC236" s="50">
        <v>0</v>
      </c>
      <c r="AD236" s="50">
        <v>0</v>
      </c>
      <c r="AF236" s="50">
        <v>0</v>
      </c>
      <c r="AG236" s="50">
        <v>0</v>
      </c>
      <c r="AH236" s="50">
        <v>0</v>
      </c>
      <c r="AI236" s="50">
        <v>0</v>
      </c>
      <c r="AJ236" s="50">
        <v>0</v>
      </c>
      <c r="AK236" s="50">
        <v>0</v>
      </c>
      <c r="AL236" s="50">
        <v>0</v>
      </c>
      <c r="AM236" s="50">
        <v>0</v>
      </c>
      <c r="AN236" s="50">
        <v>0</v>
      </c>
      <c r="AO236" s="50">
        <v>0</v>
      </c>
      <c r="AP236" s="50">
        <v>0</v>
      </c>
      <c r="AQ236" s="50">
        <v>0</v>
      </c>
      <c r="AR236" s="50">
        <v>0</v>
      </c>
      <c r="AS236" s="50">
        <v>0</v>
      </c>
      <c r="AU236" s="50">
        <v>0</v>
      </c>
      <c r="AV236" s="50">
        <v>0</v>
      </c>
      <c r="AW236" s="50">
        <v>0</v>
      </c>
      <c r="AX236" s="50">
        <v>0</v>
      </c>
      <c r="AY236" s="50">
        <v>0</v>
      </c>
      <c r="AZ236" s="50">
        <v>0</v>
      </c>
      <c r="BA236" s="50">
        <v>0</v>
      </c>
      <c r="BB236" s="50">
        <v>0</v>
      </c>
      <c r="BC236" s="50">
        <v>0</v>
      </c>
      <c r="BD236" s="50">
        <v>0</v>
      </c>
      <c r="BE236" s="50">
        <v>0</v>
      </c>
      <c r="BF236" s="50">
        <v>0</v>
      </c>
      <c r="BG236" s="50">
        <v>0</v>
      </c>
      <c r="BH236" s="50">
        <v>0</v>
      </c>
      <c r="BJ236" s="50">
        <v>0</v>
      </c>
      <c r="BK236" s="50">
        <v>0</v>
      </c>
      <c r="BL236" s="50">
        <v>0</v>
      </c>
      <c r="BM236" s="50">
        <v>0</v>
      </c>
      <c r="BN236" s="50">
        <v>0</v>
      </c>
      <c r="BO236" s="50">
        <v>0</v>
      </c>
      <c r="BP236" s="50">
        <v>0</v>
      </c>
      <c r="BQ236" s="50">
        <v>0</v>
      </c>
      <c r="BR236" s="50">
        <v>0</v>
      </c>
      <c r="BS236" s="50">
        <v>0</v>
      </c>
      <c r="BT236" s="50">
        <v>0</v>
      </c>
      <c r="BU236" s="50">
        <v>0</v>
      </c>
      <c r="BV236" s="50">
        <v>0</v>
      </c>
      <c r="BX236" s="50">
        <v>0</v>
      </c>
      <c r="BY236" s="50">
        <v>0</v>
      </c>
      <c r="BZ236" s="50">
        <v>0</v>
      </c>
      <c r="CA236" s="50">
        <v>0</v>
      </c>
      <c r="CB236" s="50">
        <v>0</v>
      </c>
      <c r="CC236" s="50">
        <v>0</v>
      </c>
      <c r="CD236" s="50">
        <v>0</v>
      </c>
      <c r="CE236" s="50">
        <v>0</v>
      </c>
      <c r="CF236" s="50">
        <v>0</v>
      </c>
      <c r="CG236" s="50">
        <v>0</v>
      </c>
      <c r="CH236" s="50">
        <v>0</v>
      </c>
      <c r="CI236" s="50">
        <v>0</v>
      </c>
      <c r="CJ236" s="50">
        <v>0</v>
      </c>
      <c r="CL236" s="50">
        <v>0</v>
      </c>
      <c r="CM236" s="50">
        <v>0</v>
      </c>
      <c r="CN236" s="50">
        <v>0</v>
      </c>
      <c r="CO236" s="50">
        <v>0</v>
      </c>
      <c r="CP236" s="50">
        <v>0</v>
      </c>
      <c r="CQ236" s="50">
        <v>0</v>
      </c>
      <c r="CR236" s="50">
        <v>0</v>
      </c>
      <c r="CS236" s="50">
        <v>0</v>
      </c>
      <c r="CT236" s="50">
        <v>0</v>
      </c>
      <c r="CU236" s="50">
        <v>0</v>
      </c>
      <c r="CV236" s="50">
        <v>0</v>
      </c>
      <c r="CW236" s="50">
        <v>0</v>
      </c>
      <c r="CX236" s="50">
        <v>0</v>
      </c>
      <c r="CZ236" s="50">
        <v>0</v>
      </c>
      <c r="DA236" s="50">
        <v>0</v>
      </c>
      <c r="DB236" s="50">
        <v>0</v>
      </c>
      <c r="DC236" s="50">
        <v>0</v>
      </c>
      <c r="DD236" s="50">
        <v>0</v>
      </c>
      <c r="DE236" s="50">
        <v>0</v>
      </c>
      <c r="DF236" s="50">
        <v>0</v>
      </c>
      <c r="DG236" s="50">
        <v>0</v>
      </c>
      <c r="DH236" s="50">
        <v>0</v>
      </c>
      <c r="DI236" s="50">
        <v>0</v>
      </c>
      <c r="DJ236" s="50">
        <v>0</v>
      </c>
      <c r="DK236" s="50">
        <v>0</v>
      </c>
      <c r="DL236" s="50">
        <v>0</v>
      </c>
      <c r="DM236" s="50">
        <v>0</v>
      </c>
      <c r="DN236" s="50">
        <v>0</v>
      </c>
      <c r="DO236" s="50">
        <v>0</v>
      </c>
      <c r="DP236" s="50">
        <v>0</v>
      </c>
      <c r="DQ236" s="50">
        <v>0</v>
      </c>
      <c r="DR236" s="50">
        <v>0</v>
      </c>
      <c r="DS236" s="50">
        <v>0</v>
      </c>
      <c r="DT236" s="50">
        <v>0</v>
      </c>
      <c r="DU236" s="50">
        <v>0</v>
      </c>
      <c r="DV236" s="50">
        <v>0</v>
      </c>
      <c r="DW236" s="50">
        <v>0</v>
      </c>
      <c r="DX236" s="50">
        <v>0</v>
      </c>
      <c r="DY236" s="50">
        <v>0</v>
      </c>
    </row>
    <row r="237" spans="1:129" s="51" customFormat="1" hidden="1" outlineLevel="2">
      <c r="A237" s="55" t="s">
        <v>391</v>
      </c>
      <c r="B237" s="50">
        <v>0</v>
      </c>
      <c r="C237" s="50">
        <v>0</v>
      </c>
      <c r="D237" s="50">
        <v>0</v>
      </c>
      <c r="E237" s="50">
        <v>0</v>
      </c>
      <c r="F237" s="50">
        <v>0</v>
      </c>
      <c r="G237" s="50">
        <v>0</v>
      </c>
      <c r="H237" s="50">
        <v>0</v>
      </c>
      <c r="I237" s="50">
        <v>0</v>
      </c>
      <c r="J237" s="50">
        <v>0</v>
      </c>
      <c r="K237" s="50">
        <v>0</v>
      </c>
      <c r="L237" s="50">
        <v>0</v>
      </c>
      <c r="M237" s="50">
        <v>0</v>
      </c>
      <c r="N237" s="50">
        <v>0</v>
      </c>
      <c r="O237" s="50">
        <v>0</v>
      </c>
      <c r="Q237" s="50">
        <v>0</v>
      </c>
      <c r="R237" s="50">
        <v>0</v>
      </c>
      <c r="S237" s="50">
        <v>0</v>
      </c>
      <c r="T237" s="50">
        <v>0</v>
      </c>
      <c r="U237" s="50">
        <v>0</v>
      </c>
      <c r="V237" s="50">
        <v>0</v>
      </c>
      <c r="W237" s="50">
        <v>0</v>
      </c>
      <c r="X237" s="50">
        <v>0</v>
      </c>
      <c r="Y237" s="50">
        <v>0</v>
      </c>
      <c r="Z237" s="50">
        <v>0</v>
      </c>
      <c r="AA237" s="50">
        <v>0</v>
      </c>
      <c r="AB237" s="50">
        <v>0</v>
      </c>
      <c r="AC237" s="50">
        <v>0</v>
      </c>
      <c r="AD237" s="50">
        <v>0</v>
      </c>
      <c r="AF237" s="50">
        <v>0</v>
      </c>
      <c r="AG237" s="50">
        <v>0</v>
      </c>
      <c r="AH237" s="50">
        <v>219.84</v>
      </c>
      <c r="AI237" s="50">
        <v>219.84</v>
      </c>
      <c r="AJ237" s="50">
        <v>219.84</v>
      </c>
      <c r="AK237" s="50">
        <v>219.84</v>
      </c>
      <c r="AL237" s="50">
        <v>327.56</v>
      </c>
      <c r="AM237" s="50">
        <v>5.94</v>
      </c>
      <c r="AN237" s="50">
        <v>5.94</v>
      </c>
      <c r="AO237" s="50">
        <v>5.94</v>
      </c>
      <c r="AP237" s="50">
        <v>225.78</v>
      </c>
      <c r="AQ237" s="50">
        <v>225.78</v>
      </c>
      <c r="AR237" s="50">
        <v>225.78</v>
      </c>
      <c r="AS237" s="50">
        <v>1676.3000000000002</v>
      </c>
      <c r="AU237" s="50">
        <v>225.78</v>
      </c>
      <c r="AV237" s="50">
        <v>225.78</v>
      </c>
      <c r="AW237" s="50">
        <v>225.78</v>
      </c>
      <c r="AX237" s="50">
        <v>225.78</v>
      </c>
      <c r="AY237" s="50">
        <v>-213.78</v>
      </c>
      <c r="AZ237" s="50">
        <v>225.78</v>
      </c>
      <c r="BA237" s="50">
        <v>225.78</v>
      </c>
      <c r="BB237" s="50">
        <v>225.78</v>
      </c>
      <c r="BC237" s="50">
        <v>225.78</v>
      </c>
      <c r="BD237" s="50">
        <v>451.56</v>
      </c>
      <c r="BE237" s="50">
        <v>0</v>
      </c>
      <c r="BF237" s="50">
        <v>225.78</v>
      </c>
      <c r="BG237" s="50">
        <v>225.78</v>
      </c>
      <c r="BH237" s="50">
        <v>2269.8000000000002</v>
      </c>
      <c r="BJ237" s="50">
        <v>0</v>
      </c>
      <c r="BK237" s="50">
        <v>0</v>
      </c>
      <c r="BL237" s="50">
        <v>679.95</v>
      </c>
      <c r="BM237" s="50">
        <v>226.65</v>
      </c>
      <c r="BN237" s="50">
        <v>226.65</v>
      </c>
      <c r="BO237" s="50">
        <v>226.65</v>
      </c>
      <c r="BP237" s="50">
        <v>226.65</v>
      </c>
      <c r="BQ237" s="50">
        <v>279.45</v>
      </c>
      <c r="BR237" s="50">
        <v>173.85</v>
      </c>
      <c r="BS237" s="50">
        <v>226.65</v>
      </c>
      <c r="BT237" s="50">
        <v>226.65</v>
      </c>
      <c r="BU237" s="50">
        <v>226.65</v>
      </c>
      <c r="BV237" s="50">
        <v>2719.8</v>
      </c>
      <c r="BX237" s="50">
        <v>0</v>
      </c>
      <c r="BY237" s="50">
        <v>456.04</v>
      </c>
      <c r="BZ237" s="50">
        <v>228.02</v>
      </c>
      <c r="CA237" s="50">
        <v>228.02</v>
      </c>
      <c r="CB237" s="50">
        <v>228.02</v>
      </c>
      <c r="CC237" s="50">
        <v>0</v>
      </c>
      <c r="CD237" s="50">
        <v>424.84</v>
      </c>
      <c r="CE237" s="50">
        <v>212.42</v>
      </c>
      <c r="CF237" s="50">
        <v>212.41</v>
      </c>
      <c r="CG237" s="50">
        <v>212.41</v>
      </c>
      <c r="CH237" s="50">
        <v>212.38</v>
      </c>
      <c r="CI237" s="50">
        <v>212.44</v>
      </c>
      <c r="CJ237" s="50">
        <v>2627.0000000000005</v>
      </c>
      <c r="CL237" s="50">
        <v>235.1</v>
      </c>
      <c r="CM237" s="50">
        <v>201.78</v>
      </c>
      <c r="CN237" s="50">
        <v>218.44</v>
      </c>
      <c r="CO237" s="50">
        <v>33.32</v>
      </c>
      <c r="CP237" s="50">
        <v>403.56</v>
      </c>
      <c r="CQ237" s="50">
        <v>218.44</v>
      </c>
      <c r="CR237" s="50">
        <v>0</v>
      </c>
      <c r="CS237" s="50">
        <v>-218.44</v>
      </c>
      <c r="CT237" s="50">
        <v>88.79</v>
      </c>
      <c r="CU237" s="50">
        <v>1007.61</v>
      </c>
      <c r="CV237" s="50">
        <v>219.28</v>
      </c>
      <c r="CW237" s="50">
        <v>219.27</v>
      </c>
      <c r="CX237" s="50">
        <v>2627.15</v>
      </c>
      <c r="CZ237" s="50">
        <v>0</v>
      </c>
      <c r="DA237" s="50">
        <v>449</v>
      </c>
      <c r="DB237" s="50">
        <v>223.9</v>
      </c>
      <c r="DC237" s="50">
        <v>224.3</v>
      </c>
      <c r="DD237" s="50">
        <v>224.3</v>
      </c>
      <c r="DE237" s="50">
        <v>225.17</v>
      </c>
      <c r="DF237" s="50">
        <v>0</v>
      </c>
      <c r="DG237" s="50">
        <v>0</v>
      </c>
      <c r="DH237" s="50">
        <v>0</v>
      </c>
      <c r="DI237" s="50">
        <v>0</v>
      </c>
      <c r="DJ237" s="50">
        <v>0</v>
      </c>
      <c r="DK237" s="50">
        <v>0</v>
      </c>
      <c r="DL237" s="50">
        <v>1346.67</v>
      </c>
      <c r="DM237" s="50">
        <v>0</v>
      </c>
      <c r="DN237" s="50">
        <v>-1.43</v>
      </c>
      <c r="DO237" s="50">
        <v>0</v>
      </c>
      <c r="DP237" s="50">
        <v>0</v>
      </c>
      <c r="DQ237" s="50">
        <v>0</v>
      </c>
      <c r="DR237" s="50">
        <v>0</v>
      </c>
      <c r="DS237" s="50">
        <v>0</v>
      </c>
      <c r="DT237" s="50">
        <v>0</v>
      </c>
      <c r="DU237" s="50">
        <v>0</v>
      </c>
      <c r="DV237" s="50">
        <v>0</v>
      </c>
      <c r="DW237" s="50">
        <v>0</v>
      </c>
      <c r="DX237" s="50">
        <v>0</v>
      </c>
      <c r="DY237" s="50">
        <v>-1.43</v>
      </c>
    </row>
    <row r="238" spans="1:129" s="51" customFormat="1" hidden="1" outlineLevel="2">
      <c r="A238" s="55" t="s">
        <v>392</v>
      </c>
      <c r="B238" s="50">
        <v>0</v>
      </c>
      <c r="C238" s="50">
        <v>0</v>
      </c>
      <c r="D238" s="50">
        <v>0</v>
      </c>
      <c r="E238" s="50">
        <v>0</v>
      </c>
      <c r="F238" s="50">
        <v>0</v>
      </c>
      <c r="G238" s="50">
        <v>0</v>
      </c>
      <c r="H238" s="50">
        <v>0</v>
      </c>
      <c r="I238" s="50">
        <v>0</v>
      </c>
      <c r="J238" s="50">
        <v>0</v>
      </c>
      <c r="K238" s="50">
        <v>113.13</v>
      </c>
      <c r="L238" s="50">
        <v>10.65</v>
      </c>
      <c r="M238" s="50">
        <v>70.260000000000005</v>
      </c>
      <c r="N238" s="50">
        <v>70.260000000000005</v>
      </c>
      <c r="O238" s="50">
        <v>194.04000000000002</v>
      </c>
      <c r="Q238" s="50">
        <v>0</v>
      </c>
      <c r="R238" s="50">
        <v>0</v>
      </c>
      <c r="S238" s="50">
        <v>0</v>
      </c>
      <c r="T238" s="50">
        <v>0</v>
      </c>
      <c r="U238" s="50">
        <v>0</v>
      </c>
      <c r="V238" s="50">
        <v>0</v>
      </c>
      <c r="W238" s="50">
        <v>0</v>
      </c>
      <c r="X238" s="50">
        <v>0</v>
      </c>
      <c r="Y238" s="50">
        <v>0</v>
      </c>
      <c r="Z238" s="50">
        <v>0</v>
      </c>
      <c r="AA238" s="50">
        <v>0</v>
      </c>
      <c r="AB238" s="50">
        <v>0</v>
      </c>
      <c r="AC238" s="50">
        <v>0</v>
      </c>
      <c r="AD238" s="50">
        <v>0</v>
      </c>
      <c r="AF238" s="50">
        <v>0</v>
      </c>
      <c r="AG238" s="50">
        <v>0</v>
      </c>
      <c r="AH238" s="50">
        <v>77.59</v>
      </c>
      <c r="AI238" s="50">
        <v>1.31</v>
      </c>
      <c r="AJ238" s="50">
        <v>1.31</v>
      </c>
      <c r="AK238" s="50">
        <v>0</v>
      </c>
      <c r="AL238" s="50">
        <v>2.66</v>
      </c>
      <c r="AM238" s="50">
        <v>1.35</v>
      </c>
      <c r="AN238" s="50">
        <v>0.04</v>
      </c>
      <c r="AO238" s="50">
        <v>97.45</v>
      </c>
      <c r="AP238" s="50">
        <v>0.04</v>
      </c>
      <c r="AQ238" s="50">
        <v>1.35</v>
      </c>
      <c r="AR238" s="50">
        <v>1.35</v>
      </c>
      <c r="AS238" s="50">
        <v>183.1</v>
      </c>
      <c r="AU238" s="50">
        <v>1.35</v>
      </c>
      <c r="AV238" s="50">
        <v>22.54</v>
      </c>
      <c r="AW238" s="50">
        <v>1.35</v>
      </c>
      <c r="AX238" s="50">
        <v>1.35</v>
      </c>
      <c r="AY238" s="50">
        <v>1.35</v>
      </c>
      <c r="AZ238" s="50">
        <v>1.35</v>
      </c>
      <c r="BA238" s="50">
        <v>168.44</v>
      </c>
      <c r="BB238" s="50">
        <v>71.040000000000006</v>
      </c>
      <c r="BC238" s="50">
        <v>82.35</v>
      </c>
      <c r="BD238" s="50">
        <v>2.7</v>
      </c>
      <c r="BE238" s="50">
        <v>121.65</v>
      </c>
      <c r="BF238" s="50">
        <v>1.35</v>
      </c>
      <c r="BG238" s="50">
        <v>1.35</v>
      </c>
      <c r="BH238" s="50">
        <v>476.82000000000005</v>
      </c>
      <c r="BJ238" s="50">
        <v>36.200000000000003</v>
      </c>
      <c r="BK238" s="50">
        <v>0</v>
      </c>
      <c r="BL238" s="50">
        <v>4.1100000000000003</v>
      </c>
      <c r="BM238" s="50">
        <v>1.37</v>
      </c>
      <c r="BN238" s="50">
        <v>1.37</v>
      </c>
      <c r="BO238" s="50">
        <v>1.37</v>
      </c>
      <c r="BP238" s="50">
        <v>1217.4100000000001</v>
      </c>
      <c r="BQ238" s="50">
        <v>-306.07</v>
      </c>
      <c r="BR238" s="50">
        <v>1.37</v>
      </c>
      <c r="BS238" s="50">
        <v>1.37</v>
      </c>
      <c r="BT238" s="50">
        <v>60.07</v>
      </c>
      <c r="BU238" s="50">
        <v>1.37</v>
      </c>
      <c r="BV238" s="50">
        <v>1019.9400000000003</v>
      </c>
      <c r="BX238" s="50">
        <v>110.31</v>
      </c>
      <c r="BY238" s="50">
        <v>-19.329999999999998</v>
      </c>
      <c r="BZ238" s="50">
        <v>0</v>
      </c>
      <c r="CA238" s="50">
        <v>0</v>
      </c>
      <c r="CB238" s="50">
        <v>0</v>
      </c>
      <c r="CC238" s="50">
        <v>0</v>
      </c>
      <c r="CD238" s="50">
        <v>0</v>
      </c>
      <c r="CE238" s="50">
        <v>0</v>
      </c>
      <c r="CF238" s="50">
        <v>0</v>
      </c>
      <c r="CG238" s="50">
        <v>277.37</v>
      </c>
      <c r="CH238" s="50">
        <v>0</v>
      </c>
      <c r="CI238" s="50">
        <v>88.82</v>
      </c>
      <c r="CJ238" s="50">
        <v>457.17</v>
      </c>
      <c r="CL238" s="50">
        <v>0</v>
      </c>
      <c r="CM238" s="50">
        <v>0</v>
      </c>
      <c r="CN238" s="50">
        <v>0</v>
      </c>
      <c r="CO238" s="50">
        <v>0</v>
      </c>
      <c r="CP238" s="50">
        <v>150.32</v>
      </c>
      <c r="CQ238" s="50">
        <v>106.82</v>
      </c>
      <c r="CR238" s="50">
        <v>74.95</v>
      </c>
      <c r="CS238" s="50">
        <v>138.32</v>
      </c>
      <c r="CT238" s="50">
        <v>-88.82</v>
      </c>
      <c r="CU238" s="50">
        <v>114.58</v>
      </c>
      <c r="CV238" s="50">
        <v>154.97999999999999</v>
      </c>
      <c r="CW238" s="50">
        <v>0</v>
      </c>
      <c r="CX238" s="50">
        <v>651.15</v>
      </c>
      <c r="CZ238" s="50">
        <v>0</v>
      </c>
      <c r="DA238" s="50">
        <v>50.12</v>
      </c>
      <c r="DB238" s="50">
        <v>0</v>
      </c>
      <c r="DC238" s="50">
        <v>122.54</v>
      </c>
      <c r="DD238" s="50">
        <v>43.7</v>
      </c>
      <c r="DE238" s="50">
        <v>0</v>
      </c>
      <c r="DF238" s="50">
        <v>355.49</v>
      </c>
      <c r="DG238" s="50">
        <v>0</v>
      </c>
      <c r="DH238" s="50">
        <v>0</v>
      </c>
      <c r="DI238" s="50">
        <v>0</v>
      </c>
      <c r="DJ238" s="50">
        <v>0</v>
      </c>
      <c r="DK238" s="50">
        <v>201.26</v>
      </c>
      <c r="DL238" s="50">
        <v>773.11</v>
      </c>
      <c r="DM238" s="50">
        <v>0</v>
      </c>
      <c r="DN238" s="50">
        <v>0</v>
      </c>
      <c r="DO238" s="50">
        <v>41.28</v>
      </c>
      <c r="DP238" s="50">
        <v>0</v>
      </c>
      <c r="DQ238" s="50">
        <v>0</v>
      </c>
      <c r="DR238" s="50">
        <v>0</v>
      </c>
      <c r="DS238" s="50">
        <v>0</v>
      </c>
      <c r="DT238" s="50">
        <v>0</v>
      </c>
      <c r="DU238" s="50">
        <v>0</v>
      </c>
      <c r="DV238" s="50">
        <v>0</v>
      </c>
      <c r="DW238" s="50">
        <v>0</v>
      </c>
      <c r="DX238" s="50">
        <v>0</v>
      </c>
      <c r="DY238" s="50">
        <v>41.28</v>
      </c>
    </row>
    <row r="239" spans="1:129" s="51" customFormat="1" hidden="1" outlineLevel="2">
      <c r="A239" s="55" t="s">
        <v>393</v>
      </c>
      <c r="B239" s="50">
        <v>0</v>
      </c>
      <c r="C239" s="50">
        <v>0</v>
      </c>
      <c r="D239" s="50">
        <v>0</v>
      </c>
      <c r="E239" s="50">
        <v>0</v>
      </c>
      <c r="F239" s="50">
        <v>0</v>
      </c>
      <c r="G239" s="50">
        <v>0</v>
      </c>
      <c r="H239" s="50">
        <v>0</v>
      </c>
      <c r="I239" s="50">
        <v>0</v>
      </c>
      <c r="J239" s="50">
        <v>0</v>
      </c>
      <c r="K239" s="50">
        <v>0</v>
      </c>
      <c r="L239" s="50">
        <v>0</v>
      </c>
      <c r="M239" s="50">
        <v>0</v>
      </c>
      <c r="N239" s="50">
        <v>0</v>
      </c>
      <c r="O239" s="50">
        <v>0</v>
      </c>
      <c r="Q239" s="50">
        <v>0</v>
      </c>
      <c r="R239" s="50">
        <v>0</v>
      </c>
      <c r="S239" s="50">
        <v>0</v>
      </c>
      <c r="T239" s="50">
        <v>0</v>
      </c>
      <c r="U239" s="50">
        <v>0</v>
      </c>
      <c r="V239" s="50">
        <v>0</v>
      </c>
      <c r="W239" s="50">
        <v>0</v>
      </c>
      <c r="X239" s="50">
        <v>0</v>
      </c>
      <c r="Y239" s="50">
        <v>0</v>
      </c>
      <c r="Z239" s="50">
        <v>0</v>
      </c>
      <c r="AA239" s="50">
        <v>0</v>
      </c>
      <c r="AB239" s="50">
        <v>0</v>
      </c>
      <c r="AC239" s="50">
        <v>0</v>
      </c>
      <c r="AD239" s="50">
        <v>0</v>
      </c>
      <c r="AF239" s="50">
        <v>0</v>
      </c>
      <c r="AG239" s="50">
        <v>0</v>
      </c>
      <c r="AH239" s="50">
        <v>0</v>
      </c>
      <c r="AI239" s="50">
        <v>0</v>
      </c>
      <c r="AJ239" s="50">
        <v>0</v>
      </c>
      <c r="AK239" s="50">
        <v>0</v>
      </c>
      <c r="AL239" s="50">
        <v>0</v>
      </c>
      <c r="AM239" s="50">
        <v>0</v>
      </c>
      <c r="AN239" s="50">
        <v>0</v>
      </c>
      <c r="AO239" s="50">
        <v>0</v>
      </c>
      <c r="AP239" s="50">
        <v>0</v>
      </c>
      <c r="AQ239" s="50">
        <v>0</v>
      </c>
      <c r="AR239" s="50">
        <v>0</v>
      </c>
      <c r="AS239" s="50">
        <v>0</v>
      </c>
      <c r="AU239" s="50">
        <v>0</v>
      </c>
      <c r="AV239" s="50">
        <v>0</v>
      </c>
      <c r="AW239" s="50">
        <v>0</v>
      </c>
      <c r="AX239" s="50">
        <v>0</v>
      </c>
      <c r="AY239" s="50">
        <v>0</v>
      </c>
      <c r="AZ239" s="50">
        <v>0</v>
      </c>
      <c r="BA239" s="50">
        <v>0</v>
      </c>
      <c r="BB239" s="50">
        <v>0</v>
      </c>
      <c r="BC239" s="50">
        <v>0</v>
      </c>
      <c r="BD239" s="50">
        <v>0</v>
      </c>
      <c r="BE239" s="50">
        <v>0</v>
      </c>
      <c r="BF239" s="50">
        <v>0</v>
      </c>
      <c r="BG239" s="50">
        <v>0</v>
      </c>
      <c r="BH239" s="50">
        <v>0</v>
      </c>
      <c r="BJ239" s="50">
        <v>0</v>
      </c>
      <c r="BK239" s="50">
        <v>0</v>
      </c>
      <c r="BL239" s="50">
        <v>0</v>
      </c>
      <c r="BM239" s="50">
        <v>0</v>
      </c>
      <c r="BN239" s="50">
        <v>0</v>
      </c>
      <c r="BO239" s="50">
        <v>0</v>
      </c>
      <c r="BP239" s="50">
        <v>0</v>
      </c>
      <c r="BQ239" s="50">
        <v>0</v>
      </c>
      <c r="BR239" s="50">
        <v>0</v>
      </c>
      <c r="BS239" s="50">
        <v>0</v>
      </c>
      <c r="BT239" s="50">
        <v>0</v>
      </c>
      <c r="BU239" s="50">
        <v>0</v>
      </c>
      <c r="BV239" s="50">
        <v>0</v>
      </c>
      <c r="BX239" s="50">
        <v>0</v>
      </c>
      <c r="BY239" s="50">
        <v>0</v>
      </c>
      <c r="BZ239" s="50">
        <v>0</v>
      </c>
      <c r="CA239" s="50">
        <v>0</v>
      </c>
      <c r="CB239" s="50">
        <v>0</v>
      </c>
      <c r="CC239" s="50">
        <v>0</v>
      </c>
      <c r="CD239" s="50">
        <v>0</v>
      </c>
      <c r="CE239" s="50">
        <v>0</v>
      </c>
      <c r="CF239" s="50">
        <v>0</v>
      </c>
      <c r="CG239" s="50">
        <v>0</v>
      </c>
      <c r="CH239" s="50">
        <v>0</v>
      </c>
      <c r="CI239" s="50">
        <v>0</v>
      </c>
      <c r="CJ239" s="50">
        <v>0</v>
      </c>
      <c r="CL239" s="50">
        <v>0</v>
      </c>
      <c r="CM239" s="50">
        <v>0</v>
      </c>
      <c r="CN239" s="50">
        <v>0</v>
      </c>
      <c r="CO239" s="50">
        <v>0</v>
      </c>
      <c r="CP239" s="50">
        <v>0</v>
      </c>
      <c r="CQ239" s="50">
        <v>0</v>
      </c>
      <c r="CR239" s="50">
        <v>0</v>
      </c>
      <c r="CS239" s="50">
        <v>0</v>
      </c>
      <c r="CT239" s="50">
        <v>0</v>
      </c>
      <c r="CU239" s="50">
        <v>0</v>
      </c>
      <c r="CV239" s="50">
        <v>0</v>
      </c>
      <c r="CW239" s="50">
        <v>0</v>
      </c>
      <c r="CX239" s="50">
        <v>0</v>
      </c>
      <c r="CZ239" s="50">
        <v>0</v>
      </c>
      <c r="DA239" s="50">
        <v>0</v>
      </c>
      <c r="DB239" s="50">
        <v>0</v>
      </c>
      <c r="DC239" s="50">
        <v>0</v>
      </c>
      <c r="DD239" s="50">
        <v>0</v>
      </c>
      <c r="DE239" s="50">
        <v>0</v>
      </c>
      <c r="DF239" s="50">
        <v>0</v>
      </c>
      <c r="DG239" s="50">
        <v>0</v>
      </c>
      <c r="DH239" s="50">
        <v>0</v>
      </c>
      <c r="DI239" s="50">
        <v>0</v>
      </c>
      <c r="DJ239" s="50">
        <v>0</v>
      </c>
      <c r="DK239" s="50">
        <v>0</v>
      </c>
      <c r="DL239" s="50">
        <v>0</v>
      </c>
      <c r="DM239" s="50">
        <v>0</v>
      </c>
      <c r="DN239" s="50">
        <v>0</v>
      </c>
      <c r="DO239" s="50">
        <v>0</v>
      </c>
      <c r="DP239" s="50">
        <v>0</v>
      </c>
      <c r="DQ239" s="50">
        <v>0</v>
      </c>
      <c r="DR239" s="50">
        <v>0</v>
      </c>
      <c r="DS239" s="50">
        <v>0</v>
      </c>
      <c r="DT239" s="50">
        <v>0</v>
      </c>
      <c r="DU239" s="50">
        <v>0</v>
      </c>
      <c r="DV239" s="50">
        <v>0</v>
      </c>
      <c r="DW239" s="50">
        <v>0</v>
      </c>
      <c r="DX239" s="50">
        <v>0</v>
      </c>
      <c r="DY239" s="50">
        <v>0</v>
      </c>
    </row>
    <row r="240" spans="1:129" s="51" customFormat="1" hidden="1" outlineLevel="2">
      <c r="A240" s="55" t="s">
        <v>394</v>
      </c>
      <c r="B240" s="50">
        <v>348.4</v>
      </c>
      <c r="C240" s="50">
        <v>0</v>
      </c>
      <c r="D240" s="50">
        <v>0</v>
      </c>
      <c r="E240" s="50">
        <v>0</v>
      </c>
      <c r="F240" s="50">
        <v>0</v>
      </c>
      <c r="G240" s="50">
        <v>0</v>
      </c>
      <c r="H240" s="50">
        <v>0</v>
      </c>
      <c r="I240" s="50">
        <v>0</v>
      </c>
      <c r="J240" s="50">
        <v>0</v>
      </c>
      <c r="K240" s="50">
        <v>0</v>
      </c>
      <c r="L240" s="50">
        <v>0</v>
      </c>
      <c r="M240" s="50">
        <v>0</v>
      </c>
      <c r="N240" s="50">
        <v>0</v>
      </c>
      <c r="O240" s="50">
        <v>348.4</v>
      </c>
      <c r="Q240" s="50">
        <v>1554.8</v>
      </c>
      <c r="R240" s="50">
        <v>-1554.8</v>
      </c>
      <c r="S240" s="50">
        <v>1554.8</v>
      </c>
      <c r="T240" s="50">
        <v>777.4</v>
      </c>
      <c r="U240" s="50">
        <v>0</v>
      </c>
      <c r="V240" s="50">
        <v>0</v>
      </c>
      <c r="W240" s="50">
        <v>0</v>
      </c>
      <c r="X240" s="50">
        <v>0</v>
      </c>
      <c r="Y240" s="50">
        <v>-1554.8</v>
      </c>
      <c r="Z240" s="50">
        <v>0</v>
      </c>
      <c r="AA240" s="50">
        <v>0</v>
      </c>
      <c r="AB240" s="50">
        <v>0</v>
      </c>
      <c r="AC240" s="50">
        <v>0</v>
      </c>
      <c r="AD240" s="50">
        <v>777.39999999999986</v>
      </c>
      <c r="AF240" s="50">
        <v>0</v>
      </c>
      <c r="AG240" s="50">
        <v>958.62</v>
      </c>
      <c r="AH240" s="50">
        <v>0</v>
      </c>
      <c r="AI240" s="50">
        <v>0</v>
      </c>
      <c r="AJ240" s="50">
        <v>0</v>
      </c>
      <c r="AK240" s="50">
        <v>0</v>
      </c>
      <c r="AL240" s="50">
        <v>0</v>
      </c>
      <c r="AM240" s="50">
        <v>0</v>
      </c>
      <c r="AN240" s="50">
        <v>0</v>
      </c>
      <c r="AO240" s="50">
        <v>0</v>
      </c>
      <c r="AP240" s="50">
        <v>0</v>
      </c>
      <c r="AQ240" s="50">
        <v>0</v>
      </c>
      <c r="AR240" s="50">
        <v>0</v>
      </c>
      <c r="AS240" s="50">
        <v>958.62</v>
      </c>
      <c r="AU240" s="50">
        <v>0</v>
      </c>
      <c r="AV240" s="50">
        <v>0</v>
      </c>
      <c r="AW240" s="50">
        <v>689.57</v>
      </c>
      <c r="AX240" s="50">
        <v>0</v>
      </c>
      <c r="AY240" s="50">
        <v>0</v>
      </c>
      <c r="AZ240" s="50">
        <v>0</v>
      </c>
      <c r="BA240" s="50">
        <v>0</v>
      </c>
      <c r="BB240" s="50">
        <v>0</v>
      </c>
      <c r="BC240" s="50">
        <v>0</v>
      </c>
      <c r="BD240" s="50">
        <v>0</v>
      </c>
      <c r="BE240" s="50">
        <v>0</v>
      </c>
      <c r="BF240" s="50">
        <v>0</v>
      </c>
      <c r="BG240" s="50">
        <v>0</v>
      </c>
      <c r="BH240" s="50">
        <v>689.57</v>
      </c>
      <c r="BJ240" s="50">
        <v>0</v>
      </c>
      <c r="BK240" s="50">
        <v>0</v>
      </c>
      <c r="BL240" s="50">
        <v>203.45</v>
      </c>
      <c r="BM240" s="50">
        <v>0</v>
      </c>
      <c r="BN240" s="50">
        <v>0</v>
      </c>
      <c r="BO240" s="50">
        <v>0</v>
      </c>
      <c r="BP240" s="50">
        <v>0</v>
      </c>
      <c r="BQ240" s="50">
        <v>0</v>
      </c>
      <c r="BR240" s="50">
        <v>0</v>
      </c>
      <c r="BS240" s="50">
        <v>0</v>
      </c>
      <c r="BT240" s="50">
        <v>0</v>
      </c>
      <c r="BU240" s="50">
        <v>0</v>
      </c>
      <c r="BV240" s="50">
        <v>203.45</v>
      </c>
      <c r="BX240" s="50">
        <v>750.75</v>
      </c>
      <c r="BY240" s="50">
        <v>0</v>
      </c>
      <c r="BZ240" s="50">
        <v>0</v>
      </c>
      <c r="CA240" s="50">
        <v>0</v>
      </c>
      <c r="CB240" s="50">
        <v>0</v>
      </c>
      <c r="CC240" s="50">
        <v>0</v>
      </c>
      <c r="CD240" s="50">
        <v>-203.45</v>
      </c>
      <c r="CE240" s="50">
        <v>0</v>
      </c>
      <c r="CF240" s="50">
        <v>203.45</v>
      </c>
      <c r="CG240" s="50">
        <v>0</v>
      </c>
      <c r="CH240" s="50">
        <v>0</v>
      </c>
      <c r="CI240" s="50">
        <v>0</v>
      </c>
      <c r="CJ240" s="50">
        <v>750.75</v>
      </c>
      <c r="CL240" s="50">
        <v>0</v>
      </c>
      <c r="CM240" s="50">
        <v>0</v>
      </c>
      <c r="CN240" s="50">
        <v>563.94000000000005</v>
      </c>
      <c r="CO240" s="50">
        <v>0</v>
      </c>
      <c r="CP240" s="50">
        <v>-563.94000000000005</v>
      </c>
      <c r="CQ240" s="50">
        <v>0</v>
      </c>
      <c r="CR240" s="50">
        <v>0</v>
      </c>
      <c r="CS240" s="50">
        <v>0</v>
      </c>
      <c r="CT240" s="50">
        <v>0</v>
      </c>
      <c r="CU240" s="50">
        <v>-203.45</v>
      </c>
      <c r="CV240" s="50">
        <v>0</v>
      </c>
      <c r="CW240" s="50">
        <v>0</v>
      </c>
      <c r="CX240" s="50">
        <v>-203.45</v>
      </c>
      <c r="CZ240" s="50">
        <v>266.39</v>
      </c>
      <c r="DA240" s="50">
        <v>0</v>
      </c>
      <c r="DB240" s="50">
        <v>0</v>
      </c>
      <c r="DC240" s="50">
        <v>0</v>
      </c>
      <c r="DD240" s="50">
        <v>0</v>
      </c>
      <c r="DE240" s="50">
        <v>0</v>
      </c>
      <c r="DF240" s="50">
        <v>0</v>
      </c>
      <c r="DG240" s="50">
        <v>0</v>
      </c>
      <c r="DH240" s="50">
        <v>0</v>
      </c>
      <c r="DI240" s="50">
        <v>0</v>
      </c>
      <c r="DJ240" s="50">
        <v>0</v>
      </c>
      <c r="DK240" s="50">
        <v>0</v>
      </c>
      <c r="DL240" s="50">
        <v>266.39</v>
      </c>
      <c r="DM240" s="50">
        <v>0</v>
      </c>
      <c r="DN240" s="50">
        <v>0</v>
      </c>
      <c r="DO240" s="50">
        <v>0</v>
      </c>
      <c r="DP240" s="50">
        <v>0</v>
      </c>
      <c r="DQ240" s="50">
        <v>0</v>
      </c>
      <c r="DR240" s="50">
        <v>0</v>
      </c>
      <c r="DS240" s="50">
        <v>0</v>
      </c>
      <c r="DT240" s="50">
        <v>0</v>
      </c>
      <c r="DU240" s="50">
        <v>0</v>
      </c>
      <c r="DV240" s="50">
        <v>0</v>
      </c>
      <c r="DW240" s="50">
        <v>0</v>
      </c>
      <c r="DX240" s="50">
        <v>0</v>
      </c>
      <c r="DY240" s="50">
        <v>0</v>
      </c>
    </row>
    <row r="241" spans="1:131" s="51" customFormat="1" hidden="1" outlineLevel="2">
      <c r="A241" s="55" t="s">
        <v>395</v>
      </c>
      <c r="B241" s="50">
        <v>0</v>
      </c>
      <c r="C241" s="50">
        <v>0</v>
      </c>
      <c r="D241" s="50">
        <v>-480</v>
      </c>
      <c r="E241" s="50">
        <v>0</v>
      </c>
      <c r="F241" s="50">
        <v>0</v>
      </c>
      <c r="G241" s="50">
        <v>0</v>
      </c>
      <c r="H241" s="50">
        <v>0</v>
      </c>
      <c r="I241" s="50">
        <v>0</v>
      </c>
      <c r="J241" s="50">
        <v>0</v>
      </c>
      <c r="K241" s="50">
        <v>0</v>
      </c>
      <c r="L241" s="50">
        <v>0</v>
      </c>
      <c r="M241" s="50">
        <v>340</v>
      </c>
      <c r="N241" s="50">
        <v>340</v>
      </c>
      <c r="O241" s="50">
        <v>-140</v>
      </c>
      <c r="Q241" s="50">
        <v>0</v>
      </c>
      <c r="R241" s="50">
        <v>0</v>
      </c>
      <c r="S241" s="50">
        <v>0</v>
      </c>
      <c r="T241" s="50">
        <v>0</v>
      </c>
      <c r="U241" s="50">
        <v>0</v>
      </c>
      <c r="V241" s="50">
        <v>0</v>
      </c>
      <c r="W241" s="50">
        <v>0</v>
      </c>
      <c r="X241" s="50">
        <v>0</v>
      </c>
      <c r="Y241" s="50">
        <v>0</v>
      </c>
      <c r="Z241" s="50">
        <v>0</v>
      </c>
      <c r="AA241" s="50">
        <v>0</v>
      </c>
      <c r="AB241" s="50">
        <v>0</v>
      </c>
      <c r="AC241" s="50">
        <v>0</v>
      </c>
      <c r="AD241" s="50">
        <v>0</v>
      </c>
      <c r="AF241" s="50">
        <v>320</v>
      </c>
      <c r="AG241" s="50">
        <v>0</v>
      </c>
      <c r="AH241" s="50">
        <v>0</v>
      </c>
      <c r="AI241" s="50">
        <v>0</v>
      </c>
      <c r="AJ241" s="50">
        <v>0</v>
      </c>
      <c r="AK241" s="50">
        <v>0</v>
      </c>
      <c r="AL241" s="50">
        <v>0</v>
      </c>
      <c r="AM241" s="50">
        <v>65</v>
      </c>
      <c r="AN241" s="50">
        <v>0</v>
      </c>
      <c r="AO241" s="50">
        <v>0</v>
      </c>
      <c r="AP241" s="50">
        <v>0</v>
      </c>
      <c r="AQ241" s="50">
        <v>0</v>
      </c>
      <c r="AR241" s="50">
        <v>0</v>
      </c>
      <c r="AS241" s="50">
        <v>385</v>
      </c>
      <c r="AU241" s="50">
        <v>320</v>
      </c>
      <c r="AV241" s="50">
        <v>0</v>
      </c>
      <c r="AW241" s="50">
        <v>0</v>
      </c>
      <c r="AX241" s="50">
        <v>0</v>
      </c>
      <c r="AY241" s="50">
        <v>0</v>
      </c>
      <c r="AZ241" s="50">
        <v>0</v>
      </c>
      <c r="BA241" s="50">
        <v>0</v>
      </c>
      <c r="BB241" s="50">
        <v>0</v>
      </c>
      <c r="BC241" s="50">
        <v>185</v>
      </c>
      <c r="BD241" s="50">
        <v>0</v>
      </c>
      <c r="BE241" s="50">
        <v>374</v>
      </c>
      <c r="BF241" s="50">
        <v>0</v>
      </c>
      <c r="BG241" s="50">
        <v>0</v>
      </c>
      <c r="BH241" s="50">
        <v>879</v>
      </c>
      <c r="BJ241" s="50">
        <v>320</v>
      </c>
      <c r="BK241" s="50">
        <v>0</v>
      </c>
      <c r="BL241" s="50">
        <v>0</v>
      </c>
      <c r="BM241" s="50">
        <v>0</v>
      </c>
      <c r="BN241" s="50">
        <v>0</v>
      </c>
      <c r="BO241" s="50">
        <v>1345.5</v>
      </c>
      <c r="BP241" s="50">
        <v>0</v>
      </c>
      <c r="BQ241" s="50">
        <v>0</v>
      </c>
      <c r="BR241" s="50">
        <v>0</v>
      </c>
      <c r="BS241" s="50">
        <v>0</v>
      </c>
      <c r="BT241" s="50">
        <v>0</v>
      </c>
      <c r="BU241" s="50">
        <v>374</v>
      </c>
      <c r="BV241" s="50">
        <v>2039.5</v>
      </c>
      <c r="BX241" s="50">
        <v>0</v>
      </c>
      <c r="BY241" s="50">
        <v>0</v>
      </c>
      <c r="BZ241" s="50">
        <v>0</v>
      </c>
      <c r="CA241" s="50">
        <v>352</v>
      </c>
      <c r="CB241" s="50">
        <v>0</v>
      </c>
      <c r="CC241" s="50">
        <v>0</v>
      </c>
      <c r="CD241" s="50">
        <v>0</v>
      </c>
      <c r="CE241" s="50">
        <v>0</v>
      </c>
      <c r="CF241" s="50">
        <v>0</v>
      </c>
      <c r="CG241" s="50">
        <v>0</v>
      </c>
      <c r="CH241" s="50">
        <v>411</v>
      </c>
      <c r="CI241" s="50">
        <v>0</v>
      </c>
      <c r="CJ241" s="50">
        <v>763</v>
      </c>
      <c r="CL241" s="50">
        <v>0</v>
      </c>
      <c r="CM241" s="50">
        <v>0</v>
      </c>
      <c r="CN241" s="50">
        <v>352</v>
      </c>
      <c r="CO241" s="50">
        <v>0</v>
      </c>
      <c r="CP241" s="50">
        <v>0</v>
      </c>
      <c r="CQ241" s="50">
        <v>0</v>
      </c>
      <c r="CR241" s="50">
        <v>0</v>
      </c>
      <c r="CS241" s="50">
        <v>0</v>
      </c>
      <c r="CT241" s="50">
        <v>0</v>
      </c>
      <c r="CU241" s="50">
        <v>0</v>
      </c>
      <c r="CV241" s="50">
        <v>411</v>
      </c>
      <c r="CW241" s="50">
        <v>0</v>
      </c>
      <c r="CX241" s="50">
        <v>763</v>
      </c>
      <c r="CZ241" s="50">
        <v>388</v>
      </c>
      <c r="DA241" s="50">
        <v>0</v>
      </c>
      <c r="DB241" s="50">
        <v>0</v>
      </c>
      <c r="DC241" s="50">
        <v>0</v>
      </c>
      <c r="DD241" s="50">
        <v>0</v>
      </c>
      <c r="DE241" s="50">
        <v>0</v>
      </c>
      <c r="DF241" s="50">
        <v>0</v>
      </c>
      <c r="DG241" s="50">
        <v>0</v>
      </c>
      <c r="DH241" s="50">
        <v>0</v>
      </c>
      <c r="DI241" s="50">
        <v>0</v>
      </c>
      <c r="DJ241" s="50">
        <v>411</v>
      </c>
      <c r="DK241" s="50">
        <v>0</v>
      </c>
      <c r="DL241" s="50">
        <v>799</v>
      </c>
      <c r="DM241" s="50">
        <v>388</v>
      </c>
      <c r="DN241" s="50">
        <v>0</v>
      </c>
      <c r="DO241" s="50">
        <v>0</v>
      </c>
      <c r="DP241" s="50">
        <v>0</v>
      </c>
      <c r="DQ241" s="50">
        <v>0</v>
      </c>
      <c r="DR241" s="50">
        <v>0</v>
      </c>
      <c r="DS241" s="50">
        <v>0</v>
      </c>
      <c r="DT241" s="50">
        <v>0</v>
      </c>
      <c r="DU241" s="50">
        <v>0</v>
      </c>
      <c r="DV241" s="50">
        <v>0</v>
      </c>
      <c r="DW241" s="50">
        <v>0</v>
      </c>
      <c r="DX241" s="50">
        <v>0</v>
      </c>
      <c r="DY241" s="50">
        <v>388</v>
      </c>
    </row>
    <row r="242" spans="1:131" s="51" customFormat="1" hidden="1" outlineLevel="2">
      <c r="A242" s="55" t="s">
        <v>396</v>
      </c>
      <c r="B242" s="50">
        <v>0</v>
      </c>
      <c r="C242" s="50">
        <v>0</v>
      </c>
      <c r="D242" s="50">
        <v>0</v>
      </c>
      <c r="E242" s="50">
        <v>0</v>
      </c>
      <c r="F242" s="50">
        <v>0</v>
      </c>
      <c r="G242" s="50">
        <v>0</v>
      </c>
      <c r="H242" s="50">
        <v>0</v>
      </c>
      <c r="I242" s="50">
        <v>0</v>
      </c>
      <c r="J242" s="50">
        <v>0</v>
      </c>
      <c r="K242" s="50">
        <v>0</v>
      </c>
      <c r="L242" s="50">
        <v>0</v>
      </c>
      <c r="M242" s="50">
        <v>0</v>
      </c>
      <c r="N242" s="50">
        <v>0</v>
      </c>
      <c r="O242" s="50">
        <v>0</v>
      </c>
      <c r="Q242" s="50">
        <v>0</v>
      </c>
      <c r="R242" s="50">
        <v>0</v>
      </c>
      <c r="S242" s="50">
        <v>0</v>
      </c>
      <c r="T242" s="50">
        <v>0</v>
      </c>
      <c r="U242" s="50">
        <v>0</v>
      </c>
      <c r="V242" s="50">
        <v>0</v>
      </c>
      <c r="W242" s="50">
        <v>0</v>
      </c>
      <c r="X242" s="50">
        <v>0</v>
      </c>
      <c r="Y242" s="50">
        <v>0</v>
      </c>
      <c r="Z242" s="50">
        <v>0</v>
      </c>
      <c r="AA242" s="50">
        <v>0</v>
      </c>
      <c r="AB242" s="50">
        <v>0</v>
      </c>
      <c r="AC242" s="50">
        <v>0</v>
      </c>
      <c r="AD242" s="50">
        <v>0</v>
      </c>
      <c r="AF242" s="50">
        <v>0</v>
      </c>
      <c r="AG242" s="50">
        <v>0</v>
      </c>
      <c r="AH242" s="50">
        <v>0</v>
      </c>
      <c r="AI242" s="50">
        <v>0</v>
      </c>
      <c r="AJ242" s="50">
        <v>0</v>
      </c>
      <c r="AK242" s="50">
        <v>0</v>
      </c>
      <c r="AL242" s="50">
        <v>0</v>
      </c>
      <c r="AM242" s="50">
        <v>0</v>
      </c>
      <c r="AN242" s="50">
        <v>0</v>
      </c>
      <c r="AO242" s="50">
        <v>0</v>
      </c>
      <c r="AP242" s="50">
        <v>0</v>
      </c>
      <c r="AQ242" s="50">
        <v>0</v>
      </c>
      <c r="AR242" s="50">
        <v>0</v>
      </c>
      <c r="AS242" s="50">
        <v>0</v>
      </c>
      <c r="AU242" s="50">
        <v>0</v>
      </c>
      <c r="AV242" s="50">
        <v>0</v>
      </c>
      <c r="AW242" s="50">
        <v>0</v>
      </c>
      <c r="AX242" s="50">
        <v>0</v>
      </c>
      <c r="AY242" s="50">
        <v>0</v>
      </c>
      <c r="AZ242" s="50">
        <v>0</v>
      </c>
      <c r="BA242" s="50">
        <v>0</v>
      </c>
      <c r="BB242" s="50">
        <v>0</v>
      </c>
      <c r="BC242" s="50">
        <v>0</v>
      </c>
      <c r="BD242" s="50">
        <v>0</v>
      </c>
      <c r="BE242" s="50">
        <v>0</v>
      </c>
      <c r="BF242" s="50">
        <v>0</v>
      </c>
      <c r="BG242" s="50">
        <v>0</v>
      </c>
      <c r="BH242" s="50">
        <v>0</v>
      </c>
      <c r="BJ242" s="50">
        <v>0</v>
      </c>
      <c r="BK242" s="50">
        <v>0</v>
      </c>
      <c r="BL242" s="50">
        <v>0</v>
      </c>
      <c r="BM242" s="50">
        <v>0</v>
      </c>
      <c r="BN242" s="50">
        <v>0</v>
      </c>
      <c r="BO242" s="50">
        <v>0</v>
      </c>
      <c r="BP242" s="50">
        <v>0</v>
      </c>
      <c r="BQ242" s="50">
        <v>0</v>
      </c>
      <c r="BR242" s="50">
        <v>0</v>
      </c>
      <c r="BS242" s="50">
        <v>0</v>
      </c>
      <c r="BT242" s="50">
        <v>0</v>
      </c>
      <c r="BU242" s="50">
        <v>0</v>
      </c>
      <c r="BV242" s="50">
        <v>0</v>
      </c>
      <c r="BX242" s="50">
        <v>0</v>
      </c>
      <c r="BY242" s="50">
        <v>0</v>
      </c>
      <c r="BZ242" s="50">
        <v>0</v>
      </c>
      <c r="CA242" s="50">
        <v>0</v>
      </c>
      <c r="CB242" s="50">
        <v>0</v>
      </c>
      <c r="CC242" s="50">
        <v>0</v>
      </c>
      <c r="CD242" s="50">
        <v>0</v>
      </c>
      <c r="CE242" s="50">
        <v>0</v>
      </c>
      <c r="CF242" s="50">
        <v>0</v>
      </c>
      <c r="CG242" s="50">
        <v>0</v>
      </c>
      <c r="CH242" s="50">
        <v>0</v>
      </c>
      <c r="CI242" s="50">
        <v>0</v>
      </c>
      <c r="CJ242" s="50">
        <v>0</v>
      </c>
      <c r="CL242" s="50">
        <v>0</v>
      </c>
      <c r="CM242" s="50">
        <v>0</v>
      </c>
      <c r="CN242" s="50">
        <v>0</v>
      </c>
      <c r="CO242" s="50">
        <v>0</v>
      </c>
      <c r="CP242" s="50">
        <v>0</v>
      </c>
      <c r="CQ242" s="50">
        <v>0</v>
      </c>
      <c r="CR242" s="50">
        <v>0</v>
      </c>
      <c r="CS242" s="50">
        <v>0</v>
      </c>
      <c r="CT242" s="50">
        <v>0</v>
      </c>
      <c r="CU242" s="50">
        <v>0</v>
      </c>
      <c r="CV242" s="50">
        <v>0</v>
      </c>
      <c r="CW242" s="50">
        <v>0</v>
      </c>
      <c r="CX242" s="50">
        <v>0</v>
      </c>
      <c r="CZ242" s="50">
        <v>0</v>
      </c>
      <c r="DA242" s="50">
        <v>0</v>
      </c>
      <c r="DB242" s="50">
        <v>0</v>
      </c>
      <c r="DC242" s="50">
        <v>0</v>
      </c>
      <c r="DD242" s="50">
        <v>0</v>
      </c>
      <c r="DE242" s="50">
        <v>0</v>
      </c>
      <c r="DF242" s="50">
        <v>0</v>
      </c>
      <c r="DG242" s="50">
        <v>0</v>
      </c>
      <c r="DH242" s="50">
        <v>0</v>
      </c>
      <c r="DI242" s="50">
        <v>0</v>
      </c>
      <c r="DJ242" s="50">
        <v>0</v>
      </c>
      <c r="DK242" s="50">
        <v>0</v>
      </c>
      <c r="DL242" s="50">
        <v>0</v>
      </c>
      <c r="DM242" s="50">
        <v>0</v>
      </c>
      <c r="DN242" s="50">
        <v>0</v>
      </c>
      <c r="DO242" s="50">
        <v>0</v>
      </c>
      <c r="DP242" s="50">
        <v>0</v>
      </c>
      <c r="DQ242" s="50">
        <v>0</v>
      </c>
      <c r="DR242" s="50">
        <v>0</v>
      </c>
      <c r="DS242" s="50">
        <v>0</v>
      </c>
      <c r="DT242" s="50">
        <v>0</v>
      </c>
      <c r="DU242" s="50">
        <v>0</v>
      </c>
      <c r="DV242" s="50">
        <v>0</v>
      </c>
      <c r="DW242" s="50">
        <v>0</v>
      </c>
      <c r="DX242" s="50">
        <v>0</v>
      </c>
      <c r="DY242" s="50">
        <v>0</v>
      </c>
    </row>
    <row r="243" spans="1:131" s="51" customFormat="1" hidden="1" outlineLevel="1" collapsed="1">
      <c r="A243" s="49" t="s">
        <v>397</v>
      </c>
      <c r="B243" s="50">
        <v>348.4</v>
      </c>
      <c r="C243" s="50">
        <v>0</v>
      </c>
      <c r="D243" s="50">
        <v>-480</v>
      </c>
      <c r="E243" s="50">
        <v>0</v>
      </c>
      <c r="F243" s="50">
        <v>0</v>
      </c>
      <c r="G243" s="50">
        <v>0</v>
      </c>
      <c r="H243" s="50">
        <v>0</v>
      </c>
      <c r="I243" s="50">
        <v>0</v>
      </c>
      <c r="J243" s="50">
        <v>0</v>
      </c>
      <c r="K243" s="50">
        <v>113.13</v>
      </c>
      <c r="L243" s="50">
        <v>10.65</v>
      </c>
      <c r="M243" s="50">
        <v>410.26</v>
      </c>
      <c r="N243" s="50">
        <v>410.26</v>
      </c>
      <c r="O243" s="50">
        <v>402.43999999999994</v>
      </c>
      <c r="Q243" s="50">
        <v>1554.8</v>
      </c>
      <c r="R243" s="50">
        <v>-1554.8</v>
      </c>
      <c r="S243" s="50">
        <v>1554.8</v>
      </c>
      <c r="T243" s="50">
        <v>777.4</v>
      </c>
      <c r="U243" s="50">
        <v>0</v>
      </c>
      <c r="V243" s="50">
        <v>0</v>
      </c>
      <c r="W243" s="50">
        <v>0</v>
      </c>
      <c r="X243" s="50">
        <v>0</v>
      </c>
      <c r="Y243" s="50">
        <v>-1554.8</v>
      </c>
      <c r="Z243" s="50">
        <v>0</v>
      </c>
      <c r="AA243" s="50">
        <v>0</v>
      </c>
      <c r="AB243" s="50">
        <v>0</v>
      </c>
      <c r="AC243" s="50">
        <v>0</v>
      </c>
      <c r="AD243" s="50">
        <v>777.39999999999986</v>
      </c>
      <c r="AF243" s="50">
        <v>320</v>
      </c>
      <c r="AG243" s="50">
        <v>958.62</v>
      </c>
      <c r="AH243" s="50">
        <v>297.43</v>
      </c>
      <c r="AI243" s="50">
        <v>221.15</v>
      </c>
      <c r="AJ243" s="50">
        <v>221.15</v>
      </c>
      <c r="AK243" s="50">
        <v>219.84</v>
      </c>
      <c r="AL243" s="50">
        <v>330.22</v>
      </c>
      <c r="AM243" s="50">
        <v>72.290000000000006</v>
      </c>
      <c r="AN243" s="50">
        <v>5.98</v>
      </c>
      <c r="AO243" s="50">
        <v>103.39</v>
      </c>
      <c r="AP243" s="50">
        <v>225.82</v>
      </c>
      <c r="AQ243" s="50">
        <v>227.13</v>
      </c>
      <c r="AR243" s="50">
        <v>227.13</v>
      </c>
      <c r="AS243" s="50">
        <v>3203.02</v>
      </c>
      <c r="AU243" s="50">
        <v>547.13</v>
      </c>
      <c r="AV243" s="50">
        <v>248.32</v>
      </c>
      <c r="AW243" s="50">
        <v>916.7</v>
      </c>
      <c r="AX243" s="50">
        <v>227.13</v>
      </c>
      <c r="AY243" s="50">
        <v>-212.43</v>
      </c>
      <c r="AZ243" s="50">
        <v>227.13</v>
      </c>
      <c r="BA243" s="50">
        <v>394.22</v>
      </c>
      <c r="BB243" s="50">
        <v>296.82</v>
      </c>
      <c r="BC243" s="50">
        <v>493.13</v>
      </c>
      <c r="BD243" s="50">
        <v>454.26</v>
      </c>
      <c r="BE243" s="50">
        <v>495.65</v>
      </c>
      <c r="BF243" s="50">
        <v>227.13</v>
      </c>
      <c r="BG243" s="50">
        <v>227.13</v>
      </c>
      <c r="BH243" s="50">
        <v>4315.1899999999996</v>
      </c>
      <c r="BJ243" s="50">
        <v>356.2</v>
      </c>
      <c r="BK243" s="50">
        <v>0</v>
      </c>
      <c r="BL243" s="50">
        <v>887.51</v>
      </c>
      <c r="BM243" s="50">
        <v>228.02</v>
      </c>
      <c r="BN243" s="50">
        <v>228.02</v>
      </c>
      <c r="BO243" s="50">
        <v>1573.52</v>
      </c>
      <c r="BP243" s="50">
        <v>1444.0600000000002</v>
      </c>
      <c r="BQ243" s="50">
        <v>-26.620000000000005</v>
      </c>
      <c r="BR243" s="50">
        <v>175.22</v>
      </c>
      <c r="BS243" s="50">
        <v>228.02</v>
      </c>
      <c r="BT243" s="50">
        <v>286.72000000000003</v>
      </c>
      <c r="BU243" s="50">
        <v>602.02</v>
      </c>
      <c r="BV243" s="50">
        <v>5982.6900000000005</v>
      </c>
      <c r="BX243" s="50">
        <v>861.06</v>
      </c>
      <c r="BY243" s="50">
        <v>436.71000000000004</v>
      </c>
      <c r="BZ243" s="50">
        <v>228.02</v>
      </c>
      <c r="CA243" s="50">
        <v>580.02</v>
      </c>
      <c r="CB243" s="50">
        <v>228.02</v>
      </c>
      <c r="CC243" s="50">
        <v>0</v>
      </c>
      <c r="CD243" s="50">
        <v>221.39</v>
      </c>
      <c r="CE243" s="50">
        <v>212.42</v>
      </c>
      <c r="CF243" s="50">
        <v>415.86</v>
      </c>
      <c r="CG243" s="50">
        <v>489.78</v>
      </c>
      <c r="CH243" s="50">
        <v>623.38</v>
      </c>
      <c r="CI243" s="50">
        <v>301.26</v>
      </c>
      <c r="CJ243" s="50">
        <v>4597.92</v>
      </c>
      <c r="CL243" s="50">
        <v>235.1</v>
      </c>
      <c r="CM243" s="50">
        <v>201.78</v>
      </c>
      <c r="CN243" s="50">
        <v>1134.3800000000001</v>
      </c>
      <c r="CO243" s="50">
        <v>33.32</v>
      </c>
      <c r="CP243" s="50">
        <v>-10.060000000000059</v>
      </c>
      <c r="CQ243" s="50">
        <v>325.26</v>
      </c>
      <c r="CR243" s="50">
        <v>74.95</v>
      </c>
      <c r="CS243" s="50">
        <v>-80.12</v>
      </c>
      <c r="CT243" s="50">
        <v>-2.9999999999986926E-2</v>
      </c>
      <c r="CU243" s="50">
        <v>918.74</v>
      </c>
      <c r="CV243" s="50">
        <v>785.26</v>
      </c>
      <c r="CW243" s="50">
        <v>219.27</v>
      </c>
      <c r="CX243" s="50">
        <v>3837.85</v>
      </c>
      <c r="CZ243" s="50">
        <v>654.39</v>
      </c>
      <c r="DA243" s="50">
        <v>499.12</v>
      </c>
      <c r="DB243" s="50">
        <v>223.9</v>
      </c>
      <c r="DC243" s="50">
        <v>346.84000000000003</v>
      </c>
      <c r="DD243" s="50">
        <v>268</v>
      </c>
      <c r="DE243" s="50">
        <v>225.17</v>
      </c>
      <c r="DF243" s="50">
        <v>355.49</v>
      </c>
      <c r="DG243" s="50">
        <v>0</v>
      </c>
      <c r="DH243" s="50">
        <v>0</v>
      </c>
      <c r="DI243" s="50">
        <v>0</v>
      </c>
      <c r="DJ243" s="50">
        <v>411</v>
      </c>
      <c r="DK243" s="50">
        <v>201.26</v>
      </c>
      <c r="DL243" s="50">
        <v>3185.17</v>
      </c>
      <c r="DM243" s="50">
        <v>388</v>
      </c>
      <c r="DN243" s="50">
        <v>-1.43</v>
      </c>
      <c r="DO243" s="50">
        <v>41.28</v>
      </c>
      <c r="DP243" s="50">
        <v>0</v>
      </c>
      <c r="DQ243" s="50">
        <v>0</v>
      </c>
      <c r="DR243" s="50">
        <v>0</v>
      </c>
      <c r="DS243" s="50">
        <v>0</v>
      </c>
      <c r="DT243" s="50">
        <v>0</v>
      </c>
      <c r="DU243" s="50">
        <v>0</v>
      </c>
      <c r="DV243" s="50">
        <v>0</v>
      </c>
      <c r="DW243" s="50">
        <v>0</v>
      </c>
      <c r="DX243" s="50">
        <v>0</v>
      </c>
      <c r="DY243" s="50">
        <v>427.85</v>
      </c>
      <c r="EA243" s="70"/>
    </row>
    <row r="244" spans="1:131" s="51" customFormat="1" collapsed="1">
      <c r="A244" s="49" t="s">
        <v>398</v>
      </c>
      <c r="B244" s="50">
        <v>598.4</v>
      </c>
      <c r="C244" s="50">
        <v>0</v>
      </c>
      <c r="D244" s="50">
        <v>-480</v>
      </c>
      <c r="E244" s="50">
        <v>83.43</v>
      </c>
      <c r="F244" s="50">
        <v>83.42</v>
      </c>
      <c r="G244" s="50">
        <v>-69.03</v>
      </c>
      <c r="H244" s="50">
        <v>83.43</v>
      </c>
      <c r="I244" s="50">
        <v>83.43</v>
      </c>
      <c r="J244" s="50">
        <v>0</v>
      </c>
      <c r="K244" s="50">
        <v>113.13</v>
      </c>
      <c r="L244" s="50">
        <v>748.41</v>
      </c>
      <c r="M244" s="50">
        <v>2605.0500000000002</v>
      </c>
      <c r="N244" s="50">
        <v>2605.0500000000002</v>
      </c>
      <c r="O244" s="50">
        <v>3849.67</v>
      </c>
      <c r="P244" s="32"/>
      <c r="Q244" s="50">
        <v>1554.8</v>
      </c>
      <c r="R244" s="50">
        <v>-274.79999999999995</v>
      </c>
      <c r="S244" s="50">
        <v>1906.8</v>
      </c>
      <c r="T244" s="50">
        <v>1064.21</v>
      </c>
      <c r="U244" s="50">
        <v>0</v>
      </c>
      <c r="V244" s="50">
        <v>2644.95</v>
      </c>
      <c r="W244" s="50">
        <v>1676.8600000000001</v>
      </c>
      <c r="X244" s="50">
        <v>74.930000000000007</v>
      </c>
      <c r="Y244" s="50">
        <v>-1404.94</v>
      </c>
      <c r="Z244" s="50">
        <v>1071.21</v>
      </c>
      <c r="AA244" s="50">
        <v>0</v>
      </c>
      <c r="AB244" s="50">
        <v>0</v>
      </c>
      <c r="AC244" s="50">
        <v>0</v>
      </c>
      <c r="AD244" s="50">
        <v>8314.02</v>
      </c>
      <c r="AE244" s="32"/>
      <c r="AF244" s="50">
        <v>320</v>
      </c>
      <c r="AG244" s="50">
        <v>958.62</v>
      </c>
      <c r="AH244" s="50">
        <v>697.43000000000006</v>
      </c>
      <c r="AI244" s="50">
        <v>296.08000000000004</v>
      </c>
      <c r="AJ244" s="50">
        <v>221.15</v>
      </c>
      <c r="AK244" s="50">
        <v>2714.84</v>
      </c>
      <c r="AL244" s="50">
        <v>480.22</v>
      </c>
      <c r="AM244" s="50">
        <v>3167.29</v>
      </c>
      <c r="AN244" s="50">
        <v>-394.02</v>
      </c>
      <c r="AO244" s="50">
        <v>1238.49</v>
      </c>
      <c r="AP244" s="50">
        <v>-217.34000000000003</v>
      </c>
      <c r="AQ244" s="50">
        <v>-964.43999999999994</v>
      </c>
      <c r="AR244" s="50">
        <v>-964.43999999999994</v>
      </c>
      <c r="AS244" s="50">
        <v>8518.32</v>
      </c>
      <c r="AT244" s="32"/>
      <c r="AU244" s="50">
        <v>2201.38</v>
      </c>
      <c r="AV244" s="50">
        <v>248.32</v>
      </c>
      <c r="AW244" s="50">
        <v>918.5</v>
      </c>
      <c r="AX244" s="50">
        <v>227.13</v>
      </c>
      <c r="AY244" s="50">
        <v>915.56999999999994</v>
      </c>
      <c r="AZ244" s="50">
        <v>227.13</v>
      </c>
      <c r="BA244" s="50">
        <v>794.22</v>
      </c>
      <c r="BB244" s="50">
        <v>296.21999999999997</v>
      </c>
      <c r="BC244" s="50">
        <v>453.53</v>
      </c>
      <c r="BD244" s="50">
        <v>590.26</v>
      </c>
      <c r="BE244" s="50">
        <v>863.56</v>
      </c>
      <c r="BF244" s="50">
        <v>592.43000000000006</v>
      </c>
      <c r="BG244" s="50">
        <v>592.43000000000006</v>
      </c>
      <c r="BH244" s="50">
        <v>8328.2500000000018</v>
      </c>
      <c r="BI244" s="33"/>
      <c r="BJ244" s="50">
        <v>206.2</v>
      </c>
      <c r="BK244" s="50">
        <v>0</v>
      </c>
      <c r="BL244" s="50">
        <v>887.51</v>
      </c>
      <c r="BM244" s="50">
        <v>228.02</v>
      </c>
      <c r="BN244" s="50">
        <v>228.02</v>
      </c>
      <c r="BO244" s="50">
        <v>1573.52</v>
      </c>
      <c r="BP244" s="50">
        <v>1444.0600000000002</v>
      </c>
      <c r="BQ244" s="50">
        <v>273.38</v>
      </c>
      <c r="BR244" s="50">
        <v>495.86</v>
      </c>
      <c r="BS244" s="50">
        <v>2965.05</v>
      </c>
      <c r="BT244" s="50">
        <v>286.72000000000003</v>
      </c>
      <c r="BU244" s="50">
        <v>1102.02</v>
      </c>
      <c r="BV244" s="50">
        <v>9690.3599999999988</v>
      </c>
      <c r="BW244" s="48"/>
      <c r="BX244" s="50">
        <v>1111.06</v>
      </c>
      <c r="BY244" s="50">
        <v>677.61</v>
      </c>
      <c r="BZ244" s="50">
        <v>228.02</v>
      </c>
      <c r="CA244" s="50">
        <v>580.02</v>
      </c>
      <c r="CB244" s="50">
        <v>571.66999999999996</v>
      </c>
      <c r="CC244" s="50">
        <v>300</v>
      </c>
      <c r="CD244" s="50">
        <v>1527.5099999999998</v>
      </c>
      <c r="CE244" s="50">
        <v>585.91999999999996</v>
      </c>
      <c r="CF244" s="50">
        <v>415.86</v>
      </c>
      <c r="CG244" s="50">
        <v>819.78</v>
      </c>
      <c r="CH244" s="50">
        <v>623.38</v>
      </c>
      <c r="CI244" s="50">
        <v>583.26</v>
      </c>
      <c r="CJ244" s="50">
        <v>8024.0899999999992</v>
      </c>
      <c r="CK244" s="48"/>
      <c r="CL244" s="50">
        <v>506.83000000000004</v>
      </c>
      <c r="CM244" s="50">
        <v>1591.78</v>
      </c>
      <c r="CN244" s="50">
        <v>2718.38</v>
      </c>
      <c r="CO244" s="50">
        <v>903.32</v>
      </c>
      <c r="CP244" s="50">
        <v>-10.060000000000059</v>
      </c>
      <c r="CQ244" s="50">
        <v>325.26</v>
      </c>
      <c r="CR244" s="50">
        <v>378.34999999999997</v>
      </c>
      <c r="CS244" s="50">
        <v>1525.9100000000003</v>
      </c>
      <c r="CT244" s="50">
        <v>-2.9999999999986926E-2</v>
      </c>
      <c r="CU244" s="50">
        <v>918.74</v>
      </c>
      <c r="CV244" s="50">
        <v>785.26</v>
      </c>
      <c r="CW244" s="50">
        <v>219.27</v>
      </c>
      <c r="CX244" s="50">
        <v>9863.010000000002</v>
      </c>
      <c r="CY244" s="48"/>
      <c r="CZ244" s="50">
        <v>1904.3899999999999</v>
      </c>
      <c r="DA244" s="50">
        <v>499.12</v>
      </c>
      <c r="DB244" s="50">
        <v>223.9</v>
      </c>
      <c r="DC244" s="50">
        <v>1045.8800000000001</v>
      </c>
      <c r="DD244" s="50">
        <v>268</v>
      </c>
      <c r="DE244" s="50">
        <v>225.17</v>
      </c>
      <c r="DF244" s="50">
        <v>355.49</v>
      </c>
      <c r="DG244" s="50">
        <v>2307.2399999999998</v>
      </c>
      <c r="DH244" s="50">
        <v>0</v>
      </c>
      <c r="DI244" s="50">
        <v>1233.42</v>
      </c>
      <c r="DJ244" s="50">
        <v>4968.8899999999994</v>
      </c>
      <c r="DK244" s="50">
        <v>201.26</v>
      </c>
      <c r="DL244" s="50">
        <v>13232.76</v>
      </c>
      <c r="DM244" s="50">
        <v>388</v>
      </c>
      <c r="DN244" s="50">
        <v>-1.43</v>
      </c>
      <c r="DO244" s="50">
        <v>147.28</v>
      </c>
      <c r="DP244" s="50">
        <v>620.70000000000005</v>
      </c>
      <c r="DQ244" s="50">
        <v>0</v>
      </c>
      <c r="DR244" s="50">
        <v>0</v>
      </c>
      <c r="DS244" s="50">
        <v>0</v>
      </c>
      <c r="DT244" s="50">
        <v>0</v>
      </c>
      <c r="DU244" s="50">
        <v>0</v>
      </c>
      <c r="DV244" s="50">
        <v>0</v>
      </c>
      <c r="DW244" s="50">
        <v>0</v>
      </c>
      <c r="DX244" s="50">
        <v>0</v>
      </c>
      <c r="DY244" s="50">
        <v>1154.5500000000002</v>
      </c>
    </row>
    <row r="245" spans="1:131" s="51" customFormat="1">
      <c r="A245" s="49" t="s">
        <v>399</v>
      </c>
      <c r="B245" s="50">
        <v>0</v>
      </c>
      <c r="C245" s="50">
        <v>0</v>
      </c>
      <c r="D245" s="50">
        <v>0</v>
      </c>
      <c r="E245" s="50">
        <v>0</v>
      </c>
      <c r="F245" s="50">
        <v>0</v>
      </c>
      <c r="G245" s="50">
        <v>0</v>
      </c>
      <c r="H245" s="50">
        <v>0</v>
      </c>
      <c r="I245" s="50">
        <v>0</v>
      </c>
      <c r="J245" s="50">
        <v>0</v>
      </c>
      <c r="K245" s="50">
        <v>0</v>
      </c>
      <c r="L245" s="50">
        <v>0</v>
      </c>
      <c r="M245" s="50">
        <v>0</v>
      </c>
      <c r="N245" s="50">
        <v>0</v>
      </c>
      <c r="O245" s="50">
        <v>0</v>
      </c>
      <c r="P245" s="32"/>
      <c r="Q245" s="50">
        <v>0</v>
      </c>
      <c r="R245" s="50">
        <v>0</v>
      </c>
      <c r="S245" s="50">
        <v>0</v>
      </c>
      <c r="T245" s="50">
        <v>0</v>
      </c>
      <c r="U245" s="50">
        <v>0</v>
      </c>
      <c r="V245" s="50">
        <v>0</v>
      </c>
      <c r="W245" s="50">
        <v>0</v>
      </c>
      <c r="X245" s="50">
        <v>0</v>
      </c>
      <c r="Y245" s="50">
        <v>0</v>
      </c>
      <c r="Z245" s="50">
        <v>0</v>
      </c>
      <c r="AA245" s="50">
        <v>0</v>
      </c>
      <c r="AB245" s="50">
        <v>0</v>
      </c>
      <c r="AC245" s="50">
        <v>0</v>
      </c>
      <c r="AD245" s="50">
        <v>0</v>
      </c>
      <c r="AE245" s="32"/>
      <c r="AF245" s="50">
        <v>0</v>
      </c>
      <c r="AG245" s="50">
        <v>0</v>
      </c>
      <c r="AH245" s="50">
        <v>0</v>
      </c>
      <c r="AI245" s="50">
        <v>0</v>
      </c>
      <c r="AJ245" s="50">
        <v>0</v>
      </c>
      <c r="AK245" s="50">
        <v>0</v>
      </c>
      <c r="AL245" s="50">
        <v>0</v>
      </c>
      <c r="AM245" s="50">
        <v>0</v>
      </c>
      <c r="AN245" s="50">
        <v>0</v>
      </c>
      <c r="AO245" s="50">
        <v>0</v>
      </c>
      <c r="AP245" s="50">
        <v>0</v>
      </c>
      <c r="AQ245" s="50">
        <v>0</v>
      </c>
      <c r="AR245" s="50">
        <v>0</v>
      </c>
      <c r="AS245" s="50">
        <v>0</v>
      </c>
      <c r="AT245" s="32"/>
      <c r="AU245" s="50">
        <v>0</v>
      </c>
      <c r="AV245" s="50">
        <v>0</v>
      </c>
      <c r="AW245" s="50">
        <v>0</v>
      </c>
      <c r="AX245" s="50">
        <v>0</v>
      </c>
      <c r="AY245" s="50">
        <v>0</v>
      </c>
      <c r="AZ245" s="50">
        <v>0</v>
      </c>
      <c r="BA245" s="50">
        <v>0</v>
      </c>
      <c r="BB245" s="50">
        <v>0</v>
      </c>
      <c r="BC245" s="50">
        <v>0</v>
      </c>
      <c r="BD245" s="50">
        <v>0</v>
      </c>
      <c r="BE245" s="50">
        <v>0</v>
      </c>
      <c r="BF245" s="50">
        <v>0</v>
      </c>
      <c r="BG245" s="50">
        <v>0</v>
      </c>
      <c r="BH245" s="50">
        <v>0</v>
      </c>
      <c r="BI245" s="33"/>
      <c r="BJ245" s="50">
        <v>0</v>
      </c>
      <c r="BK245" s="50">
        <v>0</v>
      </c>
      <c r="BL245" s="50">
        <v>0</v>
      </c>
      <c r="BM245" s="50">
        <v>0</v>
      </c>
      <c r="BN245" s="50">
        <v>0</v>
      </c>
      <c r="BO245" s="50">
        <v>0</v>
      </c>
      <c r="BP245" s="50">
        <v>0</v>
      </c>
      <c r="BQ245" s="50">
        <v>0</v>
      </c>
      <c r="BR245" s="50">
        <v>0</v>
      </c>
      <c r="BS245" s="50">
        <v>0</v>
      </c>
      <c r="BT245" s="50">
        <v>0</v>
      </c>
      <c r="BU245" s="50">
        <v>0</v>
      </c>
      <c r="BV245" s="50">
        <v>0</v>
      </c>
      <c r="BW245" s="48"/>
      <c r="BX245" s="50">
        <v>0</v>
      </c>
      <c r="BY245" s="50">
        <v>0</v>
      </c>
      <c r="BZ245" s="50">
        <v>0</v>
      </c>
      <c r="CA245" s="50">
        <v>0</v>
      </c>
      <c r="CB245" s="50">
        <v>0</v>
      </c>
      <c r="CC245" s="50">
        <v>0</v>
      </c>
      <c r="CD245" s="50">
        <v>0</v>
      </c>
      <c r="CE245" s="50">
        <v>0</v>
      </c>
      <c r="CF245" s="50">
        <v>0</v>
      </c>
      <c r="CG245" s="50">
        <v>0</v>
      </c>
      <c r="CH245" s="50">
        <v>0</v>
      </c>
      <c r="CI245" s="50">
        <v>0</v>
      </c>
      <c r="CJ245" s="50">
        <v>0</v>
      </c>
      <c r="CK245" s="48"/>
      <c r="CL245" s="50">
        <v>0</v>
      </c>
      <c r="CM245" s="50">
        <v>0</v>
      </c>
      <c r="CN245" s="50">
        <v>0</v>
      </c>
      <c r="CO245" s="50">
        <v>0</v>
      </c>
      <c r="CP245" s="50">
        <v>0</v>
      </c>
      <c r="CQ245" s="50">
        <v>0</v>
      </c>
      <c r="CR245" s="50">
        <v>0</v>
      </c>
      <c r="CS245" s="50">
        <v>0</v>
      </c>
      <c r="CT245" s="50">
        <v>0</v>
      </c>
      <c r="CU245" s="50">
        <v>0</v>
      </c>
      <c r="CV245" s="50">
        <v>0</v>
      </c>
      <c r="CW245" s="50">
        <v>0</v>
      </c>
      <c r="CX245" s="50">
        <v>0</v>
      </c>
      <c r="CY245" s="48"/>
      <c r="CZ245" s="50">
        <v>0</v>
      </c>
      <c r="DA245" s="50">
        <v>0</v>
      </c>
      <c r="DB245" s="50">
        <v>0</v>
      </c>
      <c r="DC245" s="50">
        <v>0</v>
      </c>
      <c r="DD245" s="50">
        <v>0</v>
      </c>
      <c r="DE245" s="50">
        <v>0</v>
      </c>
      <c r="DF245" s="50">
        <v>0</v>
      </c>
      <c r="DG245" s="50">
        <v>0</v>
      </c>
      <c r="DH245" s="50">
        <v>0</v>
      </c>
      <c r="DI245" s="50">
        <v>0</v>
      </c>
      <c r="DJ245" s="50">
        <v>0</v>
      </c>
      <c r="DK245" s="50">
        <v>0</v>
      </c>
      <c r="DL245" s="50">
        <v>0</v>
      </c>
      <c r="DM245" s="50">
        <v>0</v>
      </c>
      <c r="DN245" s="50">
        <v>0</v>
      </c>
      <c r="DO245" s="50">
        <v>0</v>
      </c>
      <c r="DP245" s="50">
        <v>0</v>
      </c>
      <c r="DQ245" s="50">
        <v>0</v>
      </c>
      <c r="DR245" s="50">
        <v>0</v>
      </c>
      <c r="DS245" s="50">
        <v>0</v>
      </c>
      <c r="DT245" s="50">
        <v>0</v>
      </c>
      <c r="DU245" s="50">
        <v>0</v>
      </c>
      <c r="DV245" s="50">
        <v>0</v>
      </c>
      <c r="DW245" s="50">
        <v>0</v>
      </c>
      <c r="DX245" s="50">
        <v>0</v>
      </c>
      <c r="DY245" s="50">
        <v>0</v>
      </c>
    </row>
    <row r="246" spans="1:131" s="51" customFormat="1">
      <c r="A246" s="49" t="s">
        <v>400</v>
      </c>
      <c r="B246" s="50">
        <v>0</v>
      </c>
      <c r="C246" s="50">
        <v>0</v>
      </c>
      <c r="D246" s="50">
        <v>0</v>
      </c>
      <c r="E246" s="50">
        <v>0</v>
      </c>
      <c r="F246" s="50">
        <v>0</v>
      </c>
      <c r="G246" s="50">
        <v>0</v>
      </c>
      <c r="H246" s="50">
        <v>0</v>
      </c>
      <c r="I246" s="50">
        <v>0</v>
      </c>
      <c r="J246" s="50">
        <v>0</v>
      </c>
      <c r="K246" s="50">
        <v>0</v>
      </c>
      <c r="L246" s="50">
        <v>0</v>
      </c>
      <c r="M246" s="50">
        <v>0</v>
      </c>
      <c r="N246" s="50">
        <v>0</v>
      </c>
      <c r="O246" s="50">
        <v>0</v>
      </c>
      <c r="P246" s="32"/>
      <c r="Q246" s="50">
        <v>0</v>
      </c>
      <c r="R246" s="50">
        <v>0</v>
      </c>
      <c r="S246" s="50">
        <v>0</v>
      </c>
      <c r="T246" s="50">
        <v>0</v>
      </c>
      <c r="U246" s="50">
        <v>0</v>
      </c>
      <c r="V246" s="50">
        <v>0</v>
      </c>
      <c r="W246" s="50">
        <v>0</v>
      </c>
      <c r="X246" s="50">
        <v>0</v>
      </c>
      <c r="Y246" s="50">
        <v>0</v>
      </c>
      <c r="Z246" s="50">
        <v>0</v>
      </c>
      <c r="AA246" s="50">
        <v>0</v>
      </c>
      <c r="AB246" s="50">
        <v>0</v>
      </c>
      <c r="AC246" s="50">
        <v>0</v>
      </c>
      <c r="AD246" s="50">
        <v>0</v>
      </c>
      <c r="AE246" s="32"/>
      <c r="AF246" s="50">
        <v>0</v>
      </c>
      <c r="AG246" s="50">
        <v>0</v>
      </c>
      <c r="AH246" s="50">
        <v>0</v>
      </c>
      <c r="AI246" s="50">
        <v>0</v>
      </c>
      <c r="AJ246" s="50">
        <v>0</v>
      </c>
      <c r="AK246" s="50">
        <v>0</v>
      </c>
      <c r="AL246" s="50">
        <v>0</v>
      </c>
      <c r="AM246" s="50">
        <v>0</v>
      </c>
      <c r="AN246" s="50">
        <v>0</v>
      </c>
      <c r="AO246" s="50">
        <v>0</v>
      </c>
      <c r="AP246" s="50">
        <v>0</v>
      </c>
      <c r="AQ246" s="50">
        <v>0</v>
      </c>
      <c r="AR246" s="50">
        <v>0</v>
      </c>
      <c r="AS246" s="50">
        <v>0</v>
      </c>
      <c r="AT246" s="32"/>
      <c r="AU246" s="50">
        <v>0</v>
      </c>
      <c r="AV246" s="50">
        <v>0</v>
      </c>
      <c r="AW246" s="50">
        <v>0</v>
      </c>
      <c r="AX246" s="50">
        <v>0</v>
      </c>
      <c r="AY246" s="50">
        <v>0</v>
      </c>
      <c r="AZ246" s="50">
        <v>0</v>
      </c>
      <c r="BA246" s="50">
        <v>0</v>
      </c>
      <c r="BB246" s="50">
        <v>0</v>
      </c>
      <c r="BC246" s="50">
        <v>0</v>
      </c>
      <c r="BD246" s="50">
        <v>0</v>
      </c>
      <c r="BE246" s="50">
        <v>0</v>
      </c>
      <c r="BF246" s="50">
        <v>0</v>
      </c>
      <c r="BG246" s="50">
        <v>0</v>
      </c>
      <c r="BH246" s="50">
        <v>0</v>
      </c>
      <c r="BI246" s="33"/>
      <c r="BJ246" s="50">
        <v>0</v>
      </c>
      <c r="BK246" s="50">
        <v>0</v>
      </c>
      <c r="BL246" s="50">
        <v>0</v>
      </c>
      <c r="BM246" s="50">
        <v>0</v>
      </c>
      <c r="BN246" s="50">
        <v>0</v>
      </c>
      <c r="BO246" s="50">
        <v>0</v>
      </c>
      <c r="BP246" s="50">
        <v>0</v>
      </c>
      <c r="BQ246" s="50">
        <v>0</v>
      </c>
      <c r="BR246" s="50">
        <v>0</v>
      </c>
      <c r="BS246" s="50">
        <v>0</v>
      </c>
      <c r="BT246" s="50">
        <v>0</v>
      </c>
      <c r="BU246" s="50">
        <v>0</v>
      </c>
      <c r="BV246" s="50">
        <v>0</v>
      </c>
      <c r="BW246" s="48"/>
      <c r="BX246" s="50">
        <v>0</v>
      </c>
      <c r="BY246" s="50">
        <v>0</v>
      </c>
      <c r="BZ246" s="50">
        <v>0</v>
      </c>
      <c r="CA246" s="50">
        <v>0</v>
      </c>
      <c r="CB246" s="50">
        <v>0</v>
      </c>
      <c r="CC246" s="50">
        <v>0</v>
      </c>
      <c r="CD246" s="50">
        <v>0</v>
      </c>
      <c r="CE246" s="50">
        <v>0</v>
      </c>
      <c r="CF246" s="50">
        <v>0</v>
      </c>
      <c r="CG246" s="50">
        <v>0</v>
      </c>
      <c r="CH246" s="50">
        <v>0</v>
      </c>
      <c r="CI246" s="50">
        <v>0</v>
      </c>
      <c r="CJ246" s="50">
        <v>0</v>
      </c>
      <c r="CK246" s="48"/>
      <c r="CL246" s="50">
        <v>0</v>
      </c>
      <c r="CM246" s="50">
        <v>0</v>
      </c>
      <c r="CN246" s="50">
        <v>0</v>
      </c>
      <c r="CO246" s="50">
        <v>0</v>
      </c>
      <c r="CP246" s="50">
        <v>0</v>
      </c>
      <c r="CQ246" s="50">
        <v>0</v>
      </c>
      <c r="CR246" s="50">
        <v>0</v>
      </c>
      <c r="CS246" s="50">
        <v>0</v>
      </c>
      <c r="CT246" s="50">
        <v>0</v>
      </c>
      <c r="CU246" s="50">
        <v>0</v>
      </c>
      <c r="CV246" s="50">
        <v>0</v>
      </c>
      <c r="CW246" s="50">
        <v>0</v>
      </c>
      <c r="CX246" s="50">
        <v>0</v>
      </c>
      <c r="CY246" s="48"/>
      <c r="CZ246" s="50">
        <v>0</v>
      </c>
      <c r="DA246" s="50">
        <v>0</v>
      </c>
      <c r="DB246" s="50">
        <v>0</v>
      </c>
      <c r="DC246" s="50">
        <v>0</v>
      </c>
      <c r="DD246" s="50">
        <v>0</v>
      </c>
      <c r="DE246" s="50">
        <v>0</v>
      </c>
      <c r="DF246" s="50">
        <v>0</v>
      </c>
      <c r="DG246" s="50">
        <v>0</v>
      </c>
      <c r="DH246" s="50">
        <v>0</v>
      </c>
      <c r="DI246" s="50">
        <v>0</v>
      </c>
      <c r="DJ246" s="50">
        <v>0</v>
      </c>
      <c r="DK246" s="50">
        <v>0</v>
      </c>
      <c r="DL246" s="50">
        <v>0</v>
      </c>
      <c r="DM246" s="50">
        <v>0</v>
      </c>
      <c r="DN246" s="50">
        <v>0</v>
      </c>
      <c r="DO246" s="50">
        <v>0</v>
      </c>
      <c r="DP246" s="50">
        <v>0</v>
      </c>
      <c r="DQ246" s="50">
        <v>0</v>
      </c>
      <c r="DR246" s="50">
        <v>0</v>
      </c>
      <c r="DS246" s="50">
        <v>0</v>
      </c>
      <c r="DT246" s="50">
        <v>0</v>
      </c>
      <c r="DU246" s="50">
        <v>0</v>
      </c>
      <c r="DV246" s="50">
        <v>0</v>
      </c>
      <c r="DW246" s="50">
        <v>0</v>
      </c>
      <c r="DX246" s="50">
        <v>0</v>
      </c>
      <c r="DY246" s="50">
        <v>0</v>
      </c>
    </row>
    <row r="247" spans="1:131" s="51" customFormat="1">
      <c r="A247" s="49" t="s">
        <v>401</v>
      </c>
      <c r="B247" s="50">
        <v>0</v>
      </c>
      <c r="C247" s="50">
        <v>0</v>
      </c>
      <c r="D247" s="50">
        <v>0</v>
      </c>
      <c r="E247" s="50">
        <v>0</v>
      </c>
      <c r="F247" s="50">
        <v>0</v>
      </c>
      <c r="G247" s="50">
        <v>0</v>
      </c>
      <c r="H247" s="50">
        <v>0</v>
      </c>
      <c r="I247" s="50">
        <v>0</v>
      </c>
      <c r="J247" s="50">
        <v>0</v>
      </c>
      <c r="K247" s="50">
        <v>0</v>
      </c>
      <c r="L247" s="50">
        <v>0</v>
      </c>
      <c r="M247" s="50">
        <v>0</v>
      </c>
      <c r="N247" s="50">
        <v>0</v>
      </c>
      <c r="O247" s="50">
        <v>0</v>
      </c>
      <c r="P247" s="32"/>
      <c r="Q247" s="50">
        <v>0</v>
      </c>
      <c r="R247" s="50">
        <v>0</v>
      </c>
      <c r="S247" s="50">
        <v>0</v>
      </c>
      <c r="T247" s="50">
        <v>0</v>
      </c>
      <c r="U247" s="50">
        <v>0</v>
      </c>
      <c r="V247" s="50">
        <v>0</v>
      </c>
      <c r="W247" s="50">
        <v>0</v>
      </c>
      <c r="X247" s="50">
        <v>0</v>
      </c>
      <c r="Y247" s="50">
        <v>0</v>
      </c>
      <c r="Z247" s="50">
        <v>0</v>
      </c>
      <c r="AA247" s="50">
        <v>0</v>
      </c>
      <c r="AB247" s="50">
        <v>0</v>
      </c>
      <c r="AC247" s="50">
        <v>0</v>
      </c>
      <c r="AD247" s="50">
        <v>0</v>
      </c>
      <c r="AE247" s="32"/>
      <c r="AF247" s="50">
        <v>0</v>
      </c>
      <c r="AG247" s="50">
        <v>0</v>
      </c>
      <c r="AH247" s="50">
        <v>0</v>
      </c>
      <c r="AI247" s="50">
        <v>0</v>
      </c>
      <c r="AJ247" s="50">
        <v>0</v>
      </c>
      <c r="AK247" s="50">
        <v>0</v>
      </c>
      <c r="AL247" s="50">
        <v>0</v>
      </c>
      <c r="AM247" s="50">
        <v>0</v>
      </c>
      <c r="AN247" s="50">
        <v>0</v>
      </c>
      <c r="AO247" s="50">
        <v>0</v>
      </c>
      <c r="AP247" s="50">
        <v>0</v>
      </c>
      <c r="AQ247" s="50">
        <v>0</v>
      </c>
      <c r="AR247" s="50">
        <v>0</v>
      </c>
      <c r="AS247" s="50">
        <v>0</v>
      </c>
      <c r="AT247" s="32"/>
      <c r="AU247" s="50">
        <v>0</v>
      </c>
      <c r="AV247" s="50">
        <v>0</v>
      </c>
      <c r="AW247" s="50">
        <v>0</v>
      </c>
      <c r="AX247" s="50">
        <v>0</v>
      </c>
      <c r="AY247" s="50">
        <v>0</v>
      </c>
      <c r="AZ247" s="50">
        <v>0</v>
      </c>
      <c r="BA247" s="50">
        <v>0</v>
      </c>
      <c r="BB247" s="50">
        <v>0</v>
      </c>
      <c r="BC247" s="50">
        <v>0</v>
      </c>
      <c r="BD247" s="50">
        <v>0</v>
      </c>
      <c r="BE247" s="50">
        <v>0</v>
      </c>
      <c r="BF247" s="50">
        <v>0</v>
      </c>
      <c r="BG247" s="50">
        <v>0</v>
      </c>
      <c r="BH247" s="50">
        <v>0</v>
      </c>
      <c r="BI247" s="33"/>
      <c r="BJ247" s="50">
        <v>0</v>
      </c>
      <c r="BK247" s="50">
        <v>0</v>
      </c>
      <c r="BL247" s="50">
        <v>0</v>
      </c>
      <c r="BM247" s="50">
        <v>0</v>
      </c>
      <c r="BN247" s="50">
        <v>0</v>
      </c>
      <c r="BO247" s="50">
        <v>0</v>
      </c>
      <c r="BP247" s="50">
        <v>0</v>
      </c>
      <c r="BQ247" s="50">
        <v>0</v>
      </c>
      <c r="BR247" s="50">
        <v>0</v>
      </c>
      <c r="BS247" s="50">
        <v>0</v>
      </c>
      <c r="BT247" s="50">
        <v>0</v>
      </c>
      <c r="BU247" s="50">
        <v>0</v>
      </c>
      <c r="BV247" s="50">
        <v>0</v>
      </c>
      <c r="BW247" s="48"/>
      <c r="BX247" s="50">
        <v>0</v>
      </c>
      <c r="BY247" s="50">
        <v>0</v>
      </c>
      <c r="BZ247" s="50">
        <v>0</v>
      </c>
      <c r="CA247" s="50">
        <v>0</v>
      </c>
      <c r="CB247" s="50">
        <v>0</v>
      </c>
      <c r="CC247" s="50">
        <v>0</v>
      </c>
      <c r="CD247" s="50">
        <v>0</v>
      </c>
      <c r="CE247" s="50">
        <v>0</v>
      </c>
      <c r="CF247" s="50">
        <v>0</v>
      </c>
      <c r="CG247" s="50">
        <v>0</v>
      </c>
      <c r="CH247" s="50">
        <v>0</v>
      </c>
      <c r="CI247" s="50">
        <v>0</v>
      </c>
      <c r="CJ247" s="50">
        <v>0</v>
      </c>
      <c r="CK247" s="48"/>
      <c r="CL247" s="50">
        <v>0</v>
      </c>
      <c r="CM247" s="50">
        <v>0</v>
      </c>
      <c r="CN247" s="50">
        <v>0</v>
      </c>
      <c r="CO247" s="50">
        <v>0</v>
      </c>
      <c r="CP247" s="50">
        <v>0</v>
      </c>
      <c r="CQ247" s="50">
        <v>0</v>
      </c>
      <c r="CR247" s="50">
        <v>0</v>
      </c>
      <c r="CS247" s="50">
        <v>0</v>
      </c>
      <c r="CT247" s="50">
        <v>0</v>
      </c>
      <c r="CU247" s="50">
        <v>0</v>
      </c>
      <c r="CV247" s="50">
        <v>0</v>
      </c>
      <c r="CW247" s="50">
        <v>0</v>
      </c>
      <c r="CX247" s="50">
        <v>0</v>
      </c>
      <c r="CY247" s="48"/>
      <c r="CZ247" s="50">
        <v>0</v>
      </c>
      <c r="DA247" s="50">
        <v>0</v>
      </c>
      <c r="DB247" s="50">
        <v>0</v>
      </c>
      <c r="DC247" s="50">
        <v>0</v>
      </c>
      <c r="DD247" s="50">
        <v>0</v>
      </c>
      <c r="DE247" s="50">
        <v>0</v>
      </c>
      <c r="DF247" s="50">
        <v>0</v>
      </c>
      <c r="DG247" s="50">
        <v>0</v>
      </c>
      <c r="DH247" s="50">
        <v>0</v>
      </c>
      <c r="DI247" s="50">
        <v>0</v>
      </c>
      <c r="DJ247" s="50">
        <v>0</v>
      </c>
      <c r="DK247" s="50">
        <v>0</v>
      </c>
      <c r="DL247" s="50">
        <v>0</v>
      </c>
      <c r="DM247" s="50">
        <v>0</v>
      </c>
      <c r="DN247" s="50">
        <v>0</v>
      </c>
      <c r="DO247" s="50">
        <v>0</v>
      </c>
      <c r="DP247" s="50">
        <v>0</v>
      </c>
      <c r="DQ247" s="50">
        <v>0</v>
      </c>
      <c r="DR247" s="50">
        <v>0</v>
      </c>
      <c r="DS247" s="50">
        <v>0</v>
      </c>
      <c r="DT247" s="50">
        <v>0</v>
      </c>
      <c r="DU247" s="50">
        <v>0</v>
      </c>
      <c r="DV247" s="50">
        <v>0</v>
      </c>
      <c r="DW247" s="50">
        <v>0</v>
      </c>
      <c r="DX247" s="50">
        <v>0</v>
      </c>
      <c r="DY247" s="50">
        <v>0</v>
      </c>
    </row>
    <row r="248" spans="1:131" s="51" customFormat="1">
      <c r="A248" s="49" t="s">
        <v>402</v>
      </c>
      <c r="B248" s="50">
        <v>0</v>
      </c>
      <c r="C248" s="50">
        <v>0</v>
      </c>
      <c r="D248" s="50">
        <v>0</v>
      </c>
      <c r="E248" s="50">
        <v>0</v>
      </c>
      <c r="F248" s="50">
        <v>0</v>
      </c>
      <c r="G248" s="50">
        <v>0</v>
      </c>
      <c r="H248" s="50">
        <v>40</v>
      </c>
      <c r="I248" s="50">
        <v>0</v>
      </c>
      <c r="J248" s="50">
        <v>0</v>
      </c>
      <c r="K248" s="50">
        <v>0</v>
      </c>
      <c r="L248" s="50">
        <v>0</v>
      </c>
      <c r="M248" s="50">
        <v>0</v>
      </c>
      <c r="N248" s="50">
        <v>0</v>
      </c>
      <c r="O248" s="50">
        <v>40</v>
      </c>
      <c r="P248" s="32"/>
      <c r="Q248" s="50">
        <v>0</v>
      </c>
      <c r="R248" s="50">
        <v>0</v>
      </c>
      <c r="S248" s="50">
        <v>0</v>
      </c>
      <c r="T248" s="50">
        <v>0</v>
      </c>
      <c r="U248" s="50">
        <v>0</v>
      </c>
      <c r="V248" s="50">
        <v>0</v>
      </c>
      <c r="W248" s="50">
        <v>0</v>
      </c>
      <c r="X248" s="50">
        <v>0</v>
      </c>
      <c r="Y248" s="50">
        <v>0</v>
      </c>
      <c r="Z248" s="50">
        <v>0</v>
      </c>
      <c r="AA248" s="50">
        <v>0</v>
      </c>
      <c r="AB248" s="50">
        <v>0</v>
      </c>
      <c r="AC248" s="50">
        <v>0</v>
      </c>
      <c r="AD248" s="50">
        <v>0</v>
      </c>
      <c r="AE248" s="32"/>
      <c r="AF248" s="50">
        <v>0</v>
      </c>
      <c r="AG248" s="50">
        <v>0</v>
      </c>
      <c r="AH248" s="50">
        <v>0</v>
      </c>
      <c r="AI248" s="50">
        <v>0</v>
      </c>
      <c r="AJ248" s="50">
        <v>0</v>
      </c>
      <c r="AK248" s="50">
        <v>0</v>
      </c>
      <c r="AL248" s="50">
        <v>15</v>
      </c>
      <c r="AM248" s="50">
        <v>0</v>
      </c>
      <c r="AN248" s="50">
        <v>12.5</v>
      </c>
      <c r="AO248" s="50">
        <v>0</v>
      </c>
      <c r="AP248" s="50">
        <v>0</v>
      </c>
      <c r="AQ248" s="50">
        <v>0</v>
      </c>
      <c r="AR248" s="50">
        <v>0</v>
      </c>
      <c r="AS248" s="50">
        <v>27.5</v>
      </c>
      <c r="AT248" s="32"/>
      <c r="AU248" s="50">
        <v>0</v>
      </c>
      <c r="AV248" s="50">
        <v>0</v>
      </c>
      <c r="AW248" s="50">
        <v>0</v>
      </c>
      <c r="AX248" s="50">
        <v>0</v>
      </c>
      <c r="AY248" s="50">
        <v>0</v>
      </c>
      <c r="AZ248" s="50">
        <v>0</v>
      </c>
      <c r="BA248" s="50">
        <v>0</v>
      </c>
      <c r="BB248" s="50">
        <v>0</v>
      </c>
      <c r="BC248" s="50">
        <v>12.5</v>
      </c>
      <c r="BD248" s="50">
        <v>0</v>
      </c>
      <c r="BE248" s="50">
        <v>0</v>
      </c>
      <c r="BF248" s="50">
        <v>0</v>
      </c>
      <c r="BG248" s="50">
        <v>0</v>
      </c>
      <c r="BH248" s="50">
        <v>12.5</v>
      </c>
      <c r="BI248" s="33"/>
      <c r="BJ248" s="50">
        <v>20</v>
      </c>
      <c r="BK248" s="50">
        <v>0</v>
      </c>
      <c r="BL248" s="50">
        <v>0</v>
      </c>
      <c r="BM248" s="50">
        <v>0</v>
      </c>
      <c r="BN248" s="50">
        <v>0</v>
      </c>
      <c r="BO248" s="50">
        <v>0</v>
      </c>
      <c r="BP248" s="50">
        <v>0</v>
      </c>
      <c r="BQ248" s="50">
        <v>0</v>
      </c>
      <c r="BR248" s="50">
        <v>0</v>
      </c>
      <c r="BS248" s="50">
        <v>0</v>
      </c>
      <c r="BT248" s="50">
        <v>25</v>
      </c>
      <c r="BU248" s="50">
        <v>0</v>
      </c>
      <c r="BV248" s="50">
        <v>45</v>
      </c>
      <c r="BW248" s="48"/>
      <c r="BX248" s="50">
        <v>0</v>
      </c>
      <c r="BY248" s="50">
        <v>48</v>
      </c>
      <c r="BZ248" s="50">
        <v>0</v>
      </c>
      <c r="CA248" s="50">
        <v>0</v>
      </c>
      <c r="CB248" s="50">
        <v>0</v>
      </c>
      <c r="CC248" s="50">
        <v>75</v>
      </c>
      <c r="CD248" s="50">
        <v>0</v>
      </c>
      <c r="CE248" s="50">
        <v>0</v>
      </c>
      <c r="CF248" s="50">
        <v>0</v>
      </c>
      <c r="CG248" s="50">
        <v>0</v>
      </c>
      <c r="CH248" s="50">
        <v>82</v>
      </c>
      <c r="CI248" s="50">
        <v>0</v>
      </c>
      <c r="CJ248" s="50">
        <v>205</v>
      </c>
      <c r="CK248" s="48"/>
      <c r="CL248" s="50">
        <v>0</v>
      </c>
      <c r="CM248" s="50">
        <v>0</v>
      </c>
      <c r="CN248" s="50">
        <v>0</v>
      </c>
      <c r="CO248" s="50">
        <v>0</v>
      </c>
      <c r="CP248" s="50">
        <v>0</v>
      </c>
      <c r="CQ248" s="50">
        <v>0</v>
      </c>
      <c r="CR248" s="50">
        <v>0</v>
      </c>
      <c r="CS248" s="50">
        <v>0</v>
      </c>
      <c r="CT248" s="50">
        <v>0</v>
      </c>
      <c r="CU248" s="50">
        <v>16.25</v>
      </c>
      <c r="CV248" s="50">
        <v>0</v>
      </c>
      <c r="CW248" s="50">
        <v>0</v>
      </c>
      <c r="CX248" s="50">
        <v>16.25</v>
      </c>
      <c r="CY248" s="48"/>
      <c r="CZ248" s="50">
        <v>0</v>
      </c>
      <c r="DA248" s="50">
        <v>0</v>
      </c>
      <c r="DB248" s="50">
        <v>0</v>
      </c>
      <c r="DC248" s="50">
        <v>0</v>
      </c>
      <c r="DD248" s="50">
        <v>0</v>
      </c>
      <c r="DE248" s="50">
        <v>0</v>
      </c>
      <c r="DF248" s="50">
        <v>0</v>
      </c>
      <c r="DG248" s="50">
        <v>0</v>
      </c>
      <c r="DH248" s="50">
        <v>0</v>
      </c>
      <c r="DI248" s="50">
        <v>0</v>
      </c>
      <c r="DJ248" s="50">
        <v>0</v>
      </c>
      <c r="DK248" s="50">
        <v>0</v>
      </c>
      <c r="DL248" s="50">
        <v>0</v>
      </c>
      <c r="DM248" s="50">
        <v>0</v>
      </c>
      <c r="DN248" s="50">
        <v>0</v>
      </c>
      <c r="DO248" s="50">
        <v>0</v>
      </c>
      <c r="DP248" s="50">
        <v>0</v>
      </c>
      <c r="DQ248" s="50">
        <v>0</v>
      </c>
      <c r="DR248" s="50">
        <v>0</v>
      </c>
      <c r="DS248" s="50">
        <v>0</v>
      </c>
      <c r="DT248" s="50">
        <v>0</v>
      </c>
      <c r="DU248" s="50">
        <v>0</v>
      </c>
      <c r="DV248" s="50">
        <v>0</v>
      </c>
      <c r="DW248" s="50">
        <v>0</v>
      </c>
      <c r="DX248" s="50">
        <v>0</v>
      </c>
      <c r="DY248" s="50">
        <v>0</v>
      </c>
    </row>
    <row r="249" spans="1:131" s="51" customFormat="1">
      <c r="A249" s="49" t="s">
        <v>403</v>
      </c>
      <c r="B249" s="50">
        <v>0</v>
      </c>
      <c r="C249" s="50">
        <v>0</v>
      </c>
      <c r="D249" s="50">
        <v>0</v>
      </c>
      <c r="E249" s="50">
        <v>0</v>
      </c>
      <c r="F249" s="50">
        <v>0</v>
      </c>
      <c r="G249" s="50">
        <v>0</v>
      </c>
      <c r="H249" s="50">
        <v>1546</v>
      </c>
      <c r="I249" s="50">
        <v>0</v>
      </c>
      <c r="J249" s="50">
        <v>0</v>
      </c>
      <c r="K249" s="50">
        <v>0</v>
      </c>
      <c r="L249" s="50">
        <v>0</v>
      </c>
      <c r="M249" s="50">
        <v>0</v>
      </c>
      <c r="N249" s="50">
        <v>0</v>
      </c>
      <c r="O249" s="50">
        <v>1546</v>
      </c>
      <c r="P249" s="32"/>
      <c r="Q249" s="50">
        <v>0</v>
      </c>
      <c r="R249" s="50">
        <v>0</v>
      </c>
      <c r="S249" s="50">
        <v>0</v>
      </c>
      <c r="T249" s="50">
        <v>0</v>
      </c>
      <c r="U249" s="50">
        <v>0</v>
      </c>
      <c r="V249" s="50">
        <v>0</v>
      </c>
      <c r="W249" s="50">
        <v>0</v>
      </c>
      <c r="X249" s="50">
        <v>0</v>
      </c>
      <c r="Y249" s="50">
        <v>0</v>
      </c>
      <c r="Z249" s="50">
        <v>0</v>
      </c>
      <c r="AA249" s="50">
        <v>0</v>
      </c>
      <c r="AB249" s="50">
        <v>0</v>
      </c>
      <c r="AC249" s="50">
        <v>0</v>
      </c>
      <c r="AD249" s="50">
        <v>0</v>
      </c>
      <c r="AE249" s="32"/>
      <c r="AF249" s="50">
        <v>0</v>
      </c>
      <c r="AG249" s="50">
        <v>0</v>
      </c>
      <c r="AH249" s="50">
        <v>0</v>
      </c>
      <c r="AI249" s="50">
        <v>0</v>
      </c>
      <c r="AJ249" s="50">
        <v>0</v>
      </c>
      <c r="AK249" s="50">
        <v>0</v>
      </c>
      <c r="AL249" s="50">
        <v>0</v>
      </c>
      <c r="AM249" s="50">
        <v>0</v>
      </c>
      <c r="AN249" s="50">
        <v>0</v>
      </c>
      <c r="AO249" s="50">
        <v>0</v>
      </c>
      <c r="AP249" s="50">
        <v>0</v>
      </c>
      <c r="AQ249" s="50">
        <v>0</v>
      </c>
      <c r="AR249" s="50">
        <v>0</v>
      </c>
      <c r="AS249" s="50">
        <v>0</v>
      </c>
      <c r="AT249" s="32"/>
      <c r="AU249" s="50">
        <v>0</v>
      </c>
      <c r="AV249" s="50">
        <v>0</v>
      </c>
      <c r="AW249" s="50">
        <v>0</v>
      </c>
      <c r="AX249" s="50">
        <v>0</v>
      </c>
      <c r="AY249" s="50">
        <v>0</v>
      </c>
      <c r="AZ249" s="50">
        <v>0</v>
      </c>
      <c r="BA249" s="50">
        <v>0</v>
      </c>
      <c r="BB249" s="50">
        <v>0</v>
      </c>
      <c r="BC249" s="50">
        <v>0</v>
      </c>
      <c r="BD249" s="50">
        <v>0</v>
      </c>
      <c r="BE249" s="50">
        <v>0</v>
      </c>
      <c r="BF249" s="50">
        <v>0</v>
      </c>
      <c r="BG249" s="50">
        <v>0</v>
      </c>
      <c r="BH249" s="50">
        <v>0</v>
      </c>
      <c r="BI249" s="33"/>
      <c r="BJ249" s="50">
        <v>0</v>
      </c>
      <c r="BK249" s="50">
        <v>0</v>
      </c>
      <c r="BL249" s="50">
        <v>0</v>
      </c>
      <c r="BM249" s="50">
        <v>0</v>
      </c>
      <c r="BN249" s="50">
        <v>0</v>
      </c>
      <c r="BO249" s="50">
        <v>0</v>
      </c>
      <c r="BP249" s="50">
        <v>0</v>
      </c>
      <c r="BQ249" s="50">
        <v>0</v>
      </c>
      <c r="BR249" s="50">
        <v>0</v>
      </c>
      <c r="BS249" s="50">
        <v>0</v>
      </c>
      <c r="BT249" s="50">
        <v>0</v>
      </c>
      <c r="BU249" s="50">
        <v>0</v>
      </c>
      <c r="BV249" s="50">
        <v>0</v>
      </c>
      <c r="BW249" s="48"/>
      <c r="BX249" s="50">
        <v>0</v>
      </c>
      <c r="BY249" s="50">
        <v>0</v>
      </c>
      <c r="BZ249" s="50">
        <v>0</v>
      </c>
      <c r="CA249" s="50">
        <v>0</v>
      </c>
      <c r="CB249" s="50">
        <v>0</v>
      </c>
      <c r="CC249" s="50">
        <v>0</v>
      </c>
      <c r="CD249" s="50">
        <v>0</v>
      </c>
      <c r="CE249" s="50">
        <v>0</v>
      </c>
      <c r="CF249" s="50">
        <v>0</v>
      </c>
      <c r="CG249" s="50">
        <v>0</v>
      </c>
      <c r="CH249" s="50">
        <v>0</v>
      </c>
      <c r="CI249" s="50">
        <v>0</v>
      </c>
      <c r="CJ249" s="50">
        <v>0</v>
      </c>
      <c r="CK249" s="48"/>
      <c r="CL249" s="50">
        <v>0</v>
      </c>
      <c r="CM249" s="50">
        <v>0</v>
      </c>
      <c r="CN249" s="50">
        <v>0</v>
      </c>
      <c r="CO249" s="50">
        <v>0</v>
      </c>
      <c r="CP249" s="50">
        <v>0</v>
      </c>
      <c r="CQ249" s="50">
        <v>0</v>
      </c>
      <c r="CR249" s="50">
        <v>0</v>
      </c>
      <c r="CS249" s="50">
        <v>0</v>
      </c>
      <c r="CT249" s="50">
        <v>0</v>
      </c>
      <c r="CU249" s="50">
        <v>0</v>
      </c>
      <c r="CV249" s="50">
        <v>0</v>
      </c>
      <c r="CW249" s="50">
        <v>0</v>
      </c>
      <c r="CX249" s="50">
        <v>0</v>
      </c>
      <c r="CY249" s="48"/>
      <c r="CZ249" s="50">
        <v>0</v>
      </c>
      <c r="DA249" s="50">
        <v>0</v>
      </c>
      <c r="DB249" s="50">
        <v>0</v>
      </c>
      <c r="DC249" s="50">
        <v>0</v>
      </c>
      <c r="DD249" s="50">
        <v>0</v>
      </c>
      <c r="DE249" s="50">
        <v>0</v>
      </c>
      <c r="DF249" s="50">
        <v>0</v>
      </c>
      <c r="DG249" s="50">
        <v>0</v>
      </c>
      <c r="DH249" s="50">
        <v>0</v>
      </c>
      <c r="DI249" s="50">
        <v>0</v>
      </c>
      <c r="DJ249" s="50">
        <v>0</v>
      </c>
      <c r="DK249" s="50">
        <v>0</v>
      </c>
      <c r="DL249" s="50">
        <v>0</v>
      </c>
      <c r="DM249" s="50">
        <v>0</v>
      </c>
      <c r="DN249" s="50">
        <v>0</v>
      </c>
      <c r="DO249" s="50">
        <v>0</v>
      </c>
      <c r="DP249" s="50">
        <v>0</v>
      </c>
      <c r="DQ249" s="50">
        <v>0</v>
      </c>
      <c r="DR249" s="50">
        <v>0</v>
      </c>
      <c r="DS249" s="50">
        <v>0</v>
      </c>
      <c r="DT249" s="50">
        <v>0</v>
      </c>
      <c r="DU249" s="50">
        <v>0</v>
      </c>
      <c r="DV249" s="50">
        <v>0</v>
      </c>
      <c r="DW249" s="50">
        <v>0</v>
      </c>
      <c r="DX249" s="50">
        <v>0</v>
      </c>
      <c r="DY249" s="50">
        <v>0</v>
      </c>
    </row>
    <row r="250" spans="1:131" s="51" customFormat="1">
      <c r="A250" s="49" t="s">
        <v>404</v>
      </c>
      <c r="B250" s="50">
        <v>7466.68</v>
      </c>
      <c r="C250" s="50">
        <v>4515.8499999999995</v>
      </c>
      <c r="D250" s="50">
        <v>4144.8900000000003</v>
      </c>
      <c r="E250" s="50">
        <v>4748.93</v>
      </c>
      <c r="F250" s="50">
        <v>8029.74</v>
      </c>
      <c r="G250" s="50">
        <v>4752.03</v>
      </c>
      <c r="H250" s="50">
        <v>13012.259999999998</v>
      </c>
      <c r="I250" s="50">
        <v>8540.65</v>
      </c>
      <c r="J250" s="50">
        <v>6563.7199999999993</v>
      </c>
      <c r="K250" s="50">
        <v>7520.73</v>
      </c>
      <c r="L250" s="50">
        <v>7312.59</v>
      </c>
      <c r="M250" s="50">
        <v>11839.080000000002</v>
      </c>
      <c r="N250" s="50">
        <v>11839.080000000002</v>
      </c>
      <c r="O250" s="50">
        <v>88447.15</v>
      </c>
      <c r="P250" s="32"/>
      <c r="Q250" s="50">
        <v>7318.68</v>
      </c>
      <c r="R250" s="50">
        <v>7945.88</v>
      </c>
      <c r="S250" s="50">
        <v>9264.8599999999988</v>
      </c>
      <c r="T250" s="50">
        <v>8715.9900000000016</v>
      </c>
      <c r="U250" s="50">
        <v>7916.4800000000005</v>
      </c>
      <c r="V250" s="50">
        <v>8078.3799999999992</v>
      </c>
      <c r="W250" s="50">
        <v>9550.51</v>
      </c>
      <c r="X250" s="50">
        <v>6329.67</v>
      </c>
      <c r="Y250" s="50">
        <v>6374.32</v>
      </c>
      <c r="Z250" s="50">
        <v>16326.400000000001</v>
      </c>
      <c r="AA250" s="50">
        <v>4840.5200000000004</v>
      </c>
      <c r="AB250" s="50">
        <v>8107.82</v>
      </c>
      <c r="AC250" s="50">
        <v>8107.82</v>
      </c>
      <c r="AD250" s="50">
        <v>100769.51000000001</v>
      </c>
      <c r="AE250" s="32"/>
      <c r="AF250" s="50">
        <v>8763.73</v>
      </c>
      <c r="AG250" s="50">
        <v>6140.3</v>
      </c>
      <c r="AH250" s="50">
        <v>4761.16</v>
      </c>
      <c r="AI250" s="50">
        <v>8079.31</v>
      </c>
      <c r="AJ250" s="50">
        <v>7890.329999999999</v>
      </c>
      <c r="AK250" s="50">
        <v>11160.84</v>
      </c>
      <c r="AL250" s="50">
        <v>9589.0999999999985</v>
      </c>
      <c r="AM250" s="50">
        <v>5049.1200000000008</v>
      </c>
      <c r="AN250" s="50">
        <v>13536.45</v>
      </c>
      <c r="AO250" s="50">
        <v>11807.309999999998</v>
      </c>
      <c r="AP250" s="50">
        <v>7549.75</v>
      </c>
      <c r="AQ250" s="50">
        <v>10648.279999999997</v>
      </c>
      <c r="AR250" s="50">
        <v>10648.279999999997</v>
      </c>
      <c r="AS250" s="50">
        <v>104975.67999999999</v>
      </c>
      <c r="AT250" s="32"/>
      <c r="AU250" s="50">
        <v>17879.72</v>
      </c>
      <c r="AV250" s="50">
        <v>5973</v>
      </c>
      <c r="AW250" s="50">
        <v>6689.73</v>
      </c>
      <c r="AX250" s="50">
        <v>9246.3799999999992</v>
      </c>
      <c r="AY250" s="50">
        <v>13694.119999999999</v>
      </c>
      <c r="AZ250" s="50">
        <v>9781.2799999999988</v>
      </c>
      <c r="BA250" s="50">
        <v>12855.019999999999</v>
      </c>
      <c r="BB250" s="50">
        <v>17428.59</v>
      </c>
      <c r="BC250" s="50">
        <v>10803.93</v>
      </c>
      <c r="BD250" s="50">
        <v>9407.27</v>
      </c>
      <c r="BE250" s="50">
        <v>12867.55</v>
      </c>
      <c r="BF250" s="50">
        <v>10862.83</v>
      </c>
      <c r="BG250" s="50">
        <v>10862.83</v>
      </c>
      <c r="BH250" s="50">
        <v>137489.41999999998</v>
      </c>
      <c r="BI250" s="33"/>
      <c r="BJ250" s="50">
        <v>11133.160000000002</v>
      </c>
      <c r="BK250" s="50">
        <v>5541.09</v>
      </c>
      <c r="BL250" s="50">
        <v>5988.83</v>
      </c>
      <c r="BM250" s="50">
        <v>10469.220000000001</v>
      </c>
      <c r="BN250" s="50">
        <v>13216.630000000001</v>
      </c>
      <c r="BO250" s="50">
        <v>5326.2900000000009</v>
      </c>
      <c r="BP250" s="50">
        <v>8416.68</v>
      </c>
      <c r="BQ250" s="50">
        <v>9412.6099999999988</v>
      </c>
      <c r="BR250" s="50">
        <v>7770.7199999999993</v>
      </c>
      <c r="BS250" s="50">
        <v>8078.07</v>
      </c>
      <c r="BT250" s="50">
        <v>10432.870000000001</v>
      </c>
      <c r="BU250" s="50">
        <v>10496.38</v>
      </c>
      <c r="BV250" s="50">
        <v>106282.55000000002</v>
      </c>
      <c r="BW250" s="48"/>
      <c r="BX250" s="50">
        <v>11031</v>
      </c>
      <c r="BY250" s="50">
        <v>7544.7</v>
      </c>
      <c r="BZ250" s="50">
        <v>6618.14</v>
      </c>
      <c r="CA250" s="50">
        <v>5991.7100000000009</v>
      </c>
      <c r="CB250" s="50">
        <v>10836.920000000002</v>
      </c>
      <c r="CC250" s="50">
        <v>10192.779999999999</v>
      </c>
      <c r="CD250" s="50">
        <v>8450.2099999999991</v>
      </c>
      <c r="CE250" s="50">
        <v>11211.02</v>
      </c>
      <c r="CF250" s="50">
        <v>8782.8100000000013</v>
      </c>
      <c r="CG250" s="50">
        <v>8579.68</v>
      </c>
      <c r="CH250" s="50">
        <v>8365.17</v>
      </c>
      <c r="CI250" s="50">
        <v>8998.84</v>
      </c>
      <c r="CJ250" s="50">
        <v>106602.98</v>
      </c>
      <c r="CK250" s="48"/>
      <c r="CL250" s="50">
        <v>12253.88</v>
      </c>
      <c r="CM250" s="50">
        <v>8275.33</v>
      </c>
      <c r="CN250" s="50">
        <v>8616.4700000000012</v>
      </c>
      <c r="CO250" s="50">
        <v>14769.1</v>
      </c>
      <c r="CP250" s="50">
        <v>6174.7299999999987</v>
      </c>
      <c r="CQ250" s="50">
        <v>11684</v>
      </c>
      <c r="CR250" s="50">
        <v>7319.96</v>
      </c>
      <c r="CS250" s="50">
        <v>7076.1399999999994</v>
      </c>
      <c r="CT250" s="50">
        <v>5913.3200000000006</v>
      </c>
      <c r="CU250" s="50">
        <v>14260.130000000001</v>
      </c>
      <c r="CV250" s="50">
        <v>11390.1</v>
      </c>
      <c r="CW250" s="50">
        <v>7109.02</v>
      </c>
      <c r="CX250" s="50">
        <v>114842.18000000002</v>
      </c>
      <c r="CY250" s="48"/>
      <c r="CZ250" s="50">
        <v>11366.939999999999</v>
      </c>
      <c r="DA250" s="50">
        <v>8764.9800000000014</v>
      </c>
      <c r="DB250" s="50">
        <v>11838.029999999999</v>
      </c>
      <c r="DC250" s="50">
        <v>9476.75</v>
      </c>
      <c r="DD250" s="50">
        <v>19758.61</v>
      </c>
      <c r="DE250" s="50">
        <v>7313.6200000000008</v>
      </c>
      <c r="DF250" s="50">
        <v>13139.810000000001</v>
      </c>
      <c r="DG250" s="50">
        <v>12109.03</v>
      </c>
      <c r="DH250" s="50">
        <v>14433.560000000001</v>
      </c>
      <c r="DI250" s="50">
        <v>11737.500000000002</v>
      </c>
      <c r="DJ250" s="50">
        <v>15065.47</v>
      </c>
      <c r="DK250" s="50">
        <v>14115.76</v>
      </c>
      <c r="DL250" s="50">
        <v>149120.06</v>
      </c>
      <c r="DM250" s="50">
        <v>10037.89</v>
      </c>
      <c r="DN250" s="50">
        <v>10930.43</v>
      </c>
      <c r="DO250" s="50">
        <v>4450.88</v>
      </c>
      <c r="DP250" s="50">
        <v>9090.02</v>
      </c>
      <c r="DQ250" s="50">
        <v>0</v>
      </c>
      <c r="DR250" s="50">
        <v>0</v>
      </c>
      <c r="DS250" s="50">
        <v>0</v>
      </c>
      <c r="DT250" s="50">
        <v>0</v>
      </c>
      <c r="DU250" s="50">
        <v>0</v>
      </c>
      <c r="DV250" s="50">
        <v>0</v>
      </c>
      <c r="DW250" s="50">
        <v>0</v>
      </c>
      <c r="DX250" s="50">
        <v>0</v>
      </c>
      <c r="DY250" s="50">
        <v>34509.22</v>
      </c>
    </row>
    <row r="251" spans="1:131" s="51" customFormat="1">
      <c r="A251" s="49" t="s">
        <v>405</v>
      </c>
      <c r="B251" s="50">
        <v>0</v>
      </c>
      <c r="C251" s="50">
        <v>0</v>
      </c>
      <c r="D251" s="50">
        <v>0</v>
      </c>
      <c r="E251" s="50">
        <v>0</v>
      </c>
      <c r="F251" s="50">
        <v>0</v>
      </c>
      <c r="G251" s="50">
        <v>0</v>
      </c>
      <c r="H251" s="50">
        <v>0</v>
      </c>
      <c r="I251" s="50">
        <v>0</v>
      </c>
      <c r="J251" s="50">
        <v>0</v>
      </c>
      <c r="K251" s="50">
        <v>0</v>
      </c>
      <c r="L251" s="50">
        <v>0</v>
      </c>
      <c r="M251" s="50">
        <v>0</v>
      </c>
      <c r="N251" s="50">
        <v>0</v>
      </c>
      <c r="O251" s="50">
        <v>0</v>
      </c>
      <c r="Q251" s="50">
        <v>0</v>
      </c>
      <c r="R251" s="50">
        <v>0</v>
      </c>
      <c r="S251" s="50">
        <v>0</v>
      </c>
      <c r="T251" s="50">
        <v>0</v>
      </c>
      <c r="U251" s="50">
        <v>0</v>
      </c>
      <c r="V251" s="50">
        <v>0</v>
      </c>
      <c r="W251" s="50">
        <v>0</v>
      </c>
      <c r="X251" s="50">
        <v>0</v>
      </c>
      <c r="Y251" s="50">
        <v>0</v>
      </c>
      <c r="Z251" s="50">
        <v>0</v>
      </c>
      <c r="AA251" s="50">
        <v>0</v>
      </c>
      <c r="AB251" s="50">
        <v>0</v>
      </c>
      <c r="AC251" s="50">
        <v>0</v>
      </c>
      <c r="AD251" s="50">
        <v>0</v>
      </c>
      <c r="AF251" s="50">
        <v>0</v>
      </c>
      <c r="AG251" s="50">
        <v>0</v>
      </c>
      <c r="AH251" s="50">
        <v>0</v>
      </c>
      <c r="AI251" s="50">
        <v>0</v>
      </c>
      <c r="AJ251" s="50">
        <v>0</v>
      </c>
      <c r="AK251" s="50">
        <v>0</v>
      </c>
      <c r="AL251" s="50">
        <v>0</v>
      </c>
      <c r="AM251" s="50">
        <v>0</v>
      </c>
      <c r="AN251" s="50">
        <v>0</v>
      </c>
      <c r="AO251" s="50">
        <v>0</v>
      </c>
      <c r="AP251" s="50">
        <v>0</v>
      </c>
      <c r="AQ251" s="50">
        <v>0</v>
      </c>
      <c r="AR251" s="50">
        <v>0</v>
      </c>
      <c r="AS251" s="50">
        <v>0</v>
      </c>
      <c r="AU251" s="50">
        <v>0</v>
      </c>
      <c r="AV251" s="50">
        <v>0</v>
      </c>
      <c r="AW251" s="50">
        <v>0</v>
      </c>
      <c r="AX251" s="50">
        <v>0</v>
      </c>
      <c r="AY251" s="50">
        <v>0</v>
      </c>
      <c r="AZ251" s="50">
        <v>0</v>
      </c>
      <c r="BA251" s="50">
        <v>0</v>
      </c>
      <c r="BB251" s="50">
        <v>0</v>
      </c>
      <c r="BC251" s="50">
        <v>0</v>
      </c>
      <c r="BD251" s="50">
        <v>0</v>
      </c>
      <c r="BE251" s="50">
        <v>0</v>
      </c>
      <c r="BF251" s="50">
        <v>0</v>
      </c>
      <c r="BG251" s="50">
        <v>0</v>
      </c>
      <c r="BH251" s="50">
        <v>0</v>
      </c>
      <c r="BJ251" s="50">
        <v>0</v>
      </c>
      <c r="BK251" s="50">
        <v>0</v>
      </c>
      <c r="BL251" s="50">
        <v>0</v>
      </c>
      <c r="BM251" s="50">
        <v>0</v>
      </c>
      <c r="BN251" s="50">
        <v>0</v>
      </c>
      <c r="BO251" s="50">
        <v>0</v>
      </c>
      <c r="BP251" s="50">
        <v>0</v>
      </c>
      <c r="BQ251" s="50">
        <v>0</v>
      </c>
      <c r="BR251" s="50">
        <v>0</v>
      </c>
      <c r="BS251" s="50">
        <v>0</v>
      </c>
      <c r="BT251" s="50">
        <v>0</v>
      </c>
      <c r="BU251" s="50">
        <v>0</v>
      </c>
      <c r="BV251" s="50">
        <v>0</v>
      </c>
      <c r="BX251" s="50">
        <v>0</v>
      </c>
      <c r="BY251" s="50">
        <v>0</v>
      </c>
      <c r="BZ251" s="50">
        <v>0</v>
      </c>
      <c r="CA251" s="50">
        <v>0</v>
      </c>
      <c r="CB251" s="50">
        <v>0</v>
      </c>
      <c r="CC251" s="50">
        <v>0</v>
      </c>
      <c r="CD251" s="50">
        <v>0</v>
      </c>
      <c r="CE251" s="50">
        <v>0</v>
      </c>
      <c r="CF251" s="50">
        <v>0</v>
      </c>
      <c r="CG251" s="50">
        <v>0</v>
      </c>
      <c r="CH251" s="50">
        <v>0</v>
      </c>
      <c r="CI251" s="50">
        <v>0</v>
      </c>
      <c r="CJ251" s="50">
        <v>0</v>
      </c>
      <c r="CL251" s="50">
        <v>0</v>
      </c>
      <c r="CM251" s="50">
        <v>0</v>
      </c>
      <c r="CN251" s="50">
        <v>0</v>
      </c>
      <c r="CO251" s="50">
        <v>0</v>
      </c>
      <c r="CP251" s="50">
        <v>0</v>
      </c>
      <c r="CQ251" s="50">
        <v>-7660.76</v>
      </c>
      <c r="CR251" s="50">
        <v>6884.76</v>
      </c>
      <c r="CS251" s="50">
        <v>0</v>
      </c>
      <c r="CT251" s="50">
        <v>0</v>
      </c>
      <c r="CU251" s="50">
        <v>-8806.08</v>
      </c>
      <c r="CV251" s="50">
        <v>-4018.47</v>
      </c>
      <c r="CW251" s="50">
        <v>1654.24</v>
      </c>
      <c r="CX251" s="50">
        <v>-11946.31</v>
      </c>
      <c r="CZ251" s="50">
        <v>0</v>
      </c>
      <c r="DA251" s="50">
        <v>-1853.61</v>
      </c>
      <c r="DB251" s="50">
        <v>1853.61</v>
      </c>
      <c r="DC251" s="50">
        <v>0</v>
      </c>
      <c r="DD251" s="50">
        <v>0</v>
      </c>
      <c r="DE251" s="50">
        <v>-3000</v>
      </c>
      <c r="DF251" s="50">
        <v>-4379.03</v>
      </c>
      <c r="DG251" s="50">
        <v>-1545</v>
      </c>
      <c r="DH251" s="50">
        <v>3101.08</v>
      </c>
      <c r="DI251" s="50">
        <v>-2918.91</v>
      </c>
      <c r="DJ251" s="50">
        <v>1726.01</v>
      </c>
      <c r="DK251" s="50">
        <v>-2166.65</v>
      </c>
      <c r="DL251" s="50">
        <v>-9182.4999999999982</v>
      </c>
      <c r="DM251" s="50">
        <v>-4475.87</v>
      </c>
      <c r="DN251" s="50">
        <v>0</v>
      </c>
      <c r="DO251" s="50">
        <v>3328.92</v>
      </c>
      <c r="DP251" s="50">
        <v>0</v>
      </c>
      <c r="DQ251" s="50">
        <v>0</v>
      </c>
      <c r="DR251" s="50">
        <v>0</v>
      </c>
      <c r="DS251" s="50">
        <v>0</v>
      </c>
      <c r="DT251" s="50">
        <v>0</v>
      </c>
      <c r="DU251" s="50">
        <v>0</v>
      </c>
      <c r="DV251" s="50">
        <v>0</v>
      </c>
      <c r="DW251" s="50">
        <v>0</v>
      </c>
      <c r="DX251" s="50">
        <v>0</v>
      </c>
      <c r="DY251" s="50">
        <v>-1146.9499999999998</v>
      </c>
    </row>
    <row r="252" spans="1:131" s="51" customFormat="1">
      <c r="A252" s="49" t="s">
        <v>406</v>
      </c>
      <c r="B252" s="50">
        <v>0</v>
      </c>
      <c r="C252" s="50">
        <v>0</v>
      </c>
      <c r="D252" s="50">
        <v>0</v>
      </c>
      <c r="E252" s="50">
        <v>0</v>
      </c>
      <c r="F252" s="50">
        <v>0</v>
      </c>
      <c r="G252" s="50">
        <v>0</v>
      </c>
      <c r="H252" s="50">
        <v>0</v>
      </c>
      <c r="I252" s="50">
        <v>0</v>
      </c>
      <c r="J252" s="50">
        <v>0</v>
      </c>
      <c r="K252" s="50">
        <v>0</v>
      </c>
      <c r="L252" s="50">
        <v>0</v>
      </c>
      <c r="M252" s="50">
        <v>0</v>
      </c>
      <c r="N252" s="50">
        <v>0</v>
      </c>
      <c r="O252" s="50">
        <v>0</v>
      </c>
      <c r="Q252" s="50">
        <v>0</v>
      </c>
      <c r="R252" s="50">
        <v>0</v>
      </c>
      <c r="S252" s="50">
        <v>0</v>
      </c>
      <c r="T252" s="50">
        <v>0</v>
      </c>
      <c r="U252" s="50">
        <v>0</v>
      </c>
      <c r="V252" s="50">
        <v>0</v>
      </c>
      <c r="W252" s="50">
        <v>0</v>
      </c>
      <c r="X252" s="50">
        <v>0</v>
      </c>
      <c r="Y252" s="50">
        <v>0</v>
      </c>
      <c r="Z252" s="50">
        <v>0</v>
      </c>
      <c r="AA252" s="50">
        <v>0</v>
      </c>
      <c r="AB252" s="50">
        <v>0</v>
      </c>
      <c r="AC252" s="50">
        <v>0</v>
      </c>
      <c r="AD252" s="50">
        <v>0</v>
      </c>
      <c r="AF252" s="50">
        <v>0</v>
      </c>
      <c r="AG252" s="50">
        <v>0</v>
      </c>
      <c r="AH252" s="50">
        <v>0</v>
      </c>
      <c r="AI252" s="50">
        <v>0</v>
      </c>
      <c r="AJ252" s="50">
        <v>0</v>
      </c>
      <c r="AK252" s="50">
        <v>0</v>
      </c>
      <c r="AL252" s="50">
        <v>0</v>
      </c>
      <c r="AM252" s="50">
        <v>0</v>
      </c>
      <c r="AN252" s="50">
        <v>0</v>
      </c>
      <c r="AO252" s="50">
        <v>0</v>
      </c>
      <c r="AP252" s="50">
        <v>0</v>
      </c>
      <c r="AQ252" s="50">
        <v>0</v>
      </c>
      <c r="AR252" s="50">
        <v>0</v>
      </c>
      <c r="AS252" s="50">
        <v>0</v>
      </c>
      <c r="AU252" s="50">
        <v>0</v>
      </c>
      <c r="AV252" s="50">
        <v>0</v>
      </c>
      <c r="AW252" s="50">
        <v>0</v>
      </c>
      <c r="AX252" s="50">
        <v>0</v>
      </c>
      <c r="AY252" s="50">
        <v>0</v>
      </c>
      <c r="AZ252" s="50">
        <v>0</v>
      </c>
      <c r="BA252" s="50">
        <v>0</v>
      </c>
      <c r="BB252" s="50">
        <v>0</v>
      </c>
      <c r="BC252" s="50">
        <v>0</v>
      </c>
      <c r="BD252" s="50">
        <v>0</v>
      </c>
      <c r="BE252" s="50">
        <v>0</v>
      </c>
      <c r="BF252" s="50">
        <v>0</v>
      </c>
      <c r="BG252" s="50">
        <v>0</v>
      </c>
      <c r="BH252" s="50">
        <v>0</v>
      </c>
      <c r="BJ252" s="50">
        <v>0</v>
      </c>
      <c r="BK252" s="50">
        <v>0</v>
      </c>
      <c r="BL252" s="50">
        <v>0</v>
      </c>
      <c r="BM252" s="50">
        <v>0</v>
      </c>
      <c r="BN252" s="50">
        <v>0</v>
      </c>
      <c r="BO252" s="50">
        <v>0</v>
      </c>
      <c r="BP252" s="50">
        <v>0</v>
      </c>
      <c r="BQ252" s="50">
        <v>0</v>
      </c>
      <c r="BR252" s="50">
        <v>0</v>
      </c>
      <c r="BS252" s="50">
        <v>0</v>
      </c>
      <c r="BT252" s="50">
        <v>0</v>
      </c>
      <c r="BU252" s="50">
        <v>0</v>
      </c>
      <c r="BV252" s="50">
        <v>0</v>
      </c>
      <c r="BX252" s="50">
        <v>0</v>
      </c>
      <c r="BY252" s="50">
        <v>0</v>
      </c>
      <c r="BZ252" s="50">
        <v>0</v>
      </c>
      <c r="CA252" s="50">
        <v>0</v>
      </c>
      <c r="CB252" s="50">
        <v>0</v>
      </c>
      <c r="CC252" s="50">
        <v>0</v>
      </c>
      <c r="CD252" s="50">
        <v>0</v>
      </c>
      <c r="CE252" s="50">
        <v>0</v>
      </c>
      <c r="CF252" s="50">
        <v>0</v>
      </c>
      <c r="CG252" s="50">
        <v>0</v>
      </c>
      <c r="CH252" s="50">
        <v>0</v>
      </c>
      <c r="CI252" s="50">
        <v>0</v>
      </c>
      <c r="CJ252" s="50">
        <v>0</v>
      </c>
      <c r="CL252" s="50">
        <v>0</v>
      </c>
      <c r="CM252" s="50">
        <v>0</v>
      </c>
      <c r="CN252" s="50">
        <v>0</v>
      </c>
      <c r="CO252" s="50">
        <v>0</v>
      </c>
      <c r="CP252" s="50">
        <v>0</v>
      </c>
      <c r="CQ252" s="50">
        <v>0</v>
      </c>
      <c r="CR252" s="50">
        <v>0</v>
      </c>
      <c r="CS252" s="50">
        <v>0</v>
      </c>
      <c r="CT252" s="50">
        <v>0</v>
      </c>
      <c r="CU252" s="50">
        <v>0</v>
      </c>
      <c r="CV252" s="50">
        <v>0</v>
      </c>
      <c r="CW252" s="50">
        <v>0</v>
      </c>
      <c r="CX252" s="50">
        <v>0</v>
      </c>
      <c r="CZ252" s="50">
        <v>0</v>
      </c>
      <c r="DA252" s="50">
        <v>0</v>
      </c>
      <c r="DB252" s="50">
        <v>0</v>
      </c>
      <c r="DC252" s="50">
        <v>0</v>
      </c>
      <c r="DD252" s="50">
        <v>0</v>
      </c>
      <c r="DE252" s="50">
        <v>0</v>
      </c>
      <c r="DF252" s="50">
        <v>0</v>
      </c>
      <c r="DG252" s="50">
        <v>0</v>
      </c>
      <c r="DH252" s="50">
        <v>0</v>
      </c>
      <c r="DI252" s="50">
        <v>0</v>
      </c>
      <c r="DJ252" s="50">
        <v>0</v>
      </c>
      <c r="DK252" s="50">
        <v>0</v>
      </c>
      <c r="DL252" s="50">
        <v>0</v>
      </c>
      <c r="DM252" s="50">
        <v>0</v>
      </c>
      <c r="DN252" s="50">
        <v>0</v>
      </c>
      <c r="DO252" s="50">
        <v>0</v>
      </c>
      <c r="DP252" s="50">
        <v>0</v>
      </c>
      <c r="DQ252" s="50">
        <v>0</v>
      </c>
      <c r="DR252" s="50">
        <v>0</v>
      </c>
      <c r="DS252" s="50">
        <v>0</v>
      </c>
      <c r="DT252" s="50">
        <v>0</v>
      </c>
      <c r="DU252" s="50">
        <v>0</v>
      </c>
      <c r="DV252" s="50">
        <v>0</v>
      </c>
      <c r="DW252" s="50">
        <v>0</v>
      </c>
      <c r="DX252" s="50">
        <v>0</v>
      </c>
      <c r="DY252" s="50">
        <v>0</v>
      </c>
    </row>
    <row r="253" spans="1:131" s="51" customFormat="1">
      <c r="A253" s="49" t="s">
        <v>407</v>
      </c>
      <c r="B253" s="50">
        <v>4195.76</v>
      </c>
      <c r="C253" s="50">
        <v>6864.15</v>
      </c>
      <c r="D253" s="50">
        <v>7298.6900000000005</v>
      </c>
      <c r="E253" s="50">
        <v>4919.6899999999996</v>
      </c>
      <c r="F253" s="50">
        <v>2985.4300000000003</v>
      </c>
      <c r="G253" s="50">
        <v>0</v>
      </c>
      <c r="H253" s="50">
        <v>12229.460000000001</v>
      </c>
      <c r="I253" s="50">
        <v>7707.4699999999993</v>
      </c>
      <c r="J253" s="50">
        <v>12086.619999999999</v>
      </c>
      <c r="K253" s="50">
        <v>6613.9600000000009</v>
      </c>
      <c r="L253" s="50">
        <v>6113.54</v>
      </c>
      <c r="M253" s="50">
        <v>3708.39</v>
      </c>
      <c r="N253" s="50">
        <v>3708.39</v>
      </c>
      <c r="O253" s="50">
        <v>74723.16</v>
      </c>
      <c r="Q253" s="50">
        <v>6168.79</v>
      </c>
      <c r="R253" s="50">
        <v>5313.48</v>
      </c>
      <c r="S253" s="50">
        <v>4878.1000000000004</v>
      </c>
      <c r="T253" s="50">
        <v>5666.8200000000006</v>
      </c>
      <c r="U253" s="50">
        <v>6743.52</v>
      </c>
      <c r="V253" s="50">
        <v>6239.3499999999995</v>
      </c>
      <c r="W253" s="50">
        <v>5709.41</v>
      </c>
      <c r="X253" s="50">
        <v>4215.79</v>
      </c>
      <c r="Y253" s="50">
        <v>2199.8199999999997</v>
      </c>
      <c r="Z253" s="50">
        <v>8175.1500000000005</v>
      </c>
      <c r="AA253" s="50">
        <v>5255.1600000000008</v>
      </c>
      <c r="AB253" s="50">
        <v>4638.83</v>
      </c>
      <c r="AC253" s="50">
        <v>4638.83</v>
      </c>
      <c r="AD253" s="50">
        <v>65204.220000000008</v>
      </c>
      <c r="AF253" s="50">
        <v>5343.4699999999993</v>
      </c>
      <c r="AG253" s="50">
        <v>5432.62</v>
      </c>
      <c r="AH253" s="50">
        <v>5072.5999999999995</v>
      </c>
      <c r="AI253" s="50">
        <v>6445.9599999999991</v>
      </c>
      <c r="AJ253" s="50">
        <v>5054.4799999999996</v>
      </c>
      <c r="AK253" s="50">
        <v>3819.95</v>
      </c>
      <c r="AL253" s="50">
        <v>7730.0300000000007</v>
      </c>
      <c r="AM253" s="50">
        <v>5364.18</v>
      </c>
      <c r="AN253" s="50">
        <v>5383.91</v>
      </c>
      <c r="AO253" s="50">
        <v>9855.52</v>
      </c>
      <c r="AP253" s="50">
        <v>6495.32</v>
      </c>
      <c r="AQ253" s="50">
        <v>8329.7999999999993</v>
      </c>
      <c r="AR253" s="50">
        <v>8329.7999999999993</v>
      </c>
      <c r="AS253" s="50">
        <v>74327.840000000011</v>
      </c>
      <c r="AU253" s="50">
        <v>6269.3200000000006</v>
      </c>
      <c r="AV253" s="50">
        <v>7510.2400000000007</v>
      </c>
      <c r="AW253" s="50">
        <v>6431.5</v>
      </c>
      <c r="AX253" s="50">
        <v>6546.28</v>
      </c>
      <c r="AY253" s="50">
        <v>8830.33</v>
      </c>
      <c r="AZ253" s="50">
        <v>8238.11</v>
      </c>
      <c r="BA253" s="50">
        <v>7901.02</v>
      </c>
      <c r="BB253" s="50">
        <v>10907.939999999999</v>
      </c>
      <c r="BC253" s="50">
        <v>6844.13</v>
      </c>
      <c r="BD253" s="50">
        <v>14751.87</v>
      </c>
      <c r="BE253" s="50">
        <v>8992.77</v>
      </c>
      <c r="BF253" s="50">
        <v>1491.2900000000002</v>
      </c>
      <c r="BG253" s="50">
        <v>1491.2900000000002</v>
      </c>
      <c r="BH253" s="50">
        <v>94714.8</v>
      </c>
      <c r="BJ253" s="50">
        <v>3854.9900000000002</v>
      </c>
      <c r="BK253" s="50">
        <v>14537.52</v>
      </c>
      <c r="BL253" s="50">
        <v>4203.75</v>
      </c>
      <c r="BM253" s="50">
        <v>9744.4299999999985</v>
      </c>
      <c r="BN253" s="50">
        <v>6717.69</v>
      </c>
      <c r="BO253" s="50">
        <v>5201.83</v>
      </c>
      <c r="BP253" s="50">
        <v>11585.25</v>
      </c>
      <c r="BQ253" s="50">
        <v>2472.3199999999997</v>
      </c>
      <c r="BR253" s="50">
        <v>2813.8599999999997</v>
      </c>
      <c r="BS253" s="50">
        <v>3265.33</v>
      </c>
      <c r="BT253" s="50">
        <v>4467.42</v>
      </c>
      <c r="BU253" s="50">
        <v>2120.64</v>
      </c>
      <c r="BV253" s="50">
        <v>70985.030000000013</v>
      </c>
      <c r="BX253" s="50">
        <v>2935.76</v>
      </c>
      <c r="BY253" s="50">
        <v>1933.3</v>
      </c>
      <c r="BZ253" s="50">
        <v>6503.32</v>
      </c>
      <c r="CA253" s="50">
        <v>3578.82</v>
      </c>
      <c r="CB253" s="50">
        <v>1432.1399999999999</v>
      </c>
      <c r="CC253" s="50">
        <v>3821.22</v>
      </c>
      <c r="CD253" s="50">
        <v>2193.35</v>
      </c>
      <c r="CE253" s="50">
        <v>4204.54</v>
      </c>
      <c r="CF253" s="50">
        <v>1958.1899999999998</v>
      </c>
      <c r="CG253" s="50">
        <v>1737.1399999999999</v>
      </c>
      <c r="CH253" s="50">
        <v>390.67</v>
      </c>
      <c r="CI253" s="50">
        <v>1391.47</v>
      </c>
      <c r="CJ253" s="50">
        <v>32079.919999999998</v>
      </c>
      <c r="CL253" s="50">
        <v>2824.7200000000003</v>
      </c>
      <c r="CM253" s="50">
        <v>4782.5599999999995</v>
      </c>
      <c r="CN253" s="50">
        <v>3695.48</v>
      </c>
      <c r="CO253" s="50">
        <v>1792.8400000000001</v>
      </c>
      <c r="CP253" s="50">
        <v>3558.24</v>
      </c>
      <c r="CQ253" s="50">
        <v>1574.29</v>
      </c>
      <c r="CR253" s="50">
        <v>3190.9399999999996</v>
      </c>
      <c r="CS253" s="50">
        <v>1971</v>
      </c>
      <c r="CT253" s="50">
        <v>314.22000000000003</v>
      </c>
      <c r="CU253" s="50">
        <v>3217.23</v>
      </c>
      <c r="CV253" s="50">
        <v>1622.59</v>
      </c>
      <c r="CW253" s="50">
        <v>1902.31</v>
      </c>
      <c r="CX253" s="50">
        <v>30446.420000000002</v>
      </c>
      <c r="CZ253" s="50">
        <v>2727.58</v>
      </c>
      <c r="DA253" s="50">
        <v>4085.93</v>
      </c>
      <c r="DB253" s="50">
        <v>4663.0600000000004</v>
      </c>
      <c r="DC253" s="50">
        <v>6190.79</v>
      </c>
      <c r="DD253" s="50">
        <v>27805.429999999997</v>
      </c>
      <c r="DE253" s="50">
        <v>6459.92</v>
      </c>
      <c r="DF253" s="50">
        <v>6330.27</v>
      </c>
      <c r="DG253" s="50">
        <v>5521.67</v>
      </c>
      <c r="DH253" s="50">
        <v>2301.9700000000003</v>
      </c>
      <c r="DI253" s="50">
        <v>2393.6</v>
      </c>
      <c r="DJ253" s="50">
        <v>3208.59</v>
      </c>
      <c r="DK253" s="50">
        <v>5658.31</v>
      </c>
      <c r="DL253" s="50">
        <v>77347.12</v>
      </c>
      <c r="DM253" s="50">
        <v>971.05000000000007</v>
      </c>
      <c r="DN253" s="50">
        <v>1286.5</v>
      </c>
      <c r="DO253" s="50">
        <v>3542.81</v>
      </c>
      <c r="DP253" s="50">
        <v>4234.17</v>
      </c>
      <c r="DQ253" s="50">
        <v>0</v>
      </c>
      <c r="DR253" s="50">
        <v>0</v>
      </c>
      <c r="DS253" s="50">
        <v>0</v>
      </c>
      <c r="DT253" s="50">
        <v>0</v>
      </c>
      <c r="DU253" s="50">
        <v>0</v>
      </c>
      <c r="DV253" s="50">
        <v>0</v>
      </c>
      <c r="DW253" s="50">
        <v>0</v>
      </c>
      <c r="DX253" s="50">
        <v>0</v>
      </c>
      <c r="DY253" s="50">
        <v>10034.530000000001</v>
      </c>
    </row>
    <row r="254" spans="1:131" s="51" customFormat="1">
      <c r="A254" s="49" t="s">
        <v>408</v>
      </c>
      <c r="B254" s="50">
        <v>0</v>
      </c>
      <c r="C254" s="50">
        <v>0</v>
      </c>
      <c r="D254" s="50">
        <v>0</v>
      </c>
      <c r="E254" s="50">
        <v>0</v>
      </c>
      <c r="F254" s="50">
        <v>0</v>
      </c>
      <c r="G254" s="50">
        <v>0</v>
      </c>
      <c r="H254" s="50">
        <v>0</v>
      </c>
      <c r="I254" s="50">
        <v>0</v>
      </c>
      <c r="J254" s="50">
        <v>0</v>
      </c>
      <c r="K254" s="50">
        <v>0</v>
      </c>
      <c r="L254" s="50">
        <v>0</v>
      </c>
      <c r="M254" s="50">
        <v>0</v>
      </c>
      <c r="N254" s="50">
        <v>0</v>
      </c>
      <c r="O254" s="50">
        <v>0</v>
      </c>
      <c r="Q254" s="50">
        <v>0</v>
      </c>
      <c r="R254" s="50">
        <v>0</v>
      </c>
      <c r="S254" s="50">
        <v>0</v>
      </c>
      <c r="T254" s="50">
        <v>0</v>
      </c>
      <c r="U254" s="50">
        <v>0</v>
      </c>
      <c r="V254" s="50">
        <v>0</v>
      </c>
      <c r="W254" s="50">
        <v>0</v>
      </c>
      <c r="X254" s="50">
        <v>0</v>
      </c>
      <c r="Y254" s="50">
        <v>0</v>
      </c>
      <c r="Z254" s="50">
        <v>0</v>
      </c>
      <c r="AA254" s="50">
        <v>0</v>
      </c>
      <c r="AB254" s="50">
        <v>0</v>
      </c>
      <c r="AC254" s="50">
        <v>0</v>
      </c>
      <c r="AD254" s="50">
        <v>0</v>
      </c>
      <c r="AF254" s="50">
        <v>0</v>
      </c>
      <c r="AG254" s="50">
        <v>0</v>
      </c>
      <c r="AH254" s="50">
        <v>0</v>
      </c>
      <c r="AI254" s="50">
        <v>0</v>
      </c>
      <c r="AJ254" s="50">
        <v>0</v>
      </c>
      <c r="AK254" s="50">
        <v>0</v>
      </c>
      <c r="AL254" s="50">
        <v>0</v>
      </c>
      <c r="AM254" s="50">
        <v>0</v>
      </c>
      <c r="AN254" s="50">
        <v>0</v>
      </c>
      <c r="AO254" s="50">
        <v>0</v>
      </c>
      <c r="AP254" s="50">
        <v>0</v>
      </c>
      <c r="AQ254" s="50">
        <v>0</v>
      </c>
      <c r="AR254" s="50">
        <v>0</v>
      </c>
      <c r="AS254" s="50">
        <v>0</v>
      </c>
      <c r="AU254" s="50">
        <v>0</v>
      </c>
      <c r="AV254" s="50">
        <v>0</v>
      </c>
      <c r="AW254" s="50">
        <v>0</v>
      </c>
      <c r="AX254" s="50">
        <v>0</v>
      </c>
      <c r="AY254" s="50">
        <v>0</v>
      </c>
      <c r="AZ254" s="50">
        <v>0</v>
      </c>
      <c r="BA254" s="50">
        <v>0</v>
      </c>
      <c r="BB254" s="50">
        <v>0</v>
      </c>
      <c r="BC254" s="50">
        <v>0</v>
      </c>
      <c r="BD254" s="50">
        <v>0</v>
      </c>
      <c r="BE254" s="50">
        <v>0</v>
      </c>
      <c r="BF254" s="50">
        <v>0</v>
      </c>
      <c r="BG254" s="50">
        <v>0</v>
      </c>
      <c r="BH254" s="50">
        <v>0</v>
      </c>
      <c r="BJ254" s="50">
        <v>0</v>
      </c>
      <c r="BK254" s="50">
        <v>0</v>
      </c>
      <c r="BL254" s="50">
        <v>0</v>
      </c>
      <c r="BM254" s="50">
        <v>0</v>
      </c>
      <c r="BN254" s="50">
        <v>0</v>
      </c>
      <c r="BO254" s="50">
        <v>0</v>
      </c>
      <c r="BP254" s="50">
        <v>0</v>
      </c>
      <c r="BQ254" s="50">
        <v>0</v>
      </c>
      <c r="BR254" s="50">
        <v>0</v>
      </c>
      <c r="BS254" s="50">
        <v>0</v>
      </c>
      <c r="BT254" s="50">
        <v>0</v>
      </c>
      <c r="BU254" s="50">
        <v>0</v>
      </c>
      <c r="BV254" s="50">
        <v>0</v>
      </c>
      <c r="BX254" s="50">
        <v>0</v>
      </c>
      <c r="BY254" s="50">
        <v>0</v>
      </c>
      <c r="BZ254" s="50">
        <v>0</v>
      </c>
      <c r="CA254" s="50">
        <v>0</v>
      </c>
      <c r="CB254" s="50">
        <v>0</v>
      </c>
      <c r="CC254" s="50">
        <v>0</v>
      </c>
      <c r="CD254" s="50">
        <v>0</v>
      </c>
      <c r="CE254" s="50">
        <v>0</v>
      </c>
      <c r="CF254" s="50">
        <v>0</v>
      </c>
      <c r="CG254" s="50">
        <v>0</v>
      </c>
      <c r="CH254" s="50">
        <v>0</v>
      </c>
      <c r="CI254" s="50">
        <v>0</v>
      </c>
      <c r="CJ254" s="50">
        <v>0</v>
      </c>
      <c r="CL254" s="50">
        <v>0</v>
      </c>
      <c r="CM254" s="50">
        <v>0</v>
      </c>
      <c r="CN254" s="50">
        <v>0</v>
      </c>
      <c r="CO254" s="50">
        <v>0</v>
      </c>
      <c r="CP254" s="50">
        <v>0</v>
      </c>
      <c r="CQ254" s="50">
        <v>0</v>
      </c>
      <c r="CR254" s="50">
        <v>0</v>
      </c>
      <c r="CS254" s="50">
        <v>0</v>
      </c>
      <c r="CT254" s="50">
        <v>0</v>
      </c>
      <c r="CU254" s="50">
        <v>0</v>
      </c>
      <c r="CV254" s="50">
        <v>0</v>
      </c>
      <c r="CW254" s="50">
        <v>0</v>
      </c>
      <c r="CX254" s="50">
        <v>0</v>
      </c>
      <c r="CZ254" s="50">
        <v>0</v>
      </c>
      <c r="DA254" s="50">
        <v>0</v>
      </c>
      <c r="DB254" s="50">
        <v>0</v>
      </c>
      <c r="DC254" s="50">
        <v>0</v>
      </c>
      <c r="DD254" s="50">
        <v>0</v>
      </c>
      <c r="DE254" s="50">
        <v>0</v>
      </c>
      <c r="DF254" s="50">
        <v>0</v>
      </c>
      <c r="DG254" s="50">
        <v>0</v>
      </c>
      <c r="DH254" s="50">
        <v>0</v>
      </c>
      <c r="DI254" s="50">
        <v>0</v>
      </c>
      <c r="DJ254" s="50">
        <v>0</v>
      </c>
      <c r="DK254" s="50">
        <v>0</v>
      </c>
      <c r="DL254" s="50">
        <v>0</v>
      </c>
      <c r="DM254" s="50">
        <v>0</v>
      </c>
      <c r="DN254" s="50">
        <v>0</v>
      </c>
      <c r="DO254" s="50">
        <v>0</v>
      </c>
      <c r="DP254" s="50">
        <v>0</v>
      </c>
      <c r="DQ254" s="50">
        <v>0</v>
      </c>
      <c r="DR254" s="50">
        <v>0</v>
      </c>
      <c r="DS254" s="50">
        <v>0</v>
      </c>
      <c r="DT254" s="50">
        <v>0</v>
      </c>
      <c r="DU254" s="50">
        <v>0</v>
      </c>
      <c r="DV254" s="50">
        <v>0</v>
      </c>
      <c r="DW254" s="50">
        <v>0</v>
      </c>
      <c r="DX254" s="50">
        <v>0</v>
      </c>
      <c r="DY254" s="50">
        <v>0</v>
      </c>
    </row>
    <row r="255" spans="1:131" s="51" customFormat="1">
      <c r="A255" s="49" t="s">
        <v>409</v>
      </c>
      <c r="B255" s="50">
        <v>0</v>
      </c>
      <c r="C255" s="50">
        <v>0</v>
      </c>
      <c r="D255" s="50">
        <v>0</v>
      </c>
      <c r="E255" s="50">
        <v>0</v>
      </c>
      <c r="F255" s="50">
        <v>0</v>
      </c>
      <c r="G255" s="50">
        <v>0</v>
      </c>
      <c r="H255" s="50">
        <v>0</v>
      </c>
      <c r="I255" s="50">
        <v>0</v>
      </c>
      <c r="J255" s="50">
        <v>0</v>
      </c>
      <c r="K255" s="50">
        <v>0</v>
      </c>
      <c r="L255" s="50">
        <v>0</v>
      </c>
      <c r="M255" s="50">
        <v>0</v>
      </c>
      <c r="N255" s="50">
        <v>0</v>
      </c>
      <c r="O255" s="50">
        <v>0</v>
      </c>
      <c r="Q255" s="50">
        <v>0</v>
      </c>
      <c r="R255" s="50">
        <v>0</v>
      </c>
      <c r="S255" s="50">
        <v>0</v>
      </c>
      <c r="T255" s="50">
        <v>0</v>
      </c>
      <c r="U255" s="50">
        <v>0</v>
      </c>
      <c r="V255" s="50">
        <v>0</v>
      </c>
      <c r="W255" s="50">
        <v>0</v>
      </c>
      <c r="X255" s="50">
        <v>0</v>
      </c>
      <c r="Y255" s="50">
        <v>0</v>
      </c>
      <c r="Z255" s="50">
        <v>0</v>
      </c>
      <c r="AA255" s="50">
        <v>0</v>
      </c>
      <c r="AB255" s="50">
        <v>0</v>
      </c>
      <c r="AC255" s="50">
        <v>0</v>
      </c>
      <c r="AD255" s="50">
        <v>0</v>
      </c>
      <c r="AF255" s="50">
        <v>0</v>
      </c>
      <c r="AG255" s="50">
        <v>0</v>
      </c>
      <c r="AH255" s="50">
        <v>0</v>
      </c>
      <c r="AI255" s="50">
        <v>0</v>
      </c>
      <c r="AJ255" s="50">
        <v>0</v>
      </c>
      <c r="AK255" s="50">
        <v>0</v>
      </c>
      <c r="AL255" s="50">
        <v>0</v>
      </c>
      <c r="AM255" s="50">
        <v>0</v>
      </c>
      <c r="AN255" s="50">
        <v>0</v>
      </c>
      <c r="AO255" s="50">
        <v>0</v>
      </c>
      <c r="AP255" s="50">
        <v>0</v>
      </c>
      <c r="AQ255" s="50">
        <v>0</v>
      </c>
      <c r="AR255" s="50">
        <v>0</v>
      </c>
      <c r="AS255" s="50">
        <v>0</v>
      </c>
      <c r="AU255" s="50">
        <v>0</v>
      </c>
      <c r="AV255" s="50">
        <v>0</v>
      </c>
      <c r="AW255" s="50">
        <v>0</v>
      </c>
      <c r="AX255" s="50">
        <v>0</v>
      </c>
      <c r="AY255" s="50">
        <v>0</v>
      </c>
      <c r="AZ255" s="50">
        <v>0</v>
      </c>
      <c r="BA255" s="50">
        <v>0</v>
      </c>
      <c r="BB255" s="50">
        <v>0</v>
      </c>
      <c r="BC255" s="50">
        <v>0</v>
      </c>
      <c r="BD255" s="50">
        <v>0</v>
      </c>
      <c r="BE255" s="50">
        <v>0</v>
      </c>
      <c r="BF255" s="50">
        <v>0</v>
      </c>
      <c r="BG255" s="50">
        <v>0</v>
      </c>
      <c r="BH255" s="50">
        <v>0</v>
      </c>
      <c r="BJ255" s="50">
        <v>0</v>
      </c>
      <c r="BK255" s="50">
        <v>0</v>
      </c>
      <c r="BL255" s="50">
        <v>0</v>
      </c>
      <c r="BM255" s="50">
        <v>0</v>
      </c>
      <c r="BN255" s="50">
        <v>0</v>
      </c>
      <c r="BO255" s="50">
        <v>0</v>
      </c>
      <c r="BP255" s="50">
        <v>0</v>
      </c>
      <c r="BQ255" s="50">
        <v>0</v>
      </c>
      <c r="BR255" s="50">
        <v>0</v>
      </c>
      <c r="BS255" s="50">
        <v>0</v>
      </c>
      <c r="BT255" s="50">
        <v>0</v>
      </c>
      <c r="BU255" s="50">
        <v>0</v>
      </c>
      <c r="BV255" s="50">
        <v>0</v>
      </c>
      <c r="BX255" s="50">
        <v>0</v>
      </c>
      <c r="BY255" s="50">
        <v>0</v>
      </c>
      <c r="BZ255" s="50">
        <v>0</v>
      </c>
      <c r="CA255" s="50">
        <v>0</v>
      </c>
      <c r="CB255" s="50">
        <v>0</v>
      </c>
      <c r="CC255" s="50">
        <v>0</v>
      </c>
      <c r="CD255" s="50">
        <v>0</v>
      </c>
      <c r="CE255" s="50">
        <v>0</v>
      </c>
      <c r="CF255" s="50">
        <v>0</v>
      </c>
      <c r="CG255" s="50">
        <v>0</v>
      </c>
      <c r="CH255" s="50">
        <v>0</v>
      </c>
      <c r="CI255" s="50">
        <v>0</v>
      </c>
      <c r="CJ255" s="50">
        <v>0</v>
      </c>
      <c r="CL255" s="50">
        <v>0</v>
      </c>
      <c r="CM255" s="50">
        <v>0</v>
      </c>
      <c r="CN255" s="50">
        <v>0</v>
      </c>
      <c r="CO255" s="50">
        <v>0</v>
      </c>
      <c r="CP255" s="50">
        <v>0</v>
      </c>
      <c r="CQ255" s="50">
        <v>0</v>
      </c>
      <c r="CR255" s="50">
        <v>0</v>
      </c>
      <c r="CS255" s="50">
        <v>0</v>
      </c>
      <c r="CT255" s="50">
        <v>0</v>
      </c>
      <c r="CU255" s="50">
        <v>0</v>
      </c>
      <c r="CV255" s="50">
        <v>0</v>
      </c>
      <c r="CW255" s="50">
        <v>0</v>
      </c>
      <c r="CX255" s="50">
        <v>0</v>
      </c>
      <c r="CZ255" s="50">
        <v>0</v>
      </c>
      <c r="DA255" s="50">
        <v>0</v>
      </c>
      <c r="DB255" s="50">
        <v>0</v>
      </c>
      <c r="DC255" s="50">
        <v>0</v>
      </c>
      <c r="DD255" s="50">
        <v>0</v>
      </c>
      <c r="DE255" s="50">
        <v>0</v>
      </c>
      <c r="DF255" s="50">
        <v>0</v>
      </c>
      <c r="DG255" s="50">
        <v>0</v>
      </c>
      <c r="DH255" s="50">
        <v>0</v>
      </c>
      <c r="DI255" s="50">
        <v>0</v>
      </c>
      <c r="DJ255" s="50">
        <v>0</v>
      </c>
      <c r="DK255" s="50">
        <v>0</v>
      </c>
      <c r="DL255" s="50">
        <v>0</v>
      </c>
      <c r="DM255" s="50">
        <v>0</v>
      </c>
      <c r="DN255" s="50">
        <v>0</v>
      </c>
      <c r="DO255" s="50">
        <v>0</v>
      </c>
      <c r="DP255" s="50">
        <v>0</v>
      </c>
      <c r="DQ255" s="50">
        <v>0</v>
      </c>
      <c r="DR255" s="50">
        <v>0</v>
      </c>
      <c r="DS255" s="50">
        <v>0</v>
      </c>
      <c r="DT255" s="50">
        <v>0</v>
      </c>
      <c r="DU255" s="50">
        <v>0</v>
      </c>
      <c r="DV255" s="50">
        <v>0</v>
      </c>
      <c r="DW255" s="50">
        <v>0</v>
      </c>
      <c r="DX255" s="50">
        <v>0</v>
      </c>
      <c r="DY255" s="50">
        <v>0</v>
      </c>
    </row>
    <row r="256" spans="1:131" s="51" customFormat="1">
      <c r="A256" s="49" t="s">
        <v>410</v>
      </c>
      <c r="B256" s="50">
        <v>4195.76</v>
      </c>
      <c r="C256" s="50">
        <v>6864.15</v>
      </c>
      <c r="D256" s="50">
        <v>7298.6900000000005</v>
      </c>
      <c r="E256" s="50">
        <v>4919.6899999999996</v>
      </c>
      <c r="F256" s="50">
        <v>2985.4300000000003</v>
      </c>
      <c r="G256" s="50">
        <v>0</v>
      </c>
      <c r="H256" s="50">
        <v>12229.460000000001</v>
      </c>
      <c r="I256" s="50">
        <v>7707.4699999999993</v>
      </c>
      <c r="J256" s="50">
        <v>12086.619999999999</v>
      </c>
      <c r="K256" s="50">
        <v>6613.9600000000009</v>
      </c>
      <c r="L256" s="50">
        <v>6113.54</v>
      </c>
      <c r="M256" s="50">
        <v>3708.39</v>
      </c>
      <c r="N256" s="50">
        <v>3708.39</v>
      </c>
      <c r="O256" s="50">
        <v>74723.16</v>
      </c>
      <c r="Q256" s="50">
        <v>6168.79</v>
      </c>
      <c r="R256" s="50">
        <v>5313.48</v>
      </c>
      <c r="S256" s="50">
        <v>4878.1000000000004</v>
      </c>
      <c r="T256" s="50">
        <v>5666.8200000000006</v>
      </c>
      <c r="U256" s="50">
        <v>6743.52</v>
      </c>
      <c r="V256" s="50">
        <v>6239.3499999999995</v>
      </c>
      <c r="W256" s="50">
        <v>5709.41</v>
      </c>
      <c r="X256" s="50">
        <v>4215.79</v>
      </c>
      <c r="Y256" s="50">
        <v>2199.8199999999997</v>
      </c>
      <c r="Z256" s="50">
        <v>8175.1500000000005</v>
      </c>
      <c r="AA256" s="50">
        <v>5255.1600000000008</v>
      </c>
      <c r="AB256" s="50">
        <v>4638.83</v>
      </c>
      <c r="AC256" s="50">
        <v>4638.83</v>
      </c>
      <c r="AD256" s="50">
        <v>65204.220000000008</v>
      </c>
      <c r="AF256" s="50">
        <v>5343.4699999999993</v>
      </c>
      <c r="AG256" s="50">
        <v>5432.62</v>
      </c>
      <c r="AH256" s="50">
        <v>5072.5999999999995</v>
      </c>
      <c r="AI256" s="50">
        <v>6445.9599999999991</v>
      </c>
      <c r="AJ256" s="50">
        <v>5054.4799999999996</v>
      </c>
      <c r="AK256" s="50">
        <v>3819.95</v>
      </c>
      <c r="AL256" s="50">
        <v>7730.0300000000007</v>
      </c>
      <c r="AM256" s="50">
        <v>5364.18</v>
      </c>
      <c r="AN256" s="50">
        <v>5383.91</v>
      </c>
      <c r="AO256" s="50">
        <v>9855.52</v>
      </c>
      <c r="AP256" s="50">
        <v>6495.32</v>
      </c>
      <c r="AQ256" s="50">
        <v>8329.7999999999993</v>
      </c>
      <c r="AR256" s="50">
        <v>8329.7999999999993</v>
      </c>
      <c r="AS256" s="50">
        <v>74327.840000000011</v>
      </c>
      <c r="AU256" s="50">
        <v>6269.3200000000006</v>
      </c>
      <c r="AV256" s="50">
        <v>7510.2400000000007</v>
      </c>
      <c r="AW256" s="50">
        <v>6431.5</v>
      </c>
      <c r="AX256" s="50">
        <v>6546.28</v>
      </c>
      <c r="AY256" s="50">
        <v>8830.33</v>
      </c>
      <c r="AZ256" s="50">
        <v>8238.11</v>
      </c>
      <c r="BA256" s="50">
        <v>7901.02</v>
      </c>
      <c r="BB256" s="50">
        <v>10907.939999999999</v>
      </c>
      <c r="BC256" s="50">
        <v>6844.13</v>
      </c>
      <c r="BD256" s="50">
        <v>14751.87</v>
      </c>
      <c r="BE256" s="50">
        <v>8992.77</v>
      </c>
      <c r="BF256" s="50">
        <v>1491.2900000000002</v>
      </c>
      <c r="BG256" s="50">
        <v>1491.2900000000002</v>
      </c>
      <c r="BH256" s="50">
        <v>94714.8</v>
      </c>
      <c r="BJ256" s="50">
        <v>3854.9900000000002</v>
      </c>
      <c r="BK256" s="50">
        <v>14537.52</v>
      </c>
      <c r="BL256" s="50">
        <v>4203.75</v>
      </c>
      <c r="BM256" s="50">
        <v>9744.4299999999985</v>
      </c>
      <c r="BN256" s="50">
        <v>6717.69</v>
      </c>
      <c r="BO256" s="50">
        <v>5201.83</v>
      </c>
      <c r="BP256" s="50">
        <v>11585.25</v>
      </c>
      <c r="BQ256" s="50">
        <v>2472.3199999999997</v>
      </c>
      <c r="BR256" s="50">
        <v>2813.8599999999997</v>
      </c>
      <c r="BS256" s="50">
        <v>3265.33</v>
      </c>
      <c r="BT256" s="50">
        <v>4467.42</v>
      </c>
      <c r="BU256" s="50">
        <v>2120.64</v>
      </c>
      <c r="BV256" s="50">
        <v>70985.030000000013</v>
      </c>
      <c r="BX256" s="50">
        <v>2935.76</v>
      </c>
      <c r="BY256" s="50">
        <v>1933.3</v>
      </c>
      <c r="BZ256" s="50">
        <v>6503.32</v>
      </c>
      <c r="CA256" s="50">
        <v>3578.82</v>
      </c>
      <c r="CB256" s="50">
        <v>1432.1399999999999</v>
      </c>
      <c r="CC256" s="50">
        <v>3821.22</v>
      </c>
      <c r="CD256" s="50">
        <v>2193.35</v>
      </c>
      <c r="CE256" s="50">
        <v>4204.54</v>
      </c>
      <c r="CF256" s="50">
        <v>1958.1899999999998</v>
      </c>
      <c r="CG256" s="50">
        <v>1737.1399999999999</v>
      </c>
      <c r="CH256" s="50">
        <v>390.67</v>
      </c>
      <c r="CI256" s="50">
        <v>1391.47</v>
      </c>
      <c r="CJ256" s="50">
        <v>32079.919999999998</v>
      </c>
      <c r="CL256" s="50">
        <v>2824.7200000000003</v>
      </c>
      <c r="CM256" s="50">
        <v>4782.5599999999995</v>
      </c>
      <c r="CN256" s="50">
        <v>3695.48</v>
      </c>
      <c r="CO256" s="50">
        <v>1792.8400000000001</v>
      </c>
      <c r="CP256" s="50">
        <v>3558.24</v>
      </c>
      <c r="CQ256" s="50">
        <v>1574.29</v>
      </c>
      <c r="CR256" s="50">
        <v>3190.9399999999996</v>
      </c>
      <c r="CS256" s="50">
        <v>1971</v>
      </c>
      <c r="CT256" s="50">
        <v>314.22000000000003</v>
      </c>
      <c r="CU256" s="50">
        <v>3217.23</v>
      </c>
      <c r="CV256" s="50">
        <v>1622.59</v>
      </c>
      <c r="CW256" s="50">
        <v>1902.31</v>
      </c>
      <c r="CX256" s="50">
        <v>30446.420000000002</v>
      </c>
      <c r="CZ256" s="50">
        <v>2727.58</v>
      </c>
      <c r="DA256" s="50">
        <v>4085.93</v>
      </c>
      <c r="DB256" s="50">
        <v>4663.0600000000004</v>
      </c>
      <c r="DC256" s="50">
        <v>6190.79</v>
      </c>
      <c r="DD256" s="50">
        <v>27805.429999999997</v>
      </c>
      <c r="DE256" s="50">
        <v>6459.92</v>
      </c>
      <c r="DF256" s="50">
        <v>6330.27</v>
      </c>
      <c r="DG256" s="50">
        <v>5521.67</v>
      </c>
      <c r="DH256" s="50">
        <v>2301.9700000000003</v>
      </c>
      <c r="DI256" s="50">
        <v>2393.6</v>
      </c>
      <c r="DJ256" s="50">
        <v>3208.59</v>
      </c>
      <c r="DK256" s="50">
        <v>5658.31</v>
      </c>
      <c r="DL256" s="50">
        <v>77347.12</v>
      </c>
      <c r="DM256" s="50">
        <v>971.05000000000007</v>
      </c>
      <c r="DN256" s="50">
        <v>1286.5</v>
      </c>
      <c r="DO256" s="50">
        <v>3542.81</v>
      </c>
      <c r="DP256" s="50">
        <v>4234.17</v>
      </c>
      <c r="DQ256" s="50">
        <v>0</v>
      </c>
      <c r="DR256" s="50">
        <v>0</v>
      </c>
      <c r="DS256" s="50">
        <v>0</v>
      </c>
      <c r="DT256" s="50">
        <v>0</v>
      </c>
      <c r="DU256" s="50">
        <v>0</v>
      </c>
      <c r="DV256" s="50">
        <v>0</v>
      </c>
      <c r="DW256" s="50">
        <v>0</v>
      </c>
      <c r="DX256" s="50">
        <v>0</v>
      </c>
      <c r="DY256" s="50">
        <v>10034.530000000001</v>
      </c>
    </row>
    <row r="257" spans="1:136" s="51" customFormat="1">
      <c r="A257" s="49" t="s">
        <v>411</v>
      </c>
      <c r="B257" s="50">
        <v>4195.76</v>
      </c>
      <c r="C257" s="50">
        <v>6864.15</v>
      </c>
      <c r="D257" s="50">
        <v>7298.6900000000005</v>
      </c>
      <c r="E257" s="50">
        <v>4919.6899999999996</v>
      </c>
      <c r="F257" s="50">
        <v>2985.4300000000003</v>
      </c>
      <c r="G257" s="50">
        <v>0</v>
      </c>
      <c r="H257" s="50">
        <v>12229.460000000001</v>
      </c>
      <c r="I257" s="50">
        <v>7707.4699999999993</v>
      </c>
      <c r="J257" s="50">
        <v>12086.619999999999</v>
      </c>
      <c r="K257" s="50">
        <v>6613.9600000000009</v>
      </c>
      <c r="L257" s="50">
        <v>6113.54</v>
      </c>
      <c r="M257" s="50">
        <v>3708.39</v>
      </c>
      <c r="N257" s="50">
        <v>3708.39</v>
      </c>
      <c r="O257" s="50">
        <v>74723.16</v>
      </c>
      <c r="P257" s="32"/>
      <c r="Q257" s="50">
        <v>6168.79</v>
      </c>
      <c r="R257" s="50">
        <v>5313.48</v>
      </c>
      <c r="S257" s="50">
        <v>4878.1000000000004</v>
      </c>
      <c r="T257" s="50">
        <v>5666.8200000000006</v>
      </c>
      <c r="U257" s="50">
        <v>6743.52</v>
      </c>
      <c r="V257" s="50">
        <v>6239.3499999999995</v>
      </c>
      <c r="W257" s="50">
        <v>5709.41</v>
      </c>
      <c r="X257" s="50">
        <v>4215.79</v>
      </c>
      <c r="Y257" s="50">
        <v>2199.8199999999997</v>
      </c>
      <c r="Z257" s="50">
        <v>8175.1500000000005</v>
      </c>
      <c r="AA257" s="50">
        <v>5255.1600000000008</v>
      </c>
      <c r="AB257" s="50">
        <v>4638.83</v>
      </c>
      <c r="AC257" s="50">
        <v>4638.83</v>
      </c>
      <c r="AD257" s="50">
        <v>65204.220000000008</v>
      </c>
      <c r="AE257" s="32"/>
      <c r="AF257" s="50">
        <v>5343.4699999999993</v>
      </c>
      <c r="AG257" s="50">
        <v>5432.62</v>
      </c>
      <c r="AH257" s="50">
        <v>5072.5999999999995</v>
      </c>
      <c r="AI257" s="50">
        <v>6445.9599999999991</v>
      </c>
      <c r="AJ257" s="50">
        <v>5054.4799999999996</v>
      </c>
      <c r="AK257" s="50">
        <v>3819.95</v>
      </c>
      <c r="AL257" s="50">
        <v>7730.0300000000007</v>
      </c>
      <c r="AM257" s="50">
        <v>5364.18</v>
      </c>
      <c r="AN257" s="50">
        <v>5383.91</v>
      </c>
      <c r="AO257" s="50">
        <v>9855.52</v>
      </c>
      <c r="AP257" s="50">
        <v>6495.32</v>
      </c>
      <c r="AQ257" s="50">
        <v>8329.7999999999993</v>
      </c>
      <c r="AR257" s="50">
        <v>8329.7999999999993</v>
      </c>
      <c r="AS257" s="50">
        <v>74327.840000000011</v>
      </c>
      <c r="AT257" s="32"/>
      <c r="AU257" s="50">
        <v>6269.3200000000006</v>
      </c>
      <c r="AV257" s="50">
        <v>7510.2400000000007</v>
      </c>
      <c r="AW257" s="50">
        <v>6431.5</v>
      </c>
      <c r="AX257" s="50">
        <v>6546.28</v>
      </c>
      <c r="AY257" s="50">
        <v>8830.33</v>
      </c>
      <c r="AZ257" s="50">
        <v>8238.11</v>
      </c>
      <c r="BA257" s="50">
        <v>7901.02</v>
      </c>
      <c r="BB257" s="50">
        <v>10907.939999999999</v>
      </c>
      <c r="BC257" s="50">
        <v>6844.13</v>
      </c>
      <c r="BD257" s="50">
        <v>14751.87</v>
      </c>
      <c r="BE257" s="50">
        <v>8992.77</v>
      </c>
      <c r="BF257" s="50">
        <v>1491.2900000000002</v>
      </c>
      <c r="BG257" s="50">
        <v>1491.2900000000002</v>
      </c>
      <c r="BH257" s="50">
        <v>94714.8</v>
      </c>
      <c r="BI257" s="33"/>
      <c r="BJ257" s="50">
        <v>3854.9900000000002</v>
      </c>
      <c r="BK257" s="50">
        <v>14537.52</v>
      </c>
      <c r="BL257" s="50">
        <v>4203.75</v>
      </c>
      <c r="BM257" s="50">
        <v>9744.4299999999985</v>
      </c>
      <c r="BN257" s="50">
        <v>6717.69</v>
      </c>
      <c r="BO257" s="50">
        <v>5201.83</v>
      </c>
      <c r="BP257" s="50">
        <v>11585.25</v>
      </c>
      <c r="BQ257" s="50">
        <v>2472.3199999999997</v>
      </c>
      <c r="BR257" s="50">
        <v>2813.8599999999997</v>
      </c>
      <c r="BS257" s="50">
        <v>3265.33</v>
      </c>
      <c r="BT257" s="50">
        <v>4467.42</v>
      </c>
      <c r="BU257" s="50">
        <v>2120.64</v>
      </c>
      <c r="BV257" s="50">
        <v>70985.030000000013</v>
      </c>
      <c r="BW257" s="48"/>
      <c r="BX257" s="50">
        <v>2935.76</v>
      </c>
      <c r="BY257" s="50">
        <v>1933.3</v>
      </c>
      <c r="BZ257" s="50">
        <v>6503.32</v>
      </c>
      <c r="CA257" s="50">
        <v>3578.82</v>
      </c>
      <c r="CB257" s="50">
        <v>1432.1399999999999</v>
      </c>
      <c r="CC257" s="50">
        <v>3821.22</v>
      </c>
      <c r="CD257" s="50">
        <v>2193.35</v>
      </c>
      <c r="CE257" s="50">
        <v>4204.54</v>
      </c>
      <c r="CF257" s="50">
        <v>1958.1899999999998</v>
      </c>
      <c r="CG257" s="50">
        <v>1737.1399999999999</v>
      </c>
      <c r="CH257" s="50">
        <v>390.67</v>
      </c>
      <c r="CI257" s="50">
        <v>1391.47</v>
      </c>
      <c r="CJ257" s="50">
        <v>32079.919999999998</v>
      </c>
      <c r="CK257" s="48"/>
      <c r="CL257" s="50">
        <v>2824.7200000000003</v>
      </c>
      <c r="CM257" s="50">
        <v>4782.5599999999995</v>
      </c>
      <c r="CN257" s="50">
        <v>3695.48</v>
      </c>
      <c r="CO257" s="50">
        <v>1792.8400000000001</v>
      </c>
      <c r="CP257" s="50">
        <v>3558.24</v>
      </c>
      <c r="CQ257" s="50">
        <v>-6086.47</v>
      </c>
      <c r="CR257" s="50">
        <v>10075.700000000001</v>
      </c>
      <c r="CS257" s="50">
        <v>1971</v>
      </c>
      <c r="CT257" s="50">
        <v>314.22000000000003</v>
      </c>
      <c r="CU257" s="50">
        <v>-5588.85</v>
      </c>
      <c r="CV257" s="50">
        <v>-2395.88</v>
      </c>
      <c r="CW257" s="50">
        <v>3556.55</v>
      </c>
      <c r="CX257" s="50">
        <v>18500.11</v>
      </c>
      <c r="CY257" s="48"/>
      <c r="CZ257" s="50">
        <v>2727.58</v>
      </c>
      <c r="DA257" s="50">
        <v>2232.3199999999997</v>
      </c>
      <c r="DB257" s="50">
        <v>6516.67</v>
      </c>
      <c r="DC257" s="50">
        <v>6190.79</v>
      </c>
      <c r="DD257" s="50">
        <v>27805.429999999997</v>
      </c>
      <c r="DE257" s="50">
        <v>3459.92</v>
      </c>
      <c r="DF257" s="50">
        <v>1951.2400000000007</v>
      </c>
      <c r="DG257" s="50">
        <v>3976.67</v>
      </c>
      <c r="DH257" s="50">
        <v>5403.05</v>
      </c>
      <c r="DI257" s="50">
        <v>-525.30999999999995</v>
      </c>
      <c r="DJ257" s="50">
        <v>4934.6000000000004</v>
      </c>
      <c r="DK257" s="50">
        <v>3491.6600000000003</v>
      </c>
      <c r="DL257" s="50">
        <v>68164.62</v>
      </c>
      <c r="DM257" s="50">
        <v>-3504.8199999999997</v>
      </c>
      <c r="DN257" s="50">
        <v>1286.5</v>
      </c>
      <c r="DO257" s="50">
        <v>6871.73</v>
      </c>
      <c r="DP257" s="50">
        <v>4234.17</v>
      </c>
      <c r="DQ257" s="50">
        <v>0</v>
      </c>
      <c r="DR257" s="50">
        <v>0</v>
      </c>
      <c r="DS257" s="50">
        <v>0</v>
      </c>
      <c r="DT257" s="50">
        <v>0</v>
      </c>
      <c r="DU257" s="50">
        <v>0</v>
      </c>
      <c r="DV257" s="50">
        <v>0</v>
      </c>
      <c r="DW257" s="50">
        <v>0</v>
      </c>
      <c r="DX257" s="50">
        <v>0</v>
      </c>
      <c r="DY257" s="50">
        <v>8887.58</v>
      </c>
      <c r="EA257" s="54"/>
      <c r="EB257" s="54"/>
      <c r="EC257" s="54"/>
      <c r="ED257" s="54"/>
      <c r="EE257" s="54"/>
      <c r="EF257" s="54"/>
    </row>
    <row r="258" spans="1:136" s="54" customFormat="1">
      <c r="A258" s="49" t="s">
        <v>412</v>
      </c>
      <c r="B258" s="50">
        <v>11662.44</v>
      </c>
      <c r="C258" s="50">
        <v>11380</v>
      </c>
      <c r="D258" s="50">
        <v>11443.580000000002</v>
      </c>
      <c r="E258" s="50">
        <v>9668.619999999999</v>
      </c>
      <c r="F258" s="50">
        <v>11015.17</v>
      </c>
      <c r="G258" s="50">
        <v>4752.03</v>
      </c>
      <c r="H258" s="50">
        <v>25241.72</v>
      </c>
      <c r="I258" s="50">
        <v>16248.119999999999</v>
      </c>
      <c r="J258" s="50">
        <v>18650.339999999997</v>
      </c>
      <c r="K258" s="50">
        <v>14134.69</v>
      </c>
      <c r="L258" s="50">
        <v>13426.130000000001</v>
      </c>
      <c r="M258" s="50">
        <v>15547.470000000001</v>
      </c>
      <c r="N258" s="50">
        <v>15547.470000000001</v>
      </c>
      <c r="O258" s="50">
        <v>163170.31</v>
      </c>
      <c r="P258" s="61"/>
      <c r="Q258" s="50">
        <v>13487.470000000001</v>
      </c>
      <c r="R258" s="50">
        <v>13259.36</v>
      </c>
      <c r="S258" s="50">
        <v>14142.96</v>
      </c>
      <c r="T258" s="50">
        <v>14382.810000000001</v>
      </c>
      <c r="U258" s="50">
        <v>14660</v>
      </c>
      <c r="V258" s="50">
        <v>14317.73</v>
      </c>
      <c r="W258" s="50">
        <v>15259.92</v>
      </c>
      <c r="X258" s="50">
        <v>10545.46</v>
      </c>
      <c r="Y258" s="50">
        <v>8574.14</v>
      </c>
      <c r="Z258" s="50">
        <v>24501.550000000003</v>
      </c>
      <c r="AA258" s="50">
        <v>10095.68</v>
      </c>
      <c r="AB258" s="50">
        <v>12746.65</v>
      </c>
      <c r="AC258" s="50">
        <v>12746.65</v>
      </c>
      <c r="AD258" s="50">
        <v>165973.72999999998</v>
      </c>
      <c r="AE258" s="61"/>
      <c r="AF258" s="50">
        <v>14107.199999999999</v>
      </c>
      <c r="AG258" s="50">
        <v>11572.92</v>
      </c>
      <c r="AH258" s="50">
        <v>9833.7599999999984</v>
      </c>
      <c r="AI258" s="50">
        <v>14525.27</v>
      </c>
      <c r="AJ258" s="50">
        <v>12944.809999999998</v>
      </c>
      <c r="AK258" s="50">
        <v>14980.79</v>
      </c>
      <c r="AL258" s="50">
        <v>17319.129999999997</v>
      </c>
      <c r="AM258" s="50">
        <v>10413.300000000001</v>
      </c>
      <c r="AN258" s="50">
        <v>18920.36</v>
      </c>
      <c r="AO258" s="50">
        <v>21662.829999999998</v>
      </c>
      <c r="AP258" s="50">
        <v>14045.07</v>
      </c>
      <c r="AQ258" s="50">
        <v>18978.079999999994</v>
      </c>
      <c r="AR258" s="50">
        <v>18978.079999999994</v>
      </c>
      <c r="AS258" s="50">
        <v>179303.52</v>
      </c>
      <c r="AT258" s="61"/>
      <c r="AU258" s="50">
        <v>24149.040000000001</v>
      </c>
      <c r="AV258" s="50">
        <v>13483.240000000002</v>
      </c>
      <c r="AW258" s="50">
        <v>13121.23</v>
      </c>
      <c r="AX258" s="50">
        <v>15792.66</v>
      </c>
      <c r="AY258" s="50">
        <v>22524.449999999997</v>
      </c>
      <c r="AZ258" s="50">
        <v>18019.39</v>
      </c>
      <c r="BA258" s="50">
        <v>20756.04</v>
      </c>
      <c r="BB258" s="50">
        <v>28336.53</v>
      </c>
      <c r="BC258" s="50">
        <v>17648.060000000001</v>
      </c>
      <c r="BD258" s="50">
        <v>24159.14</v>
      </c>
      <c r="BE258" s="50">
        <v>21860.32</v>
      </c>
      <c r="BF258" s="50">
        <v>12354.12</v>
      </c>
      <c r="BG258" s="50">
        <v>12354.12</v>
      </c>
      <c r="BH258" s="50">
        <v>232204.21999999997</v>
      </c>
      <c r="BI258" s="61"/>
      <c r="BJ258" s="50">
        <v>14988.150000000001</v>
      </c>
      <c r="BK258" s="50">
        <v>20078.61</v>
      </c>
      <c r="BL258" s="50">
        <v>10192.58</v>
      </c>
      <c r="BM258" s="50">
        <v>20213.650000000001</v>
      </c>
      <c r="BN258" s="50">
        <v>19934.32</v>
      </c>
      <c r="BO258" s="50">
        <v>10528.12</v>
      </c>
      <c r="BP258" s="50">
        <v>20001.93</v>
      </c>
      <c r="BQ258" s="50">
        <v>11884.929999999998</v>
      </c>
      <c r="BR258" s="50">
        <v>10584.579999999998</v>
      </c>
      <c r="BS258" s="50">
        <v>11343.4</v>
      </c>
      <c r="BT258" s="50">
        <v>14900.29</v>
      </c>
      <c r="BU258" s="50">
        <v>12617.019999999999</v>
      </c>
      <c r="BV258" s="50">
        <v>177267.57999999996</v>
      </c>
      <c r="BW258" s="62"/>
      <c r="BX258" s="50">
        <v>13966.76</v>
      </c>
      <c r="BY258" s="50">
        <v>9478</v>
      </c>
      <c r="BZ258" s="50">
        <v>13121.46</v>
      </c>
      <c r="CA258" s="50">
        <v>9570.5300000000007</v>
      </c>
      <c r="CB258" s="50">
        <v>12269.060000000001</v>
      </c>
      <c r="CC258" s="50">
        <v>14013.999999999998</v>
      </c>
      <c r="CD258" s="50">
        <v>10643.56</v>
      </c>
      <c r="CE258" s="50">
        <v>15415.560000000001</v>
      </c>
      <c r="CF258" s="50">
        <v>10741.000000000002</v>
      </c>
      <c r="CG258" s="50">
        <v>10316.82</v>
      </c>
      <c r="CH258" s="50">
        <v>8755.84</v>
      </c>
      <c r="CI258" s="50">
        <v>10390.31</v>
      </c>
      <c r="CJ258" s="50">
        <v>138682.9</v>
      </c>
      <c r="CK258" s="62"/>
      <c r="CL258" s="50">
        <v>15078.599999999999</v>
      </c>
      <c r="CM258" s="50">
        <v>13057.89</v>
      </c>
      <c r="CN258" s="50">
        <v>12311.95</v>
      </c>
      <c r="CO258" s="50">
        <v>16561.940000000002</v>
      </c>
      <c r="CP258" s="50">
        <v>9732.9699999999975</v>
      </c>
      <c r="CQ258" s="50">
        <v>5597.53</v>
      </c>
      <c r="CR258" s="50">
        <v>17395.66</v>
      </c>
      <c r="CS258" s="50">
        <v>9047.14</v>
      </c>
      <c r="CT258" s="50">
        <v>6227.5400000000009</v>
      </c>
      <c r="CU258" s="50">
        <v>8671.2800000000007</v>
      </c>
      <c r="CV258" s="50">
        <v>8994.2200000000012</v>
      </c>
      <c r="CW258" s="50">
        <v>10665.57</v>
      </c>
      <c r="CX258" s="50">
        <v>133342.29</v>
      </c>
      <c r="CY258" s="62"/>
      <c r="CZ258" s="50">
        <v>14094.519999999999</v>
      </c>
      <c r="DA258" s="50">
        <v>10997.300000000001</v>
      </c>
      <c r="DB258" s="50">
        <v>18354.699999999997</v>
      </c>
      <c r="DC258" s="50">
        <v>15667.54</v>
      </c>
      <c r="DD258" s="50">
        <v>47564.039999999994</v>
      </c>
      <c r="DE258" s="50">
        <v>10773.54</v>
      </c>
      <c r="DF258" s="50">
        <v>15091.050000000003</v>
      </c>
      <c r="DG258" s="50">
        <v>16085.7</v>
      </c>
      <c r="DH258" s="50">
        <v>19836.61</v>
      </c>
      <c r="DI258" s="50">
        <v>11212.190000000002</v>
      </c>
      <c r="DJ258" s="50">
        <v>20000.07</v>
      </c>
      <c r="DK258" s="50">
        <v>17607.420000000002</v>
      </c>
      <c r="DL258" s="50">
        <v>217284.68000000002</v>
      </c>
      <c r="DM258" s="50">
        <v>6533.07</v>
      </c>
      <c r="DN258" s="50">
        <v>12216.93</v>
      </c>
      <c r="DO258" s="50">
        <v>11322.61</v>
      </c>
      <c r="DP258" s="50">
        <v>13324.19</v>
      </c>
      <c r="DQ258" s="50">
        <v>0</v>
      </c>
      <c r="DR258" s="50">
        <v>0</v>
      </c>
      <c r="DS258" s="50">
        <v>0</v>
      </c>
      <c r="DT258" s="50">
        <v>0</v>
      </c>
      <c r="DU258" s="50">
        <v>0</v>
      </c>
      <c r="DV258" s="50">
        <v>0</v>
      </c>
      <c r="DW258" s="50">
        <v>0</v>
      </c>
      <c r="DX258" s="50">
        <v>0</v>
      </c>
      <c r="DY258" s="50">
        <v>43396.800000000003</v>
      </c>
      <c r="DZ258" s="79">
        <f>AVERAGE(DL258+CX258+CJ258+BV258+BH258+AS258+AD258+O258)</f>
        <v>1407229.23</v>
      </c>
      <c r="EA258" s="79">
        <f>(DL258+CX258+CJ258+BV258+BH258+AS258+AD258)/7</f>
        <v>177722.70285714284</v>
      </c>
    </row>
    <row r="259" spans="1:136" s="54" customFormat="1">
      <c r="A259" s="63"/>
      <c r="B259" s="64"/>
      <c r="C259" s="64"/>
      <c r="D259" s="64"/>
      <c r="E259" s="64"/>
      <c r="F259" s="64"/>
      <c r="G259" s="64"/>
      <c r="H259" s="64"/>
      <c r="I259" s="64"/>
      <c r="J259" s="64"/>
      <c r="K259" s="64"/>
      <c r="L259" s="64"/>
      <c r="M259" s="64"/>
      <c r="N259" s="64"/>
      <c r="O259" s="64"/>
      <c r="P259" s="65"/>
      <c r="Q259" s="64"/>
      <c r="R259" s="64"/>
      <c r="S259" s="64"/>
      <c r="T259" s="64"/>
      <c r="U259" s="64"/>
      <c r="V259" s="64"/>
      <c r="W259" s="64"/>
      <c r="X259" s="64"/>
      <c r="Y259" s="64"/>
      <c r="Z259" s="64"/>
      <c r="AA259" s="64"/>
      <c r="AB259" s="64"/>
      <c r="AC259" s="64"/>
      <c r="AD259" s="64"/>
      <c r="AE259" s="65"/>
      <c r="AF259" s="64"/>
      <c r="AG259" s="64"/>
      <c r="AH259" s="64"/>
      <c r="AI259" s="64"/>
      <c r="AJ259" s="64"/>
      <c r="AK259" s="64"/>
      <c r="AL259" s="64"/>
      <c r="AM259" s="64"/>
      <c r="AN259" s="64"/>
      <c r="AO259" s="64"/>
      <c r="AP259" s="64"/>
      <c r="AQ259" s="64"/>
      <c r="AR259" s="64"/>
      <c r="AS259" s="64"/>
      <c r="AT259" s="65"/>
      <c r="AU259" s="64"/>
      <c r="AV259" s="64"/>
      <c r="AW259" s="64"/>
      <c r="AX259" s="64"/>
      <c r="AY259" s="64"/>
      <c r="AZ259" s="64"/>
      <c r="BA259" s="64"/>
      <c r="BB259" s="64"/>
      <c r="BC259" s="64"/>
      <c r="BD259" s="64"/>
      <c r="BE259" s="64"/>
      <c r="BF259" s="64"/>
      <c r="BG259" s="64"/>
      <c r="BH259" s="64"/>
      <c r="BI259" s="65"/>
      <c r="BJ259" s="64"/>
      <c r="BK259" s="64"/>
      <c r="BL259" s="64"/>
      <c r="BM259" s="64"/>
      <c r="BN259" s="64"/>
      <c r="BO259" s="64"/>
      <c r="BP259" s="64"/>
      <c r="BQ259" s="64"/>
      <c r="BR259" s="64"/>
      <c r="BS259" s="64"/>
      <c r="BT259" s="64"/>
      <c r="BU259" s="64"/>
      <c r="BV259" s="64"/>
      <c r="BW259" s="62"/>
      <c r="BX259" s="64"/>
      <c r="BY259" s="64"/>
      <c r="BZ259" s="64"/>
      <c r="CA259" s="64"/>
      <c r="CB259" s="64"/>
      <c r="CC259" s="64"/>
      <c r="CD259" s="64"/>
      <c r="CE259" s="64"/>
      <c r="CF259" s="64"/>
      <c r="CG259" s="64"/>
      <c r="CH259" s="64"/>
      <c r="CI259" s="64"/>
      <c r="CJ259" s="64"/>
      <c r="CK259" s="62"/>
      <c r="CL259" s="64"/>
      <c r="CM259" s="64"/>
      <c r="CN259" s="64"/>
      <c r="CO259" s="64"/>
      <c r="CP259" s="64"/>
      <c r="CQ259" s="64"/>
      <c r="CR259" s="64"/>
      <c r="CS259" s="64"/>
      <c r="CT259" s="64"/>
      <c r="CU259" s="64"/>
      <c r="CV259" s="64"/>
      <c r="CW259" s="64"/>
      <c r="CX259" s="64"/>
      <c r="CY259" s="62"/>
      <c r="CZ259" s="64"/>
      <c r="DA259" s="64"/>
      <c r="DB259" s="64"/>
      <c r="DC259" s="64"/>
      <c r="DD259" s="64"/>
      <c r="DE259" s="64"/>
      <c r="DF259" s="64"/>
      <c r="DG259" s="64"/>
      <c r="DH259" s="64"/>
      <c r="DI259" s="64"/>
      <c r="DJ259" s="64"/>
      <c r="DK259" s="64"/>
      <c r="DL259" s="64"/>
      <c r="DM259" s="64"/>
      <c r="DN259" s="64"/>
      <c r="DO259" s="64"/>
      <c r="DP259" s="64"/>
      <c r="DQ259" s="64"/>
      <c r="DR259" s="64"/>
      <c r="DS259" s="64"/>
      <c r="DT259" s="64"/>
      <c r="DU259" s="64"/>
      <c r="DV259" s="64"/>
      <c r="DW259" s="64"/>
      <c r="DX259" s="64"/>
      <c r="DY259" s="64"/>
      <c r="DZ259" s="79"/>
      <c r="EA259" s="66"/>
      <c r="EB259" s="30"/>
      <c r="EC259" s="30"/>
      <c r="ED259" s="30"/>
      <c r="EE259" s="30"/>
      <c r="EF259" s="30"/>
    </row>
    <row r="260" spans="1:136">
      <c r="A260" s="66" t="s">
        <v>413</v>
      </c>
      <c r="B260" s="66"/>
      <c r="C260" s="66"/>
      <c r="D260" s="66"/>
      <c r="E260" s="66"/>
      <c r="F260" s="66"/>
      <c r="G260" s="66"/>
      <c r="H260" s="66"/>
      <c r="I260" s="66"/>
      <c r="J260" s="66"/>
      <c r="K260" s="66"/>
      <c r="L260" s="66"/>
      <c r="M260" s="66"/>
      <c r="N260" s="66"/>
      <c r="O260" s="67">
        <f t="shared" ref="O260:BZ260" si="0">O106</f>
        <v>4967.67</v>
      </c>
      <c r="P260" s="67">
        <f t="shared" si="0"/>
        <v>0</v>
      </c>
      <c r="Q260" s="67">
        <f t="shared" si="0"/>
        <v>337.33</v>
      </c>
      <c r="R260" s="67">
        <f t="shared" si="0"/>
        <v>0</v>
      </c>
      <c r="S260" s="67">
        <f t="shared" si="0"/>
        <v>0</v>
      </c>
      <c r="T260" s="67">
        <f t="shared" si="0"/>
        <v>1176.8800000000001</v>
      </c>
      <c r="U260" s="67">
        <f t="shared" si="0"/>
        <v>2763.41</v>
      </c>
      <c r="V260" s="67">
        <f t="shared" si="0"/>
        <v>336.66</v>
      </c>
      <c r="W260" s="67">
        <f t="shared" si="0"/>
        <v>2018.3400000000001</v>
      </c>
      <c r="X260" s="67">
        <f t="shared" si="0"/>
        <v>0</v>
      </c>
      <c r="Y260" s="67">
        <f t="shared" si="0"/>
        <v>337.38</v>
      </c>
      <c r="Z260" s="67">
        <f t="shared" si="0"/>
        <v>336.9</v>
      </c>
      <c r="AA260" s="67">
        <f t="shared" si="0"/>
        <v>336.91</v>
      </c>
      <c r="AB260" s="67">
        <f t="shared" si="0"/>
        <v>336.9</v>
      </c>
      <c r="AC260" s="67">
        <f t="shared" si="0"/>
        <v>336.9</v>
      </c>
      <c r="AD260" s="67">
        <f t="shared" si="0"/>
        <v>7980.7099999999991</v>
      </c>
      <c r="AE260" s="67">
        <f t="shared" si="0"/>
        <v>0</v>
      </c>
      <c r="AF260" s="67">
        <f t="shared" si="0"/>
        <v>336.91</v>
      </c>
      <c r="AG260" s="67">
        <f t="shared" si="0"/>
        <v>0</v>
      </c>
      <c r="AH260" s="67">
        <f t="shared" si="0"/>
        <v>0</v>
      </c>
      <c r="AI260" s="67">
        <f t="shared" si="0"/>
        <v>0</v>
      </c>
      <c r="AJ260" s="67">
        <f t="shared" si="0"/>
        <v>0</v>
      </c>
      <c r="AK260" s="67">
        <f t="shared" si="0"/>
        <v>4048</v>
      </c>
      <c r="AL260" s="67">
        <f t="shared" si="0"/>
        <v>0</v>
      </c>
      <c r="AM260" s="67">
        <f t="shared" si="0"/>
        <v>1084.3800000000001</v>
      </c>
      <c r="AN260" s="67">
        <f t="shared" si="0"/>
        <v>0</v>
      </c>
      <c r="AO260" s="67">
        <f t="shared" si="0"/>
        <v>0</v>
      </c>
      <c r="AP260" s="67">
        <f t="shared" si="0"/>
        <v>0</v>
      </c>
      <c r="AQ260" s="67">
        <f t="shared" si="0"/>
        <v>-674.67</v>
      </c>
      <c r="AR260" s="67">
        <f t="shared" si="0"/>
        <v>-674.67</v>
      </c>
      <c r="AS260" s="67">
        <f t="shared" si="0"/>
        <v>4794.62</v>
      </c>
      <c r="AT260" s="67">
        <f t="shared" si="0"/>
        <v>0</v>
      </c>
      <c r="AU260" s="67">
        <f t="shared" si="0"/>
        <v>7063.34</v>
      </c>
      <c r="AV260" s="67">
        <f t="shared" si="0"/>
        <v>337.33</v>
      </c>
      <c r="AW260" s="67">
        <f t="shared" si="0"/>
        <v>0</v>
      </c>
      <c r="AX260" s="67">
        <f t="shared" si="0"/>
        <v>759.75</v>
      </c>
      <c r="AY260" s="67">
        <f t="shared" si="0"/>
        <v>506.5</v>
      </c>
      <c r="AZ260" s="67">
        <f t="shared" si="0"/>
        <v>253.25</v>
      </c>
      <c r="BA260" s="67">
        <f t="shared" si="0"/>
        <v>253.25</v>
      </c>
      <c r="BB260" s="67">
        <f t="shared" si="0"/>
        <v>1160.03</v>
      </c>
      <c r="BC260" s="67">
        <f t="shared" si="0"/>
        <v>253.25</v>
      </c>
      <c r="BD260" s="67">
        <f t="shared" si="0"/>
        <v>253.25</v>
      </c>
      <c r="BE260" s="67">
        <f t="shared" si="0"/>
        <v>253.25</v>
      </c>
      <c r="BF260" s="67">
        <f t="shared" si="0"/>
        <v>253.25</v>
      </c>
      <c r="BG260" s="67">
        <f t="shared" si="0"/>
        <v>253.25</v>
      </c>
      <c r="BH260" s="67">
        <f t="shared" si="0"/>
        <v>11346.45</v>
      </c>
      <c r="BI260" s="67">
        <f t="shared" si="0"/>
        <v>0</v>
      </c>
      <c r="BJ260" s="67">
        <f t="shared" si="0"/>
        <v>0</v>
      </c>
      <c r="BK260" s="67">
        <f t="shared" si="0"/>
        <v>0</v>
      </c>
      <c r="BL260" s="67">
        <f t="shared" si="0"/>
        <v>3959.08</v>
      </c>
      <c r="BM260" s="67">
        <f t="shared" si="0"/>
        <v>279.08999999999997</v>
      </c>
      <c r="BN260" s="67">
        <f t="shared" si="0"/>
        <v>279.08</v>
      </c>
      <c r="BO260" s="67">
        <f t="shared" si="0"/>
        <v>279.08</v>
      </c>
      <c r="BP260" s="67">
        <f t="shared" si="0"/>
        <v>279.08999999999997</v>
      </c>
      <c r="BQ260" s="67">
        <f t="shared" si="0"/>
        <v>279.08</v>
      </c>
      <c r="BR260" s="67">
        <f t="shared" si="0"/>
        <v>279.08</v>
      </c>
      <c r="BS260" s="67">
        <f t="shared" si="0"/>
        <v>279.08999999999997</v>
      </c>
      <c r="BT260" s="67">
        <f t="shared" si="0"/>
        <v>279.08</v>
      </c>
      <c r="BU260" s="67">
        <f t="shared" si="0"/>
        <v>279.08</v>
      </c>
      <c r="BV260" s="67">
        <f t="shared" si="0"/>
        <v>6470.83</v>
      </c>
      <c r="BW260" s="67">
        <f t="shared" si="0"/>
        <v>0</v>
      </c>
      <c r="BX260" s="67">
        <f t="shared" si="0"/>
        <v>279.08999999999997</v>
      </c>
      <c r="BY260" s="67">
        <f t="shared" si="0"/>
        <v>279.08</v>
      </c>
      <c r="BZ260" s="67">
        <f t="shared" si="0"/>
        <v>292.5</v>
      </c>
      <c r="CA260" s="67">
        <f t="shared" ref="CA260:DL260" si="1">CA106</f>
        <v>292.5</v>
      </c>
      <c r="CB260" s="67">
        <f t="shared" si="1"/>
        <v>292.5</v>
      </c>
      <c r="CC260" s="67">
        <f t="shared" si="1"/>
        <v>292.5</v>
      </c>
      <c r="CD260" s="67">
        <f t="shared" si="1"/>
        <v>292.5</v>
      </c>
      <c r="CE260" s="67">
        <f t="shared" si="1"/>
        <v>1452.5</v>
      </c>
      <c r="CF260" s="67">
        <f t="shared" si="1"/>
        <v>292.5</v>
      </c>
      <c r="CG260" s="67">
        <f t="shared" si="1"/>
        <v>292.5</v>
      </c>
      <c r="CH260" s="67">
        <f t="shared" si="1"/>
        <v>292.5</v>
      </c>
      <c r="CI260" s="67">
        <f t="shared" si="1"/>
        <v>292.5</v>
      </c>
      <c r="CJ260" s="67">
        <f t="shared" si="1"/>
        <v>4643.17</v>
      </c>
      <c r="CK260" s="67">
        <f t="shared" si="1"/>
        <v>0</v>
      </c>
      <c r="CL260" s="67">
        <f t="shared" si="1"/>
        <v>292.5</v>
      </c>
      <c r="CM260" s="67">
        <f t="shared" si="1"/>
        <v>585</v>
      </c>
      <c r="CN260" s="67">
        <f t="shared" si="1"/>
        <v>-5</v>
      </c>
      <c r="CO260" s="67">
        <f t="shared" si="1"/>
        <v>6808.61</v>
      </c>
      <c r="CP260" s="67">
        <f t="shared" si="1"/>
        <v>287.5</v>
      </c>
      <c r="CQ260" s="67">
        <f t="shared" si="1"/>
        <v>287.5</v>
      </c>
      <c r="CR260" s="67">
        <f t="shared" si="1"/>
        <v>1447.5</v>
      </c>
      <c r="CS260" s="67">
        <f t="shared" si="1"/>
        <v>287.5</v>
      </c>
      <c r="CT260" s="67">
        <f t="shared" si="1"/>
        <v>287.5</v>
      </c>
      <c r="CU260" s="67">
        <f t="shared" si="1"/>
        <v>-668.16</v>
      </c>
      <c r="CV260" s="67">
        <f t="shared" si="1"/>
        <v>287.5</v>
      </c>
      <c r="CW260" s="67">
        <f t="shared" si="1"/>
        <v>702.5</v>
      </c>
      <c r="CX260" s="67">
        <f t="shared" si="1"/>
        <v>10600.45</v>
      </c>
      <c r="CY260" s="67">
        <f t="shared" si="1"/>
        <v>0</v>
      </c>
      <c r="CZ260" s="67">
        <f t="shared" si="1"/>
        <v>287.5</v>
      </c>
      <c r="DA260" s="67">
        <f t="shared" si="1"/>
        <v>287.5</v>
      </c>
      <c r="DB260" s="67">
        <f t="shared" si="1"/>
        <v>1845.33</v>
      </c>
      <c r="DC260" s="67">
        <f t="shared" si="1"/>
        <v>217.84000000000003</v>
      </c>
      <c r="DD260" s="67">
        <f t="shared" si="1"/>
        <v>3635.33</v>
      </c>
      <c r="DE260" s="67">
        <f t="shared" si="1"/>
        <v>-2364.67</v>
      </c>
      <c r="DF260" s="67">
        <f t="shared" si="1"/>
        <v>635.34</v>
      </c>
      <c r="DG260" s="67">
        <f t="shared" si="1"/>
        <v>635.33000000000004</v>
      </c>
      <c r="DH260" s="67">
        <f t="shared" si="1"/>
        <v>1567.8400000000001</v>
      </c>
      <c r="DI260" s="67">
        <f t="shared" si="1"/>
        <v>635.32000000000005</v>
      </c>
      <c r="DJ260" s="67">
        <f t="shared" si="1"/>
        <v>-1728.66</v>
      </c>
      <c r="DK260" s="67">
        <f t="shared" si="1"/>
        <v>1368.08</v>
      </c>
      <c r="DL260" s="67">
        <f t="shared" si="1"/>
        <v>7022.08</v>
      </c>
      <c r="DM260" s="66"/>
      <c r="DN260" s="66"/>
      <c r="DO260" s="66"/>
      <c r="DP260" s="66"/>
      <c r="DQ260" s="66"/>
      <c r="DR260" s="66"/>
      <c r="DS260" s="66"/>
      <c r="DT260" s="66"/>
      <c r="DU260" s="66"/>
      <c r="DV260" s="66"/>
      <c r="DW260" s="66"/>
      <c r="DX260" s="66"/>
      <c r="DY260" s="66"/>
      <c r="DZ260" s="67">
        <f>AVERAGE(O260,AD260,AS260,BH260,BV260,CJ260,CX260,DL260)</f>
        <v>7228.2474999999995</v>
      </c>
      <c r="EA260" s="66"/>
    </row>
    <row r="261" spans="1:136">
      <c r="A261" s="66" t="s">
        <v>414</v>
      </c>
      <c r="B261" s="66"/>
      <c r="C261" s="66"/>
      <c r="D261" s="66"/>
      <c r="E261" s="66"/>
      <c r="F261" s="66"/>
      <c r="G261" s="66"/>
      <c r="H261" s="66"/>
      <c r="I261" s="66"/>
      <c r="J261" s="66"/>
      <c r="K261" s="66"/>
      <c r="L261" s="66"/>
      <c r="M261" s="66"/>
      <c r="N261" s="66"/>
      <c r="O261" s="67">
        <f>O253</f>
        <v>74723.16</v>
      </c>
      <c r="P261" s="67">
        <f t="shared" ref="P261:CA261" si="2">P253</f>
        <v>0</v>
      </c>
      <c r="Q261" s="67">
        <f t="shared" si="2"/>
        <v>6168.79</v>
      </c>
      <c r="R261" s="67">
        <f t="shared" si="2"/>
        <v>5313.48</v>
      </c>
      <c r="S261" s="67">
        <f t="shared" si="2"/>
        <v>4878.1000000000004</v>
      </c>
      <c r="T261" s="67">
        <f t="shared" si="2"/>
        <v>5666.8200000000006</v>
      </c>
      <c r="U261" s="67">
        <f t="shared" si="2"/>
        <v>6743.52</v>
      </c>
      <c r="V261" s="67">
        <f t="shared" si="2"/>
        <v>6239.3499999999995</v>
      </c>
      <c r="W261" s="67">
        <f t="shared" si="2"/>
        <v>5709.41</v>
      </c>
      <c r="X261" s="67">
        <f t="shared" si="2"/>
        <v>4215.79</v>
      </c>
      <c r="Y261" s="67">
        <f t="shared" si="2"/>
        <v>2199.8199999999997</v>
      </c>
      <c r="Z261" s="67">
        <f t="shared" si="2"/>
        <v>8175.1500000000005</v>
      </c>
      <c r="AA261" s="67">
        <f t="shared" si="2"/>
        <v>5255.1600000000008</v>
      </c>
      <c r="AB261" s="67">
        <f t="shared" si="2"/>
        <v>4638.83</v>
      </c>
      <c r="AC261" s="67">
        <f t="shared" si="2"/>
        <v>4638.83</v>
      </c>
      <c r="AD261" s="67">
        <f t="shared" si="2"/>
        <v>65204.220000000008</v>
      </c>
      <c r="AE261" s="67">
        <f t="shared" si="2"/>
        <v>0</v>
      </c>
      <c r="AF261" s="67">
        <f t="shared" si="2"/>
        <v>5343.4699999999993</v>
      </c>
      <c r="AG261" s="67">
        <f t="shared" si="2"/>
        <v>5432.62</v>
      </c>
      <c r="AH261" s="67">
        <f t="shared" si="2"/>
        <v>5072.5999999999995</v>
      </c>
      <c r="AI261" s="67">
        <f t="shared" si="2"/>
        <v>6445.9599999999991</v>
      </c>
      <c r="AJ261" s="67">
        <f t="shared" si="2"/>
        <v>5054.4799999999996</v>
      </c>
      <c r="AK261" s="67">
        <f t="shared" si="2"/>
        <v>3819.95</v>
      </c>
      <c r="AL261" s="67">
        <f t="shared" si="2"/>
        <v>7730.0300000000007</v>
      </c>
      <c r="AM261" s="67">
        <f t="shared" si="2"/>
        <v>5364.18</v>
      </c>
      <c r="AN261" s="67">
        <f t="shared" si="2"/>
        <v>5383.91</v>
      </c>
      <c r="AO261" s="67">
        <f t="shared" si="2"/>
        <v>9855.52</v>
      </c>
      <c r="AP261" s="67">
        <f t="shared" si="2"/>
        <v>6495.32</v>
      </c>
      <c r="AQ261" s="67">
        <f t="shared" si="2"/>
        <v>8329.7999999999993</v>
      </c>
      <c r="AR261" s="67">
        <f t="shared" si="2"/>
        <v>8329.7999999999993</v>
      </c>
      <c r="AS261" s="67">
        <f t="shared" si="2"/>
        <v>74327.840000000011</v>
      </c>
      <c r="AT261" s="67">
        <f t="shared" si="2"/>
        <v>0</v>
      </c>
      <c r="AU261" s="67">
        <f t="shared" si="2"/>
        <v>6269.3200000000006</v>
      </c>
      <c r="AV261" s="67">
        <f t="shared" si="2"/>
        <v>7510.2400000000007</v>
      </c>
      <c r="AW261" s="67">
        <f t="shared" si="2"/>
        <v>6431.5</v>
      </c>
      <c r="AX261" s="67">
        <f t="shared" si="2"/>
        <v>6546.28</v>
      </c>
      <c r="AY261" s="67">
        <f t="shared" si="2"/>
        <v>8830.33</v>
      </c>
      <c r="AZ261" s="67">
        <f t="shared" si="2"/>
        <v>8238.11</v>
      </c>
      <c r="BA261" s="67">
        <f t="shared" si="2"/>
        <v>7901.02</v>
      </c>
      <c r="BB261" s="67">
        <f t="shared" si="2"/>
        <v>10907.939999999999</v>
      </c>
      <c r="BC261" s="67">
        <f t="shared" si="2"/>
        <v>6844.13</v>
      </c>
      <c r="BD261" s="67">
        <f t="shared" si="2"/>
        <v>14751.87</v>
      </c>
      <c r="BE261" s="67">
        <f t="shared" si="2"/>
        <v>8992.77</v>
      </c>
      <c r="BF261" s="67">
        <f t="shared" si="2"/>
        <v>1491.2900000000002</v>
      </c>
      <c r="BG261" s="67">
        <f t="shared" si="2"/>
        <v>1491.2900000000002</v>
      </c>
      <c r="BH261" s="67">
        <f t="shared" si="2"/>
        <v>94714.8</v>
      </c>
      <c r="BI261" s="67">
        <f t="shared" si="2"/>
        <v>0</v>
      </c>
      <c r="BJ261" s="67">
        <f t="shared" si="2"/>
        <v>3854.9900000000002</v>
      </c>
      <c r="BK261" s="67">
        <f t="shared" si="2"/>
        <v>14537.52</v>
      </c>
      <c r="BL261" s="67">
        <f t="shared" si="2"/>
        <v>4203.75</v>
      </c>
      <c r="BM261" s="67">
        <f t="shared" si="2"/>
        <v>9744.4299999999985</v>
      </c>
      <c r="BN261" s="67">
        <f t="shared" si="2"/>
        <v>6717.69</v>
      </c>
      <c r="BO261" s="67">
        <f t="shared" si="2"/>
        <v>5201.83</v>
      </c>
      <c r="BP261" s="67">
        <f t="shared" si="2"/>
        <v>11585.25</v>
      </c>
      <c r="BQ261" s="67">
        <f t="shared" si="2"/>
        <v>2472.3199999999997</v>
      </c>
      <c r="BR261" s="67">
        <f t="shared" si="2"/>
        <v>2813.8599999999997</v>
      </c>
      <c r="BS261" s="67">
        <f t="shared" si="2"/>
        <v>3265.33</v>
      </c>
      <c r="BT261" s="67">
        <f t="shared" si="2"/>
        <v>4467.42</v>
      </c>
      <c r="BU261" s="67">
        <f t="shared" si="2"/>
        <v>2120.64</v>
      </c>
      <c r="BV261" s="67">
        <f t="shared" si="2"/>
        <v>70985.030000000013</v>
      </c>
      <c r="BW261" s="67">
        <f t="shared" si="2"/>
        <v>0</v>
      </c>
      <c r="BX261" s="67">
        <f t="shared" si="2"/>
        <v>2935.76</v>
      </c>
      <c r="BY261" s="67">
        <f t="shared" si="2"/>
        <v>1933.3</v>
      </c>
      <c r="BZ261" s="67">
        <f t="shared" si="2"/>
        <v>6503.32</v>
      </c>
      <c r="CA261" s="67">
        <f t="shared" si="2"/>
        <v>3578.82</v>
      </c>
      <c r="CB261" s="67">
        <f t="shared" ref="CB261:DL261" si="3">CB253</f>
        <v>1432.1399999999999</v>
      </c>
      <c r="CC261" s="67">
        <f t="shared" si="3"/>
        <v>3821.22</v>
      </c>
      <c r="CD261" s="67">
        <f t="shared" si="3"/>
        <v>2193.35</v>
      </c>
      <c r="CE261" s="67">
        <f t="shared" si="3"/>
        <v>4204.54</v>
      </c>
      <c r="CF261" s="67">
        <f t="shared" si="3"/>
        <v>1958.1899999999998</v>
      </c>
      <c r="CG261" s="67">
        <f t="shared" si="3"/>
        <v>1737.1399999999999</v>
      </c>
      <c r="CH261" s="67">
        <f t="shared" si="3"/>
        <v>390.67</v>
      </c>
      <c r="CI261" s="67">
        <f t="shared" si="3"/>
        <v>1391.47</v>
      </c>
      <c r="CJ261" s="67">
        <f t="shared" si="3"/>
        <v>32079.919999999998</v>
      </c>
      <c r="CK261" s="67">
        <f t="shared" si="3"/>
        <v>0</v>
      </c>
      <c r="CL261" s="67">
        <f t="shared" si="3"/>
        <v>2824.7200000000003</v>
      </c>
      <c r="CM261" s="67">
        <f t="shared" si="3"/>
        <v>4782.5599999999995</v>
      </c>
      <c r="CN261" s="67">
        <f t="shared" si="3"/>
        <v>3695.48</v>
      </c>
      <c r="CO261" s="67">
        <f t="shared" si="3"/>
        <v>1792.8400000000001</v>
      </c>
      <c r="CP261" s="67">
        <f t="shared" si="3"/>
        <v>3558.24</v>
      </c>
      <c r="CQ261" s="67">
        <f t="shared" si="3"/>
        <v>1574.29</v>
      </c>
      <c r="CR261" s="67">
        <f t="shared" si="3"/>
        <v>3190.9399999999996</v>
      </c>
      <c r="CS261" s="67">
        <f t="shared" si="3"/>
        <v>1971</v>
      </c>
      <c r="CT261" s="67">
        <f t="shared" si="3"/>
        <v>314.22000000000003</v>
      </c>
      <c r="CU261" s="67">
        <f t="shared" si="3"/>
        <v>3217.23</v>
      </c>
      <c r="CV261" s="67">
        <f t="shared" si="3"/>
        <v>1622.59</v>
      </c>
      <c r="CW261" s="67">
        <f t="shared" si="3"/>
        <v>1902.31</v>
      </c>
      <c r="CX261" s="67">
        <f t="shared" si="3"/>
        <v>30446.420000000002</v>
      </c>
      <c r="CY261" s="67">
        <f t="shared" si="3"/>
        <v>0</v>
      </c>
      <c r="CZ261" s="67">
        <f t="shared" si="3"/>
        <v>2727.58</v>
      </c>
      <c r="DA261" s="67">
        <f t="shared" si="3"/>
        <v>4085.93</v>
      </c>
      <c r="DB261" s="67">
        <f t="shared" si="3"/>
        <v>4663.0600000000004</v>
      </c>
      <c r="DC261" s="67">
        <f t="shared" si="3"/>
        <v>6190.79</v>
      </c>
      <c r="DD261" s="67">
        <f t="shared" si="3"/>
        <v>27805.429999999997</v>
      </c>
      <c r="DE261" s="67">
        <f t="shared" si="3"/>
        <v>6459.92</v>
      </c>
      <c r="DF261" s="67">
        <f t="shared" si="3"/>
        <v>6330.27</v>
      </c>
      <c r="DG261" s="67">
        <f t="shared" si="3"/>
        <v>5521.67</v>
      </c>
      <c r="DH261" s="67">
        <f t="shared" si="3"/>
        <v>2301.9700000000003</v>
      </c>
      <c r="DI261" s="67">
        <f t="shared" si="3"/>
        <v>2393.6</v>
      </c>
      <c r="DJ261" s="67">
        <f t="shared" si="3"/>
        <v>3208.59</v>
      </c>
      <c r="DK261" s="67">
        <f t="shared" si="3"/>
        <v>5658.31</v>
      </c>
      <c r="DL261" s="67">
        <f t="shared" si="3"/>
        <v>77347.12</v>
      </c>
      <c r="DM261" s="66"/>
      <c r="DN261" s="66"/>
      <c r="DO261" s="66"/>
      <c r="DP261" s="66"/>
      <c r="DQ261" s="66"/>
      <c r="DR261" s="66"/>
      <c r="DS261" s="66"/>
      <c r="DT261" s="66"/>
      <c r="DU261" s="66"/>
      <c r="DV261" s="66"/>
      <c r="DW261" s="66"/>
      <c r="DX261" s="66"/>
      <c r="DY261" s="66"/>
      <c r="DZ261" s="67">
        <f>AVERAGE(O261,AD261,AS261,BH261,BV261,CJ261,CX261,DL261)</f>
        <v>64978.563750000001</v>
      </c>
      <c r="EA261" s="66"/>
    </row>
    <row r="262" spans="1:136">
      <c r="A262" s="66" t="s">
        <v>415</v>
      </c>
      <c r="B262" s="66"/>
      <c r="C262" s="66"/>
      <c r="D262" s="66"/>
      <c r="E262" s="66"/>
      <c r="F262" s="66"/>
      <c r="G262" s="66"/>
      <c r="H262" s="66"/>
      <c r="I262" s="66"/>
      <c r="J262" s="66"/>
      <c r="K262" s="66"/>
      <c r="L262" s="66"/>
      <c r="M262" s="66"/>
      <c r="N262" s="66"/>
      <c r="O262" s="67">
        <f>O56-O33</f>
        <v>6262.4699999999939</v>
      </c>
      <c r="P262" s="67">
        <f t="shared" ref="P262:CA262" si="4">P56-P33</f>
        <v>0</v>
      </c>
      <c r="Q262" s="67">
        <f t="shared" si="4"/>
        <v>0</v>
      </c>
      <c r="R262" s="67">
        <f t="shared" si="4"/>
        <v>1554.7999999999997</v>
      </c>
      <c r="S262" s="67">
        <f t="shared" si="4"/>
        <v>-1554.8</v>
      </c>
      <c r="T262" s="67">
        <f t="shared" si="4"/>
        <v>0</v>
      </c>
      <c r="U262" s="67">
        <f t="shared" si="4"/>
        <v>0</v>
      </c>
      <c r="V262" s="67">
        <f t="shared" si="4"/>
        <v>0</v>
      </c>
      <c r="W262" s="67">
        <f t="shared" si="4"/>
        <v>0</v>
      </c>
      <c r="X262" s="67">
        <f t="shared" si="4"/>
        <v>0</v>
      </c>
      <c r="Y262" s="67">
        <f t="shared" si="4"/>
        <v>728.91999999999985</v>
      </c>
      <c r="Z262" s="67">
        <f t="shared" si="4"/>
        <v>17.960000000000036</v>
      </c>
      <c r="AA262" s="67">
        <f t="shared" si="4"/>
        <v>0</v>
      </c>
      <c r="AB262" s="67">
        <f t="shared" si="4"/>
        <v>490.26</v>
      </c>
      <c r="AC262" s="67">
        <f t="shared" si="4"/>
        <v>490.26</v>
      </c>
      <c r="AD262" s="67">
        <f t="shared" si="4"/>
        <v>1237.1400000000031</v>
      </c>
      <c r="AE262" s="67">
        <f t="shared" si="4"/>
        <v>0</v>
      </c>
      <c r="AF262" s="67">
        <f t="shared" si="4"/>
        <v>958.61999999999989</v>
      </c>
      <c r="AG262" s="67">
        <f t="shared" si="4"/>
        <v>-958.62</v>
      </c>
      <c r="AH262" s="67">
        <f t="shared" si="4"/>
        <v>-392.74</v>
      </c>
      <c r="AI262" s="67">
        <f t="shared" si="4"/>
        <v>202.99999999999977</v>
      </c>
      <c r="AJ262" s="67">
        <f t="shared" si="4"/>
        <v>0</v>
      </c>
      <c r="AK262" s="67">
        <f t="shared" si="4"/>
        <v>0</v>
      </c>
      <c r="AL262" s="67">
        <f t="shared" si="4"/>
        <v>0</v>
      </c>
      <c r="AM262" s="67">
        <f t="shared" si="4"/>
        <v>0</v>
      </c>
      <c r="AN262" s="67">
        <f t="shared" si="4"/>
        <v>1513.2799999999997</v>
      </c>
      <c r="AO262" s="67">
        <f t="shared" si="4"/>
        <v>557.6899999999996</v>
      </c>
      <c r="AP262" s="67">
        <f t="shared" si="4"/>
        <v>452.38000000000011</v>
      </c>
      <c r="AQ262" s="67">
        <f t="shared" si="4"/>
        <v>0</v>
      </c>
      <c r="AR262" s="67">
        <f t="shared" si="4"/>
        <v>0</v>
      </c>
      <c r="AS262" s="67">
        <f t="shared" si="4"/>
        <v>2333.6099999999988</v>
      </c>
      <c r="AT262" s="67">
        <f t="shared" si="4"/>
        <v>0</v>
      </c>
      <c r="AU262" s="67">
        <f t="shared" si="4"/>
        <v>495.82000000000005</v>
      </c>
      <c r="AV262" s="67">
        <f t="shared" si="4"/>
        <v>370.24999999999989</v>
      </c>
      <c r="AW262" s="67">
        <f t="shared" si="4"/>
        <v>-689.57</v>
      </c>
      <c r="AX262" s="67">
        <f t="shared" si="4"/>
        <v>135.18999999999994</v>
      </c>
      <c r="AY262" s="67">
        <f t="shared" si="4"/>
        <v>0</v>
      </c>
      <c r="AZ262" s="67">
        <f t="shared" si="4"/>
        <v>595.69999999999993</v>
      </c>
      <c r="BA262" s="67">
        <f t="shared" si="4"/>
        <v>160.63</v>
      </c>
      <c r="BB262" s="67">
        <f t="shared" si="4"/>
        <v>0</v>
      </c>
      <c r="BC262" s="67">
        <f t="shared" si="4"/>
        <v>1254.5699999999997</v>
      </c>
      <c r="BD262" s="67">
        <f t="shared" si="4"/>
        <v>0</v>
      </c>
      <c r="BE262" s="67">
        <f t="shared" si="4"/>
        <v>0</v>
      </c>
      <c r="BF262" s="67">
        <f t="shared" si="4"/>
        <v>829.06999999999982</v>
      </c>
      <c r="BG262" s="67">
        <f t="shared" si="4"/>
        <v>829.06999999999982</v>
      </c>
      <c r="BH262" s="67">
        <f t="shared" si="4"/>
        <v>3151.6600000000017</v>
      </c>
      <c r="BI262" s="67">
        <f t="shared" si="4"/>
        <v>0</v>
      </c>
      <c r="BJ262" s="67">
        <f t="shared" si="4"/>
        <v>4321.97</v>
      </c>
      <c r="BK262" s="67">
        <f t="shared" si="4"/>
        <v>16.649999999999977</v>
      </c>
      <c r="BL262" s="67">
        <f t="shared" si="4"/>
        <v>-3636.29</v>
      </c>
      <c r="BM262" s="67">
        <f t="shared" si="4"/>
        <v>1588.75</v>
      </c>
      <c r="BN262" s="67">
        <f t="shared" si="4"/>
        <v>0</v>
      </c>
      <c r="BO262" s="67">
        <f t="shared" si="4"/>
        <v>0</v>
      </c>
      <c r="BP262" s="67">
        <f t="shared" si="4"/>
        <v>94.700000000000045</v>
      </c>
      <c r="BQ262" s="67">
        <f t="shared" si="4"/>
        <v>0</v>
      </c>
      <c r="BR262" s="67">
        <f t="shared" si="4"/>
        <v>0</v>
      </c>
      <c r="BS262" s="67">
        <f t="shared" si="4"/>
        <v>0</v>
      </c>
      <c r="BT262" s="67">
        <f t="shared" si="4"/>
        <v>198.7600000000001</v>
      </c>
      <c r="BU262" s="67">
        <f t="shared" si="4"/>
        <v>295.19999999999993</v>
      </c>
      <c r="BV262" s="67">
        <f t="shared" si="4"/>
        <v>2879.7400000000016</v>
      </c>
      <c r="BW262" s="67">
        <f t="shared" si="4"/>
        <v>0</v>
      </c>
      <c r="BX262" s="67">
        <f t="shared" si="4"/>
        <v>223.27999999999997</v>
      </c>
      <c r="BY262" s="67">
        <f t="shared" si="4"/>
        <v>16</v>
      </c>
      <c r="BZ262" s="67">
        <f t="shared" si="4"/>
        <v>0</v>
      </c>
      <c r="CA262" s="67">
        <f t="shared" si="4"/>
        <v>0</v>
      </c>
      <c r="CB262" s="67">
        <f t="shared" ref="CB262:DL262" si="5">CB56-CB33</f>
        <v>979.30000000000018</v>
      </c>
      <c r="CC262" s="67">
        <f t="shared" si="5"/>
        <v>594.90000000000009</v>
      </c>
      <c r="CD262" s="67">
        <f t="shared" si="5"/>
        <v>0</v>
      </c>
      <c r="CE262" s="67">
        <f t="shared" si="5"/>
        <v>0</v>
      </c>
      <c r="CF262" s="67">
        <f t="shared" si="5"/>
        <v>0</v>
      </c>
      <c r="CG262" s="67">
        <f t="shared" si="5"/>
        <v>750.66000000000008</v>
      </c>
      <c r="CH262" s="67">
        <f t="shared" si="5"/>
        <v>111.93000000000006</v>
      </c>
      <c r="CI262" s="67">
        <f t="shared" si="5"/>
        <v>284</v>
      </c>
      <c r="CJ262" s="67">
        <f t="shared" si="5"/>
        <v>2960.0700000000015</v>
      </c>
      <c r="CK262" s="67">
        <f t="shared" si="5"/>
        <v>0</v>
      </c>
      <c r="CL262" s="67">
        <f t="shared" si="5"/>
        <v>482.6400000000001</v>
      </c>
      <c r="CM262" s="67">
        <f t="shared" si="5"/>
        <v>0</v>
      </c>
      <c r="CN262" s="67">
        <f t="shared" si="5"/>
        <v>0</v>
      </c>
      <c r="CO262" s="67">
        <f t="shared" si="5"/>
        <v>962.63000000000011</v>
      </c>
      <c r="CP262" s="67">
        <f t="shared" si="5"/>
        <v>71.809999999999945</v>
      </c>
      <c r="CQ262" s="67">
        <f t="shared" si="5"/>
        <v>-219.41999999999996</v>
      </c>
      <c r="CR262" s="67">
        <f t="shared" si="5"/>
        <v>35.17999999999995</v>
      </c>
      <c r="CS262" s="67">
        <f t="shared" si="5"/>
        <v>0</v>
      </c>
      <c r="CT262" s="67">
        <f t="shared" si="5"/>
        <v>145.60000000000002</v>
      </c>
      <c r="CU262" s="67">
        <f t="shared" si="5"/>
        <v>204.39</v>
      </c>
      <c r="CV262" s="67">
        <f t="shared" si="5"/>
        <v>145.63</v>
      </c>
      <c r="CW262" s="67">
        <f t="shared" si="5"/>
        <v>0</v>
      </c>
      <c r="CX262" s="67">
        <f t="shared" si="5"/>
        <v>1828.4599999999991</v>
      </c>
      <c r="CY262" s="67">
        <f t="shared" si="5"/>
        <v>0</v>
      </c>
      <c r="CZ262" s="67">
        <f t="shared" si="5"/>
        <v>0</v>
      </c>
      <c r="DA262" s="67">
        <f t="shared" si="5"/>
        <v>162.76</v>
      </c>
      <c r="DB262" s="67">
        <f t="shared" si="5"/>
        <v>4278.82</v>
      </c>
      <c r="DC262" s="67">
        <f t="shared" si="5"/>
        <v>-3518.6800000000003</v>
      </c>
      <c r="DD262" s="67">
        <f t="shared" si="5"/>
        <v>744.2</v>
      </c>
      <c r="DE262" s="67">
        <f t="shared" si="5"/>
        <v>77.13</v>
      </c>
      <c r="DF262" s="67">
        <f t="shared" si="5"/>
        <v>0</v>
      </c>
      <c r="DG262" s="67">
        <f t="shared" si="5"/>
        <v>0</v>
      </c>
      <c r="DH262" s="67">
        <f t="shared" si="5"/>
        <v>309.16000000000008</v>
      </c>
      <c r="DI262" s="67">
        <f t="shared" si="5"/>
        <v>321.62</v>
      </c>
      <c r="DJ262" s="67">
        <f t="shared" si="5"/>
        <v>74.860000000000014</v>
      </c>
      <c r="DK262" s="67">
        <f t="shared" si="5"/>
        <v>2782.55</v>
      </c>
      <c r="DL262" s="67">
        <f t="shared" si="5"/>
        <v>5232.42</v>
      </c>
      <c r="DM262" s="67"/>
      <c r="DN262" s="66"/>
      <c r="DO262" s="66"/>
      <c r="DP262" s="66"/>
      <c r="DQ262" s="66"/>
      <c r="DR262" s="66"/>
      <c r="DS262" s="66"/>
      <c r="DT262" s="66"/>
      <c r="DU262" s="66"/>
      <c r="DV262" s="66"/>
      <c r="DW262" s="66"/>
      <c r="DX262" s="66"/>
      <c r="DY262" s="67"/>
      <c r="DZ262" s="67">
        <f>AVERAGE(O262,AD262,AS262,BH262,BV262,CJ262,CX262,DL262)</f>
        <v>3235.69625</v>
      </c>
    </row>
    <row r="263" spans="1:136">
      <c r="A263" s="68"/>
      <c r="O263" s="69"/>
      <c r="P263" s="69"/>
      <c r="Q263" s="69"/>
      <c r="R263" s="69"/>
      <c r="S263" s="69"/>
      <c r="T263" s="69"/>
      <c r="U263" s="69"/>
      <c r="V263" s="69"/>
      <c r="W263" s="69"/>
      <c r="X263" s="69"/>
      <c r="Y263" s="69"/>
      <c r="Z263" s="69"/>
      <c r="AA263" s="69"/>
      <c r="AB263" s="69"/>
      <c r="AC263" s="69"/>
      <c r="AD263" s="69"/>
      <c r="AE263" s="69"/>
      <c r="AF263" s="69"/>
      <c r="AG263" s="69"/>
      <c r="AH263" s="69"/>
      <c r="AI263" s="69"/>
      <c r="AJ263" s="69"/>
      <c r="AK263" s="69"/>
      <c r="AL263" s="69"/>
      <c r="AM263" s="69"/>
      <c r="AN263" s="69"/>
      <c r="AO263" s="69"/>
      <c r="AP263" s="69"/>
      <c r="AQ263" s="69"/>
      <c r="AR263" s="69"/>
      <c r="AS263" s="69"/>
      <c r="AT263" s="69"/>
      <c r="AU263" s="69"/>
      <c r="AV263" s="69"/>
      <c r="AW263" s="69"/>
      <c r="AX263" s="69"/>
      <c r="AY263" s="69"/>
      <c r="AZ263" s="69"/>
      <c r="BA263" s="69"/>
      <c r="BB263" s="69"/>
      <c r="BC263" s="69"/>
      <c r="BD263" s="69"/>
      <c r="BE263" s="69"/>
      <c r="BF263" s="69"/>
      <c r="BG263" s="69"/>
      <c r="BH263" s="69"/>
      <c r="BI263" s="69"/>
      <c r="BJ263" s="69"/>
      <c r="BK263" s="69"/>
      <c r="BL263" s="69"/>
      <c r="BM263" s="69"/>
      <c r="BN263" s="69"/>
      <c r="BO263" s="69"/>
      <c r="BP263" s="69"/>
      <c r="BQ263" s="69"/>
      <c r="BR263" s="69"/>
      <c r="BS263" s="69"/>
      <c r="BT263" s="69"/>
      <c r="BU263" s="69"/>
      <c r="BV263" s="69"/>
      <c r="BW263" s="69"/>
      <c r="BX263" s="69"/>
      <c r="BY263" s="69"/>
      <c r="BZ263" s="69"/>
      <c r="CA263" s="69"/>
      <c r="CB263" s="69"/>
      <c r="CC263" s="69"/>
      <c r="CD263" s="69"/>
      <c r="CE263" s="69"/>
      <c r="CF263" s="69"/>
      <c r="CG263" s="69"/>
      <c r="CH263" s="69"/>
      <c r="CI263" s="69"/>
      <c r="CJ263" s="69"/>
      <c r="CK263" s="69"/>
      <c r="CL263" s="69"/>
      <c r="CM263" s="69"/>
      <c r="CN263" s="69"/>
      <c r="CO263" s="69"/>
      <c r="CP263" s="69"/>
      <c r="CQ263" s="69"/>
      <c r="CR263" s="69"/>
      <c r="CS263" s="69"/>
      <c r="CT263" s="69"/>
      <c r="CU263" s="69"/>
      <c r="CV263" s="69"/>
      <c r="CW263" s="69"/>
      <c r="CX263" s="69"/>
      <c r="CY263" s="69"/>
      <c r="CZ263" s="69"/>
      <c r="DA263" s="69"/>
      <c r="DB263" s="69"/>
      <c r="DC263" s="69"/>
      <c r="DD263" s="69"/>
      <c r="DE263" s="69"/>
      <c r="DF263" s="69"/>
      <c r="DG263" s="69"/>
      <c r="DH263" s="69"/>
      <c r="DI263" s="69"/>
      <c r="DJ263" s="69"/>
      <c r="DK263" s="69"/>
      <c r="DL263" s="69"/>
      <c r="DM263" s="69"/>
      <c r="DY263" s="69"/>
      <c r="DZ263" s="69"/>
    </row>
    <row r="264" spans="1:136">
      <c r="A264" s="68" t="s">
        <v>28</v>
      </c>
      <c r="O264" s="69">
        <f t="shared" ref="O264:BZ264" si="6">O261+O260</f>
        <v>79690.83</v>
      </c>
      <c r="P264" s="69">
        <f t="shared" si="6"/>
        <v>0</v>
      </c>
      <c r="Q264" s="69">
        <f t="shared" si="6"/>
        <v>6506.12</v>
      </c>
      <c r="R264" s="69">
        <f t="shared" si="6"/>
        <v>5313.48</v>
      </c>
      <c r="S264" s="69">
        <f t="shared" si="6"/>
        <v>4878.1000000000004</v>
      </c>
      <c r="T264" s="69">
        <f t="shared" si="6"/>
        <v>6843.7000000000007</v>
      </c>
      <c r="U264" s="69">
        <f t="shared" si="6"/>
        <v>9506.93</v>
      </c>
      <c r="V264" s="69">
        <f t="shared" si="6"/>
        <v>6576.0099999999993</v>
      </c>
      <c r="W264" s="69">
        <f t="shared" si="6"/>
        <v>7727.75</v>
      </c>
      <c r="X264" s="69">
        <f t="shared" si="6"/>
        <v>4215.79</v>
      </c>
      <c r="Y264" s="69">
        <f t="shared" si="6"/>
        <v>2537.1999999999998</v>
      </c>
      <c r="Z264" s="69">
        <f t="shared" si="6"/>
        <v>8512.0500000000011</v>
      </c>
      <c r="AA264" s="69">
        <f t="shared" si="6"/>
        <v>5592.0700000000006</v>
      </c>
      <c r="AB264" s="69">
        <f t="shared" si="6"/>
        <v>4975.7299999999996</v>
      </c>
      <c r="AC264" s="69">
        <f t="shared" si="6"/>
        <v>4975.7299999999996</v>
      </c>
      <c r="AD264" s="69">
        <f t="shared" si="6"/>
        <v>73184.930000000008</v>
      </c>
      <c r="AE264" s="69">
        <f t="shared" si="6"/>
        <v>0</v>
      </c>
      <c r="AF264" s="69">
        <f t="shared" si="6"/>
        <v>5680.3799999999992</v>
      </c>
      <c r="AG264" s="69">
        <f t="shared" si="6"/>
        <v>5432.62</v>
      </c>
      <c r="AH264" s="69">
        <f t="shared" si="6"/>
        <v>5072.5999999999995</v>
      </c>
      <c r="AI264" s="69">
        <f t="shared" si="6"/>
        <v>6445.9599999999991</v>
      </c>
      <c r="AJ264" s="69">
        <f t="shared" si="6"/>
        <v>5054.4799999999996</v>
      </c>
      <c r="AK264" s="69">
        <f t="shared" si="6"/>
        <v>7867.95</v>
      </c>
      <c r="AL264" s="69">
        <f t="shared" si="6"/>
        <v>7730.0300000000007</v>
      </c>
      <c r="AM264" s="69">
        <f t="shared" si="6"/>
        <v>6448.56</v>
      </c>
      <c r="AN264" s="69">
        <f t="shared" si="6"/>
        <v>5383.91</v>
      </c>
      <c r="AO264" s="69">
        <f t="shared" si="6"/>
        <v>9855.52</v>
      </c>
      <c r="AP264" s="69">
        <f t="shared" si="6"/>
        <v>6495.32</v>
      </c>
      <c r="AQ264" s="69">
        <f t="shared" si="6"/>
        <v>7655.1299999999992</v>
      </c>
      <c r="AR264" s="69">
        <f t="shared" si="6"/>
        <v>7655.1299999999992</v>
      </c>
      <c r="AS264" s="69">
        <f t="shared" si="6"/>
        <v>79122.460000000006</v>
      </c>
      <c r="AT264" s="69">
        <f t="shared" si="6"/>
        <v>0</v>
      </c>
      <c r="AU264" s="69">
        <f t="shared" si="6"/>
        <v>13332.66</v>
      </c>
      <c r="AV264" s="69">
        <f t="shared" si="6"/>
        <v>7847.5700000000006</v>
      </c>
      <c r="AW264" s="69">
        <f t="shared" si="6"/>
        <v>6431.5</v>
      </c>
      <c r="AX264" s="69">
        <f t="shared" si="6"/>
        <v>7306.03</v>
      </c>
      <c r="AY264" s="69">
        <f t="shared" si="6"/>
        <v>9336.83</v>
      </c>
      <c r="AZ264" s="69">
        <f t="shared" si="6"/>
        <v>8491.36</v>
      </c>
      <c r="BA264" s="69">
        <f t="shared" si="6"/>
        <v>8154.27</v>
      </c>
      <c r="BB264" s="69">
        <f t="shared" si="6"/>
        <v>12067.97</v>
      </c>
      <c r="BC264" s="69">
        <f t="shared" si="6"/>
        <v>7097.38</v>
      </c>
      <c r="BD264" s="69">
        <f t="shared" si="6"/>
        <v>15005.12</v>
      </c>
      <c r="BE264" s="69">
        <f t="shared" si="6"/>
        <v>9246.02</v>
      </c>
      <c r="BF264" s="69">
        <f t="shared" si="6"/>
        <v>1744.5400000000002</v>
      </c>
      <c r="BG264" s="69">
        <f t="shared" si="6"/>
        <v>1744.5400000000002</v>
      </c>
      <c r="BH264" s="69">
        <f t="shared" si="6"/>
        <v>106061.25</v>
      </c>
      <c r="BI264" s="69">
        <f t="shared" si="6"/>
        <v>0</v>
      </c>
      <c r="BJ264" s="69">
        <f t="shared" si="6"/>
        <v>3854.9900000000002</v>
      </c>
      <c r="BK264" s="69">
        <f t="shared" si="6"/>
        <v>14537.52</v>
      </c>
      <c r="BL264" s="69">
        <f t="shared" si="6"/>
        <v>8162.83</v>
      </c>
      <c r="BM264" s="69">
        <f t="shared" si="6"/>
        <v>10023.519999999999</v>
      </c>
      <c r="BN264" s="69">
        <f t="shared" si="6"/>
        <v>6996.7699999999995</v>
      </c>
      <c r="BO264" s="69">
        <f t="shared" si="6"/>
        <v>5480.91</v>
      </c>
      <c r="BP264" s="69">
        <f t="shared" si="6"/>
        <v>11864.34</v>
      </c>
      <c r="BQ264" s="69">
        <f t="shared" si="6"/>
        <v>2751.3999999999996</v>
      </c>
      <c r="BR264" s="69">
        <f t="shared" si="6"/>
        <v>3092.9399999999996</v>
      </c>
      <c r="BS264" s="69">
        <f t="shared" si="6"/>
        <v>3544.42</v>
      </c>
      <c r="BT264" s="69">
        <f t="shared" si="6"/>
        <v>4746.5</v>
      </c>
      <c r="BU264" s="69">
        <f t="shared" si="6"/>
        <v>2399.7199999999998</v>
      </c>
      <c r="BV264" s="69">
        <f t="shared" si="6"/>
        <v>77455.860000000015</v>
      </c>
      <c r="BW264" s="69">
        <f t="shared" si="6"/>
        <v>0</v>
      </c>
      <c r="BX264" s="69">
        <f t="shared" si="6"/>
        <v>3214.8500000000004</v>
      </c>
      <c r="BY264" s="69">
        <f t="shared" si="6"/>
        <v>2212.38</v>
      </c>
      <c r="BZ264" s="69">
        <f t="shared" si="6"/>
        <v>6795.82</v>
      </c>
      <c r="CA264" s="69">
        <f t="shared" ref="CA264:DX264" si="7">CA261+CA260</f>
        <v>3871.32</v>
      </c>
      <c r="CB264" s="69">
        <f t="shared" si="7"/>
        <v>1724.6399999999999</v>
      </c>
      <c r="CC264" s="69">
        <f t="shared" si="7"/>
        <v>4113.7199999999993</v>
      </c>
      <c r="CD264" s="69">
        <f t="shared" si="7"/>
        <v>2485.85</v>
      </c>
      <c r="CE264" s="69">
        <f t="shared" si="7"/>
        <v>5657.04</v>
      </c>
      <c r="CF264" s="69">
        <f t="shared" si="7"/>
        <v>2250.6899999999996</v>
      </c>
      <c r="CG264" s="69">
        <f t="shared" si="7"/>
        <v>2029.6399999999999</v>
      </c>
      <c r="CH264" s="69">
        <f t="shared" si="7"/>
        <v>683.17000000000007</v>
      </c>
      <c r="CI264" s="69">
        <f t="shared" si="7"/>
        <v>1683.97</v>
      </c>
      <c r="CJ264" s="69">
        <f t="shared" si="7"/>
        <v>36723.089999999997</v>
      </c>
      <c r="CK264" s="69">
        <f t="shared" si="7"/>
        <v>0</v>
      </c>
      <c r="CL264" s="69">
        <f t="shared" si="7"/>
        <v>3117.2200000000003</v>
      </c>
      <c r="CM264" s="69">
        <f t="shared" si="7"/>
        <v>5367.5599999999995</v>
      </c>
      <c r="CN264" s="69">
        <f t="shared" si="7"/>
        <v>3690.48</v>
      </c>
      <c r="CO264" s="69">
        <f t="shared" si="7"/>
        <v>8601.4500000000007</v>
      </c>
      <c r="CP264" s="69">
        <f t="shared" si="7"/>
        <v>3845.74</v>
      </c>
      <c r="CQ264" s="69">
        <f t="shared" si="7"/>
        <v>1861.79</v>
      </c>
      <c r="CR264" s="69">
        <f t="shared" si="7"/>
        <v>4638.4399999999996</v>
      </c>
      <c r="CS264" s="69">
        <f t="shared" si="7"/>
        <v>2258.5</v>
      </c>
      <c r="CT264" s="69">
        <f t="shared" si="7"/>
        <v>601.72</v>
      </c>
      <c r="CU264" s="69">
        <f t="shared" si="7"/>
        <v>2549.0700000000002</v>
      </c>
      <c r="CV264" s="69">
        <f t="shared" si="7"/>
        <v>1910.09</v>
      </c>
      <c r="CW264" s="69">
        <f t="shared" si="7"/>
        <v>2604.81</v>
      </c>
      <c r="CX264" s="69">
        <f t="shared" si="7"/>
        <v>41046.870000000003</v>
      </c>
      <c r="CY264" s="69">
        <f t="shared" si="7"/>
        <v>0</v>
      </c>
      <c r="CZ264" s="69">
        <f t="shared" si="7"/>
        <v>3015.08</v>
      </c>
      <c r="DA264" s="69">
        <f t="shared" si="7"/>
        <v>4373.43</v>
      </c>
      <c r="DB264" s="69">
        <f t="shared" si="7"/>
        <v>6508.39</v>
      </c>
      <c r="DC264" s="69">
        <f t="shared" si="7"/>
        <v>6408.63</v>
      </c>
      <c r="DD264" s="69">
        <f t="shared" si="7"/>
        <v>31440.759999999995</v>
      </c>
      <c r="DE264" s="69">
        <f t="shared" si="7"/>
        <v>4095.25</v>
      </c>
      <c r="DF264" s="69">
        <f t="shared" si="7"/>
        <v>6965.6100000000006</v>
      </c>
      <c r="DG264" s="69">
        <f t="shared" si="7"/>
        <v>6157</v>
      </c>
      <c r="DH264" s="69">
        <f t="shared" si="7"/>
        <v>3869.8100000000004</v>
      </c>
      <c r="DI264" s="69">
        <f t="shared" si="7"/>
        <v>3028.92</v>
      </c>
      <c r="DJ264" s="69">
        <f t="shared" si="7"/>
        <v>1479.93</v>
      </c>
      <c r="DK264" s="69">
        <f t="shared" si="7"/>
        <v>7026.39</v>
      </c>
      <c r="DL264" s="69">
        <f t="shared" si="7"/>
        <v>84369.2</v>
      </c>
      <c r="DM264" s="69">
        <f t="shared" si="7"/>
        <v>0</v>
      </c>
      <c r="DN264" s="69">
        <f t="shared" si="7"/>
        <v>0</v>
      </c>
      <c r="DO264" s="69">
        <f t="shared" si="7"/>
        <v>0</v>
      </c>
      <c r="DP264" s="69">
        <f t="shared" si="7"/>
        <v>0</v>
      </c>
      <c r="DQ264" s="69">
        <f t="shared" si="7"/>
        <v>0</v>
      </c>
      <c r="DR264" s="69">
        <f t="shared" si="7"/>
        <v>0</v>
      </c>
      <c r="DS264" s="69">
        <f t="shared" si="7"/>
        <v>0</v>
      </c>
      <c r="DT264" s="69">
        <f t="shared" si="7"/>
        <v>0</v>
      </c>
      <c r="DU264" s="69">
        <f t="shared" si="7"/>
        <v>0</v>
      </c>
      <c r="DV264" s="69">
        <f t="shared" si="7"/>
        <v>0</v>
      </c>
      <c r="DW264" s="69">
        <f t="shared" si="7"/>
        <v>0</v>
      </c>
      <c r="DX264" s="69">
        <f t="shared" si="7"/>
        <v>0</v>
      </c>
      <c r="DY264" s="69"/>
      <c r="DZ264" s="69">
        <f>DZ261+DZ260</f>
        <v>72206.811249999999</v>
      </c>
    </row>
    <row r="265" spans="1:136">
      <c r="A265" s="68" t="s">
        <v>416</v>
      </c>
      <c r="O265" s="69">
        <f>O169</f>
        <v>27609.040000000001</v>
      </c>
      <c r="P265" s="69">
        <f t="shared" ref="P265:CA265" si="8">P169</f>
        <v>0</v>
      </c>
      <c r="Q265" s="69">
        <f t="shared" si="8"/>
        <v>2884.97</v>
      </c>
      <c r="R265" s="69">
        <f t="shared" si="8"/>
        <v>3806.86</v>
      </c>
      <c r="S265" s="69">
        <f t="shared" si="8"/>
        <v>1755.7</v>
      </c>
      <c r="T265" s="69">
        <f t="shared" si="8"/>
        <v>3221.19</v>
      </c>
      <c r="U265" s="69">
        <f t="shared" si="8"/>
        <v>2646.46</v>
      </c>
      <c r="V265" s="69">
        <f t="shared" si="8"/>
        <v>1931.08</v>
      </c>
      <c r="W265" s="69">
        <f t="shared" si="8"/>
        <v>3121.93</v>
      </c>
      <c r="X265" s="69">
        <f t="shared" si="8"/>
        <v>2313.64</v>
      </c>
      <c r="Y265" s="69">
        <f t="shared" si="8"/>
        <v>3189.23</v>
      </c>
      <c r="Z265" s="69">
        <f t="shared" si="8"/>
        <v>2730.19</v>
      </c>
      <c r="AA265" s="69">
        <f t="shared" si="8"/>
        <v>2674.87</v>
      </c>
      <c r="AB265" s="69">
        <f t="shared" si="8"/>
        <v>2640</v>
      </c>
      <c r="AC265" s="69">
        <f t="shared" si="8"/>
        <v>2640</v>
      </c>
      <c r="AD265" s="69">
        <f t="shared" si="8"/>
        <v>32916.119999999995</v>
      </c>
      <c r="AE265" s="69">
        <f t="shared" si="8"/>
        <v>0</v>
      </c>
      <c r="AF265" s="69">
        <f t="shared" si="8"/>
        <v>3738.18</v>
      </c>
      <c r="AG265" s="69">
        <f t="shared" si="8"/>
        <v>3439.5099999999998</v>
      </c>
      <c r="AH265" s="69">
        <f t="shared" si="8"/>
        <v>2338.3000000000002</v>
      </c>
      <c r="AI265" s="69">
        <f t="shared" si="8"/>
        <v>3871.57</v>
      </c>
      <c r="AJ265" s="69">
        <f t="shared" si="8"/>
        <v>3052.62</v>
      </c>
      <c r="AK265" s="69">
        <f t="shared" si="8"/>
        <v>2354.4699999999998</v>
      </c>
      <c r="AL265" s="69">
        <f t="shared" si="8"/>
        <v>1955.3</v>
      </c>
      <c r="AM265" s="69">
        <f t="shared" si="8"/>
        <v>3192.61</v>
      </c>
      <c r="AN265" s="69">
        <f t="shared" si="8"/>
        <v>2822.18</v>
      </c>
      <c r="AO265" s="69">
        <f t="shared" si="8"/>
        <v>3160.45</v>
      </c>
      <c r="AP265" s="69">
        <f t="shared" si="8"/>
        <v>3229.94</v>
      </c>
      <c r="AQ265" s="69">
        <f t="shared" si="8"/>
        <v>4319.82</v>
      </c>
      <c r="AR265" s="69">
        <f t="shared" si="8"/>
        <v>4319.82</v>
      </c>
      <c r="AS265" s="69">
        <f t="shared" si="8"/>
        <v>37474.950000000004</v>
      </c>
      <c r="AT265" s="69">
        <f t="shared" si="8"/>
        <v>0</v>
      </c>
      <c r="AU265" s="69">
        <f t="shared" si="8"/>
        <v>3376.51</v>
      </c>
      <c r="AV265" s="69">
        <f t="shared" si="8"/>
        <v>3853.53</v>
      </c>
      <c r="AW265" s="69">
        <f t="shared" si="8"/>
        <v>2792.4</v>
      </c>
      <c r="AX265" s="69">
        <f t="shared" si="8"/>
        <v>2862.74</v>
      </c>
      <c r="AY265" s="69">
        <f t="shared" si="8"/>
        <v>2765.77</v>
      </c>
      <c r="AZ265" s="69">
        <f t="shared" si="8"/>
        <v>3180.26</v>
      </c>
      <c r="BA265" s="69">
        <f t="shared" si="8"/>
        <v>2848.05</v>
      </c>
      <c r="BB265" s="69">
        <f t="shared" si="8"/>
        <v>3650.91</v>
      </c>
      <c r="BC265" s="69">
        <f t="shared" si="8"/>
        <v>3876.26</v>
      </c>
      <c r="BD265" s="69">
        <f t="shared" si="8"/>
        <v>4074.65</v>
      </c>
      <c r="BE265" s="69">
        <f t="shared" si="8"/>
        <v>3623.1</v>
      </c>
      <c r="BF265" s="69">
        <f t="shared" si="8"/>
        <v>3787.49</v>
      </c>
      <c r="BG265" s="69">
        <f t="shared" si="8"/>
        <v>3787.49</v>
      </c>
      <c r="BH265" s="69">
        <f t="shared" si="8"/>
        <v>40691.67</v>
      </c>
      <c r="BI265" s="69">
        <f t="shared" si="8"/>
        <v>0</v>
      </c>
      <c r="BJ265" s="69">
        <f t="shared" si="8"/>
        <v>4001.57</v>
      </c>
      <c r="BK265" s="69">
        <f t="shared" si="8"/>
        <v>3208.64</v>
      </c>
      <c r="BL265" s="69">
        <f t="shared" si="8"/>
        <v>3091.61</v>
      </c>
      <c r="BM265" s="69">
        <f t="shared" si="8"/>
        <v>2975.52</v>
      </c>
      <c r="BN265" s="69">
        <f t="shared" si="8"/>
        <v>3043.87</v>
      </c>
      <c r="BO265" s="69">
        <f t="shared" si="8"/>
        <v>2657.67</v>
      </c>
      <c r="BP265" s="69">
        <f t="shared" si="8"/>
        <v>3345.76</v>
      </c>
      <c r="BQ265" s="69">
        <f t="shared" si="8"/>
        <v>3887.95</v>
      </c>
      <c r="BR265" s="69">
        <f t="shared" si="8"/>
        <v>4192.1899999999996</v>
      </c>
      <c r="BS265" s="69">
        <f t="shared" si="8"/>
        <v>2818.37</v>
      </c>
      <c r="BT265" s="69">
        <f t="shared" si="8"/>
        <v>2480.8000000000002</v>
      </c>
      <c r="BU265" s="69">
        <f t="shared" si="8"/>
        <v>4068.56</v>
      </c>
      <c r="BV265" s="69">
        <f t="shared" si="8"/>
        <v>39772.51</v>
      </c>
      <c r="BW265" s="69">
        <f t="shared" si="8"/>
        <v>0</v>
      </c>
      <c r="BX265" s="69">
        <f t="shared" si="8"/>
        <v>3881.51</v>
      </c>
      <c r="BY265" s="69">
        <f t="shared" si="8"/>
        <v>3447.74</v>
      </c>
      <c r="BZ265" s="69">
        <f t="shared" si="8"/>
        <v>3179.23</v>
      </c>
      <c r="CA265" s="69">
        <f t="shared" si="8"/>
        <v>3104.54</v>
      </c>
      <c r="CB265" s="69">
        <f t="shared" ref="CB265:DL265" si="9">CB169</f>
        <v>3265.15</v>
      </c>
      <c r="CC265" s="69">
        <f t="shared" si="9"/>
        <v>2905.32</v>
      </c>
      <c r="CD265" s="69">
        <f t="shared" si="9"/>
        <v>2882.95</v>
      </c>
      <c r="CE265" s="69">
        <f t="shared" si="9"/>
        <v>3636.44</v>
      </c>
      <c r="CF265" s="69">
        <f t="shared" si="9"/>
        <v>3555.34</v>
      </c>
      <c r="CG265" s="69">
        <f t="shared" si="9"/>
        <v>4185.3900000000003</v>
      </c>
      <c r="CH265" s="69">
        <f t="shared" si="9"/>
        <v>3922.65</v>
      </c>
      <c r="CI265" s="69">
        <f t="shared" si="9"/>
        <v>4253.51</v>
      </c>
      <c r="CJ265" s="69">
        <f t="shared" si="9"/>
        <v>42219.770000000004</v>
      </c>
      <c r="CK265" s="69">
        <f t="shared" si="9"/>
        <v>0</v>
      </c>
      <c r="CL265" s="69">
        <f t="shared" si="9"/>
        <v>4480.97</v>
      </c>
      <c r="CM265" s="69">
        <f t="shared" si="9"/>
        <v>3489.19</v>
      </c>
      <c r="CN265" s="69">
        <f t="shared" si="9"/>
        <v>2977.94</v>
      </c>
      <c r="CO265" s="69">
        <f t="shared" si="9"/>
        <v>2526.44</v>
      </c>
      <c r="CP265" s="69">
        <f t="shared" si="9"/>
        <v>2608.1799999999998</v>
      </c>
      <c r="CQ265" s="69">
        <f t="shared" si="9"/>
        <v>1484.33</v>
      </c>
      <c r="CR265" s="69">
        <f t="shared" si="9"/>
        <v>3638.46</v>
      </c>
      <c r="CS265" s="69">
        <f t="shared" si="9"/>
        <v>4058.5</v>
      </c>
      <c r="CT265" s="69">
        <f t="shared" si="9"/>
        <v>4437.1400000000003</v>
      </c>
      <c r="CU265" s="69">
        <f t="shared" si="9"/>
        <v>4563.43</v>
      </c>
      <c r="CV265" s="69">
        <f t="shared" si="9"/>
        <v>4065.37</v>
      </c>
      <c r="CW265" s="69">
        <f t="shared" si="9"/>
        <v>4163.54</v>
      </c>
      <c r="CX265" s="69">
        <f t="shared" si="9"/>
        <v>42493.490000000005</v>
      </c>
      <c r="CY265" s="69">
        <f t="shared" si="9"/>
        <v>0</v>
      </c>
      <c r="CZ265" s="69">
        <f t="shared" si="9"/>
        <v>4185.7700000000004</v>
      </c>
      <c r="DA265" s="69">
        <f t="shared" si="9"/>
        <v>4624.3999999999996</v>
      </c>
      <c r="DB265" s="69">
        <f t="shared" si="9"/>
        <v>4084.17</v>
      </c>
      <c r="DC265" s="69">
        <f t="shared" si="9"/>
        <v>3333.11</v>
      </c>
      <c r="DD265" s="69">
        <f t="shared" si="9"/>
        <v>3089.57</v>
      </c>
      <c r="DE265" s="69">
        <f t="shared" si="9"/>
        <v>3847.72</v>
      </c>
      <c r="DF265" s="69">
        <f t="shared" si="9"/>
        <v>4520.1000000000004</v>
      </c>
      <c r="DG265" s="69">
        <f t="shared" si="9"/>
        <v>4984.32</v>
      </c>
      <c r="DH265" s="69">
        <f t="shared" si="9"/>
        <v>5596.63</v>
      </c>
      <c r="DI265" s="69">
        <f t="shared" si="9"/>
        <v>4870.29</v>
      </c>
      <c r="DJ265" s="69">
        <f t="shared" si="9"/>
        <v>2599.0700000000002</v>
      </c>
      <c r="DK265" s="69">
        <f t="shared" si="9"/>
        <v>5036.22</v>
      </c>
      <c r="DL265" s="69">
        <f t="shared" si="9"/>
        <v>50771.37</v>
      </c>
      <c r="DM265" s="69"/>
      <c r="DY265" s="69"/>
      <c r="DZ265" s="69">
        <f>AVERAGE(O265,AD265,AS265,BH265,BV265,CJ265,CX265,DL265)</f>
        <v>39243.614999999998</v>
      </c>
    </row>
    <row r="266" spans="1:136">
      <c r="A266" s="68" t="s">
        <v>417</v>
      </c>
      <c r="O266" s="69">
        <f t="shared" ref="O266:BZ266" si="10">O141+O160</f>
        <v>21369.82</v>
      </c>
      <c r="P266" s="69">
        <f t="shared" si="10"/>
        <v>0</v>
      </c>
      <c r="Q266" s="69">
        <f t="shared" si="10"/>
        <v>364.21</v>
      </c>
      <c r="R266" s="69">
        <f t="shared" si="10"/>
        <v>2090.4</v>
      </c>
      <c r="S266" s="69">
        <f t="shared" si="10"/>
        <v>5283.3899999999994</v>
      </c>
      <c r="T266" s="69">
        <f t="shared" si="10"/>
        <v>1379.94</v>
      </c>
      <c r="U266" s="69">
        <f t="shared" si="10"/>
        <v>632.84</v>
      </c>
      <c r="V266" s="69">
        <f t="shared" si="10"/>
        <v>1291.92</v>
      </c>
      <c r="W266" s="69">
        <f t="shared" si="10"/>
        <v>869.85</v>
      </c>
      <c r="X266" s="69">
        <f t="shared" si="10"/>
        <v>2077.5699999999997</v>
      </c>
      <c r="Y266" s="69">
        <f t="shared" si="10"/>
        <v>1660.1999999999998</v>
      </c>
      <c r="Z266" s="69">
        <f t="shared" si="10"/>
        <v>10306.61</v>
      </c>
      <c r="AA266" s="69">
        <f t="shared" si="10"/>
        <v>-34.79</v>
      </c>
      <c r="AB266" s="69">
        <f t="shared" si="10"/>
        <v>2777.13</v>
      </c>
      <c r="AC266" s="69">
        <f t="shared" si="10"/>
        <v>2777.13</v>
      </c>
      <c r="AD266" s="69">
        <f t="shared" si="10"/>
        <v>28699.27</v>
      </c>
      <c r="AE266" s="69">
        <f t="shared" si="10"/>
        <v>0</v>
      </c>
      <c r="AF266" s="69">
        <f t="shared" si="10"/>
        <v>1618.48</v>
      </c>
      <c r="AG266" s="69">
        <f t="shared" si="10"/>
        <v>777.01</v>
      </c>
      <c r="AH266" s="69">
        <f t="shared" si="10"/>
        <v>105.71000000000001</v>
      </c>
      <c r="AI266" s="69">
        <f t="shared" si="10"/>
        <v>1612</v>
      </c>
      <c r="AJ266" s="69">
        <f t="shared" si="10"/>
        <v>2692.7799999999997</v>
      </c>
      <c r="AK266" s="69">
        <f t="shared" si="10"/>
        <v>119.75</v>
      </c>
      <c r="AL266" s="69">
        <f t="shared" si="10"/>
        <v>5606.98</v>
      </c>
      <c r="AM266" s="69">
        <f t="shared" si="10"/>
        <v>6776.9400000000005</v>
      </c>
      <c r="AN266" s="69">
        <f t="shared" si="10"/>
        <v>7755.34</v>
      </c>
      <c r="AO266" s="69">
        <f t="shared" si="10"/>
        <v>4150</v>
      </c>
      <c r="AP266" s="69">
        <f t="shared" si="10"/>
        <v>2257.6</v>
      </c>
      <c r="AQ266" s="69">
        <f t="shared" si="10"/>
        <v>5633.3499999999995</v>
      </c>
      <c r="AR266" s="69">
        <f t="shared" si="10"/>
        <v>5633.3499999999995</v>
      </c>
      <c r="AS266" s="69">
        <f t="shared" si="10"/>
        <v>39105.94</v>
      </c>
      <c r="AT266" s="69">
        <f t="shared" si="10"/>
        <v>0</v>
      </c>
      <c r="AU266" s="69">
        <f t="shared" si="10"/>
        <v>3804.5699999999997</v>
      </c>
      <c r="AV266" s="69">
        <f t="shared" si="10"/>
        <v>225.43999999999983</v>
      </c>
      <c r="AW266" s="69">
        <f t="shared" si="10"/>
        <v>2730.27</v>
      </c>
      <c r="AX266" s="69">
        <f t="shared" si="10"/>
        <v>4323.4399999999996</v>
      </c>
      <c r="AY266" s="69">
        <f t="shared" si="10"/>
        <v>8568.15</v>
      </c>
      <c r="AZ266" s="69">
        <f t="shared" si="10"/>
        <v>3836.81</v>
      </c>
      <c r="BA266" s="69">
        <f t="shared" si="10"/>
        <v>7860.74</v>
      </c>
      <c r="BB266" s="69">
        <f t="shared" si="10"/>
        <v>11383.33</v>
      </c>
      <c r="BC266" s="69">
        <f t="shared" si="10"/>
        <v>4015.69</v>
      </c>
      <c r="BD266" s="69">
        <f t="shared" si="10"/>
        <v>3550.98</v>
      </c>
      <c r="BE266" s="69">
        <f t="shared" si="10"/>
        <v>7189.51</v>
      </c>
      <c r="BF266" s="69">
        <f t="shared" si="10"/>
        <v>4462.46</v>
      </c>
      <c r="BG266" s="69">
        <f t="shared" si="10"/>
        <v>4462.46</v>
      </c>
      <c r="BH266" s="69">
        <f t="shared" si="10"/>
        <v>61951.39</v>
      </c>
      <c r="BI266" s="69">
        <f t="shared" si="10"/>
        <v>0</v>
      </c>
      <c r="BJ266" s="69">
        <f t="shared" si="10"/>
        <v>1694.38</v>
      </c>
      <c r="BK266" s="69">
        <f t="shared" si="10"/>
        <v>1426.68</v>
      </c>
      <c r="BL266" s="69">
        <f t="shared" si="10"/>
        <v>797.8</v>
      </c>
      <c r="BM266" s="69">
        <f t="shared" si="10"/>
        <v>4508.7199999999993</v>
      </c>
      <c r="BN266" s="69">
        <f t="shared" si="10"/>
        <v>8776.5400000000009</v>
      </c>
      <c r="BO266" s="69">
        <f t="shared" si="10"/>
        <v>-73.100000000000023</v>
      </c>
      <c r="BP266" s="69">
        <f t="shared" si="10"/>
        <v>2363.9499999999998</v>
      </c>
      <c r="BQ266" s="69">
        <f t="shared" si="10"/>
        <v>3510.22</v>
      </c>
      <c r="BR266" s="69">
        <f t="shared" si="10"/>
        <v>1914.47</v>
      </c>
      <c r="BS266" s="69">
        <f t="shared" si="10"/>
        <v>1126.44</v>
      </c>
      <c r="BT266" s="69">
        <f t="shared" si="10"/>
        <v>5338.7800000000007</v>
      </c>
      <c r="BU266" s="69">
        <f t="shared" si="10"/>
        <v>3862.3999999999996</v>
      </c>
      <c r="BV266" s="69">
        <f t="shared" si="10"/>
        <v>35247.279999999999</v>
      </c>
      <c r="BW266" s="69">
        <f t="shared" si="10"/>
        <v>0</v>
      </c>
      <c r="BX266" s="69">
        <f t="shared" si="10"/>
        <v>4647.0200000000004</v>
      </c>
      <c r="BY266" s="69">
        <f t="shared" si="10"/>
        <v>2349.42</v>
      </c>
      <c r="BZ266" s="69">
        <f t="shared" si="10"/>
        <v>2110.41</v>
      </c>
      <c r="CA266" s="69">
        <f t="shared" ref="CA266:DX266" si="11">CA141+CA160</f>
        <v>1206.67</v>
      </c>
      <c r="CB266" s="69">
        <f t="shared" si="11"/>
        <v>4920.3200000000006</v>
      </c>
      <c r="CC266" s="69">
        <f t="shared" si="11"/>
        <v>5217.08</v>
      </c>
      <c r="CD266" s="69">
        <f t="shared" si="11"/>
        <v>2939.27</v>
      </c>
      <c r="CE266" s="69">
        <f t="shared" si="11"/>
        <v>4728.18</v>
      </c>
      <c r="CF266" s="69">
        <f t="shared" si="11"/>
        <v>3711.13</v>
      </c>
      <c r="CG266" s="69">
        <f t="shared" si="11"/>
        <v>1723.3700000000001</v>
      </c>
      <c r="CH266" s="69">
        <f t="shared" si="11"/>
        <v>2524.73</v>
      </c>
      <c r="CI266" s="69">
        <f t="shared" si="11"/>
        <v>2777.59</v>
      </c>
      <c r="CJ266" s="69">
        <f t="shared" si="11"/>
        <v>38855.19</v>
      </c>
      <c r="CK266" s="69">
        <f t="shared" si="11"/>
        <v>0</v>
      </c>
      <c r="CL266" s="69">
        <f t="shared" si="11"/>
        <v>5682.96</v>
      </c>
      <c r="CM266" s="69">
        <f t="shared" si="11"/>
        <v>1921.8</v>
      </c>
      <c r="CN266" s="69">
        <f t="shared" si="11"/>
        <v>2177.38</v>
      </c>
      <c r="CO266" s="69">
        <f t="shared" si="11"/>
        <v>2820.33</v>
      </c>
      <c r="CP266" s="69">
        <f t="shared" si="11"/>
        <v>2469.5299999999997</v>
      </c>
      <c r="CQ266" s="69">
        <f t="shared" si="11"/>
        <v>9058.56</v>
      </c>
      <c r="CR266" s="69">
        <f t="shared" si="11"/>
        <v>1072.7</v>
      </c>
      <c r="CS266" s="69">
        <f t="shared" si="11"/>
        <v>456.46</v>
      </c>
      <c r="CT266" s="69">
        <f t="shared" si="11"/>
        <v>295.34000000000003</v>
      </c>
      <c r="CU266" s="69">
        <f t="shared" si="11"/>
        <v>8477.7100000000009</v>
      </c>
      <c r="CV266" s="69">
        <f t="shared" si="11"/>
        <v>5358.57</v>
      </c>
      <c r="CW266" s="69">
        <f t="shared" si="11"/>
        <v>1276</v>
      </c>
      <c r="CX266" s="69">
        <f t="shared" si="11"/>
        <v>41067.339999999997</v>
      </c>
      <c r="CY266" s="69">
        <f t="shared" si="11"/>
        <v>0</v>
      </c>
      <c r="CZ266" s="69">
        <f t="shared" si="11"/>
        <v>4241.57</v>
      </c>
      <c r="DA266" s="69">
        <f t="shared" si="11"/>
        <v>2558.87</v>
      </c>
      <c r="DB266" s="69">
        <f t="shared" si="11"/>
        <v>715.77</v>
      </c>
      <c r="DC266" s="69">
        <f t="shared" si="11"/>
        <v>7676.79</v>
      </c>
      <c r="DD266" s="69">
        <f t="shared" si="11"/>
        <v>1761.47</v>
      </c>
      <c r="DE266" s="69">
        <f t="shared" si="11"/>
        <v>4838.2300000000005</v>
      </c>
      <c r="DF266" s="69">
        <f t="shared" si="11"/>
        <v>6938.84</v>
      </c>
      <c r="DG266" s="69">
        <f t="shared" si="11"/>
        <v>3492.1000000000004</v>
      </c>
      <c r="DH266" s="69">
        <f t="shared" si="11"/>
        <v>6269.8899999999994</v>
      </c>
      <c r="DI266" s="69">
        <f t="shared" si="11"/>
        <v>3986.8100000000004</v>
      </c>
      <c r="DJ266" s="69">
        <f t="shared" si="11"/>
        <v>6511.2699999999995</v>
      </c>
      <c r="DK266" s="69">
        <f t="shared" si="11"/>
        <v>4037.61</v>
      </c>
      <c r="DL266" s="69">
        <f t="shared" si="11"/>
        <v>53029.22</v>
      </c>
      <c r="DM266" s="69">
        <f t="shared" si="11"/>
        <v>1583.67</v>
      </c>
      <c r="DN266" s="69">
        <f t="shared" si="11"/>
        <v>4887.8900000000003</v>
      </c>
      <c r="DO266" s="69">
        <f t="shared" si="11"/>
        <v>279.44000000000005</v>
      </c>
      <c r="DP266" s="69">
        <f t="shared" si="11"/>
        <v>4259.84</v>
      </c>
      <c r="DQ266" s="69">
        <f t="shared" si="11"/>
        <v>0</v>
      </c>
      <c r="DR266" s="69">
        <f t="shared" si="11"/>
        <v>0</v>
      </c>
      <c r="DS266" s="69">
        <f t="shared" si="11"/>
        <v>0</v>
      </c>
      <c r="DT266" s="69">
        <f t="shared" si="11"/>
        <v>0</v>
      </c>
      <c r="DU266" s="69">
        <f t="shared" si="11"/>
        <v>0</v>
      </c>
      <c r="DV266" s="69">
        <f t="shared" si="11"/>
        <v>0</v>
      </c>
      <c r="DW266" s="69">
        <f t="shared" si="11"/>
        <v>0</v>
      </c>
      <c r="DX266" s="69">
        <f t="shared" si="11"/>
        <v>0</v>
      </c>
      <c r="DY266" s="69"/>
      <c r="DZ266" s="69">
        <f>AVERAGE(O266,AD266,AS266,BH266,BV266,CJ266,CX266,DL266)</f>
        <v>39915.681249999994</v>
      </c>
    </row>
    <row r="267" spans="1:136">
      <c r="A267" s="68" t="s">
        <v>31</v>
      </c>
      <c r="O267" s="69"/>
      <c r="AD267" s="69"/>
      <c r="AS267" s="69"/>
      <c r="BH267" s="69"/>
      <c r="BV267" s="69"/>
      <c r="CJ267" s="69"/>
      <c r="CX267" s="69"/>
      <c r="DL267" s="69"/>
      <c r="DM267" s="69"/>
      <c r="DY267" s="69"/>
    </row>
    <row r="268" spans="1:136">
      <c r="A268" s="68" t="s">
        <v>32</v>
      </c>
      <c r="O268" s="69"/>
      <c r="P268" s="69"/>
      <c r="Q268" s="69"/>
      <c r="R268" s="69"/>
      <c r="S268" s="69"/>
      <c r="T268" s="69"/>
      <c r="U268" s="69"/>
      <c r="V268" s="69"/>
      <c r="W268" s="69"/>
      <c r="X268" s="69"/>
      <c r="Y268" s="69"/>
      <c r="Z268" s="69"/>
      <c r="AA268" s="69"/>
      <c r="AB268" s="69"/>
      <c r="AC268" s="69"/>
      <c r="AD268" s="69"/>
      <c r="AE268" s="69"/>
      <c r="AF268" s="69"/>
      <c r="AG268" s="69"/>
      <c r="AH268" s="69"/>
      <c r="AI268" s="69"/>
      <c r="AJ268" s="69"/>
      <c r="AK268" s="69"/>
      <c r="AL268" s="69"/>
      <c r="AM268" s="69"/>
      <c r="AN268" s="69"/>
      <c r="AO268" s="69"/>
      <c r="AP268" s="69"/>
      <c r="AQ268" s="69"/>
      <c r="AR268" s="69"/>
      <c r="AS268" s="69"/>
      <c r="AT268" s="69"/>
      <c r="AU268" s="69"/>
      <c r="AV268" s="69"/>
      <c r="AW268" s="69"/>
      <c r="AX268" s="69"/>
      <c r="AY268" s="69"/>
      <c r="AZ268" s="69"/>
      <c r="BA268" s="69"/>
      <c r="BB268" s="69"/>
      <c r="BC268" s="69"/>
      <c r="BD268" s="69"/>
      <c r="BE268" s="69"/>
      <c r="BF268" s="69"/>
      <c r="BG268" s="69"/>
      <c r="BH268" s="69"/>
      <c r="BI268" s="69"/>
      <c r="BJ268" s="69"/>
      <c r="BK268" s="69"/>
      <c r="BL268" s="69"/>
      <c r="BM268" s="69"/>
      <c r="BN268" s="69"/>
      <c r="BO268" s="69"/>
      <c r="BP268" s="69"/>
      <c r="BQ268" s="69"/>
      <c r="BR268" s="69"/>
      <c r="BS268" s="69"/>
      <c r="BT268" s="69"/>
      <c r="BU268" s="69"/>
      <c r="BV268" s="69"/>
      <c r="BW268" s="69"/>
      <c r="BX268" s="69"/>
      <c r="BY268" s="69"/>
      <c r="BZ268" s="69"/>
      <c r="CA268" s="69"/>
      <c r="CB268" s="69"/>
      <c r="CC268" s="69"/>
      <c r="CD268" s="69"/>
      <c r="CE268" s="69"/>
      <c r="CF268" s="69"/>
      <c r="CG268" s="69"/>
      <c r="CH268" s="69"/>
      <c r="CI268" s="69"/>
      <c r="CJ268" s="69"/>
      <c r="CK268" s="69"/>
      <c r="CL268" s="69"/>
      <c r="CM268" s="69"/>
      <c r="CN268" s="69"/>
      <c r="CO268" s="69"/>
      <c r="CP268" s="69"/>
      <c r="CQ268" s="69"/>
      <c r="CR268" s="69"/>
      <c r="CS268" s="69"/>
      <c r="CT268" s="69"/>
      <c r="CU268" s="69"/>
      <c r="CV268" s="69"/>
      <c r="CW268" s="69"/>
      <c r="CX268" s="69"/>
      <c r="CY268" s="69"/>
      <c r="CZ268" s="69"/>
      <c r="DA268" s="69"/>
      <c r="DB268" s="69"/>
      <c r="DC268" s="69"/>
      <c r="DD268" s="69"/>
      <c r="DE268" s="69"/>
      <c r="DF268" s="69"/>
      <c r="DG268" s="69"/>
      <c r="DH268" s="69"/>
      <c r="DI268" s="69"/>
      <c r="DJ268" s="69"/>
      <c r="DK268" s="69"/>
      <c r="DL268" s="69"/>
      <c r="DM268" s="69"/>
      <c r="DN268" s="69"/>
      <c r="DO268" s="69"/>
      <c r="DP268" s="69"/>
      <c r="DQ268" s="69"/>
      <c r="DR268" s="69"/>
      <c r="DS268" s="69"/>
      <c r="DT268" s="69"/>
      <c r="DU268" s="69"/>
      <c r="DV268" s="69"/>
      <c r="DW268" s="69"/>
      <c r="DX268" s="69"/>
      <c r="DY268" s="69"/>
      <c r="DZ268" s="69"/>
    </row>
    <row r="269" spans="1:136">
      <c r="A269" s="68"/>
      <c r="O269" s="69"/>
      <c r="AD269" s="69"/>
      <c r="AS269" s="69"/>
      <c r="BH269" s="69"/>
      <c r="BV269" s="69"/>
      <c r="CJ269" s="69"/>
      <c r="CX269" s="69"/>
      <c r="DL269" s="69"/>
      <c r="DM269" s="69"/>
      <c r="DY269" s="69"/>
    </row>
    <row r="270" spans="1:136">
      <c r="A270" s="68"/>
      <c r="O270" s="69"/>
      <c r="AD270" s="69"/>
      <c r="AS270" s="69"/>
      <c r="BH270" s="69"/>
      <c r="BV270" s="69"/>
      <c r="CJ270" s="69"/>
      <c r="CX270" s="69"/>
      <c r="DL270" s="69"/>
      <c r="DM270" s="69"/>
      <c r="DY270" s="69"/>
    </row>
  </sheetData>
  <dataValidations disablePrompts="1" count="1">
    <dataValidation type="list" allowBlank="1" showInputMessage="1" sqref="B1:E3">
      <formula1>"..."</formula1>
    </dataValidation>
  </dataValidations>
  <pageMargins left="0.7" right="0.7" top="0.75" bottom="0.75" header="0.3" footer="0.3"/>
  <pageSetup paperSize="9" orientation="portrait" r:id="rId1"/>
  <headerFooter>
    <oddFooter>&amp;L&amp;1#&amp;"Arial"&amp;11&amp;K000000SW Internal Personal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A3:BL34"/>
  <sheetViews>
    <sheetView zoomScale="50" zoomScaleNormal="50" workbookViewId="0">
      <selection activeCell="V18" sqref="V18"/>
    </sheetView>
  </sheetViews>
  <sheetFormatPr defaultRowHeight="12.75"/>
  <cols>
    <col min="1" max="1" width="34.5703125" bestFit="1" customWidth="1"/>
    <col min="2" max="2" width="15.140625" customWidth="1"/>
    <col min="3" max="4" width="12.42578125" bestFit="1" customWidth="1"/>
    <col min="5" max="5" width="11.5703125" bestFit="1" customWidth="1"/>
    <col min="6" max="27" width="11.42578125" bestFit="1" customWidth="1"/>
    <col min="28" max="28" width="13.140625" customWidth="1"/>
  </cols>
  <sheetData>
    <row r="3" spans="1:64">
      <c r="A3" s="1" t="s">
        <v>835</v>
      </c>
    </row>
    <row r="4" spans="1:64" ht="15">
      <c r="A4" s="12" t="s">
        <v>96</v>
      </c>
      <c r="B4" s="12" t="s">
        <v>97</v>
      </c>
      <c r="C4" s="12" t="s">
        <v>98</v>
      </c>
      <c r="D4" s="12">
        <v>2021</v>
      </c>
      <c r="E4" s="12">
        <v>2022</v>
      </c>
      <c r="F4" s="12">
        <v>2023</v>
      </c>
      <c r="G4" s="12">
        <v>2024</v>
      </c>
      <c r="H4" s="12">
        <v>2025</v>
      </c>
      <c r="I4" s="12">
        <v>2026</v>
      </c>
      <c r="J4" s="12">
        <v>2027</v>
      </c>
      <c r="K4" s="12">
        <v>2028</v>
      </c>
      <c r="L4" s="12">
        <v>2029</v>
      </c>
      <c r="M4" s="12">
        <v>2030</v>
      </c>
      <c r="N4" s="12">
        <v>2031</v>
      </c>
      <c r="O4" s="12">
        <v>2032</v>
      </c>
      <c r="P4" s="12">
        <v>2033</v>
      </c>
      <c r="Q4" s="12">
        <v>2034</v>
      </c>
      <c r="R4" s="12">
        <v>2035</v>
      </c>
      <c r="S4" s="12">
        <v>2036</v>
      </c>
      <c r="T4" s="12">
        <v>2037</v>
      </c>
      <c r="U4" s="12">
        <v>2038</v>
      </c>
      <c r="V4" s="12">
        <v>2039</v>
      </c>
      <c r="W4" s="12">
        <v>2040</v>
      </c>
      <c r="X4" s="12">
        <v>2041</v>
      </c>
      <c r="Y4" s="12">
        <v>2042</v>
      </c>
      <c r="Z4" s="12">
        <v>2043</v>
      </c>
      <c r="AA4" s="12">
        <v>2044</v>
      </c>
      <c r="AB4" s="12">
        <v>2045</v>
      </c>
      <c r="AC4" s="12">
        <v>2046</v>
      </c>
      <c r="AD4" s="12">
        <v>2047</v>
      </c>
      <c r="AE4" s="12">
        <v>2048</v>
      </c>
      <c r="AF4" s="12">
        <v>2049</v>
      </c>
      <c r="AG4" s="12">
        <v>2050</v>
      </c>
      <c r="AH4" s="12">
        <v>2051</v>
      </c>
      <c r="AI4" s="12">
        <v>2052</v>
      </c>
      <c r="AJ4" s="12">
        <v>2053</v>
      </c>
      <c r="AK4" s="12">
        <v>2054</v>
      </c>
      <c r="AL4" s="12">
        <v>2055</v>
      </c>
      <c r="AM4" s="12">
        <v>2056</v>
      </c>
      <c r="AN4" s="12">
        <v>2057</v>
      </c>
      <c r="AO4" s="12">
        <v>2058</v>
      </c>
      <c r="AP4" s="12">
        <v>2059</v>
      </c>
      <c r="AQ4" s="12">
        <v>2060</v>
      </c>
      <c r="AR4" s="12">
        <v>2061</v>
      </c>
      <c r="AS4" s="12">
        <v>2062</v>
      </c>
      <c r="AT4" s="12">
        <v>2063</v>
      </c>
      <c r="AU4" s="12">
        <v>2064</v>
      </c>
      <c r="AV4" s="12">
        <v>2065</v>
      </c>
      <c r="AW4" s="12">
        <v>2066</v>
      </c>
      <c r="AX4" s="12">
        <v>2067</v>
      </c>
      <c r="AY4" s="12">
        <v>2068</v>
      </c>
      <c r="AZ4" s="12">
        <v>2069</v>
      </c>
      <c r="BA4" s="12">
        <v>2070</v>
      </c>
      <c r="BB4" s="12">
        <v>2071</v>
      </c>
      <c r="BC4" s="12">
        <v>2072</v>
      </c>
      <c r="BD4" s="12">
        <v>2073</v>
      </c>
      <c r="BE4" s="12">
        <v>2074</v>
      </c>
      <c r="BF4" s="12">
        <v>2075</v>
      </c>
      <c r="BG4" s="12">
        <v>2076</v>
      </c>
      <c r="BH4" s="12">
        <v>2077</v>
      </c>
      <c r="BI4" s="12">
        <v>2078</v>
      </c>
      <c r="BJ4" s="12">
        <v>2079</v>
      </c>
      <c r="BK4" s="12">
        <v>2080</v>
      </c>
      <c r="BL4" s="12">
        <v>2081</v>
      </c>
    </row>
    <row r="5" spans="1:64" ht="15">
      <c r="A5" s="769" t="s">
        <v>99</v>
      </c>
      <c r="B5" s="769" t="s">
        <v>100</v>
      </c>
      <c r="C5" s="13" t="s">
        <v>831</v>
      </c>
      <c r="D5" s="569">
        <v>142375.004316957</v>
      </c>
      <c r="E5" s="569">
        <v>148058.52685798999</v>
      </c>
      <c r="F5" s="569">
        <v>186544.253855124</v>
      </c>
      <c r="G5" s="569">
        <v>149906.61140888999</v>
      </c>
      <c r="H5" s="569">
        <v>152832.60928164699</v>
      </c>
      <c r="I5" s="569">
        <v>155173.43154990301</v>
      </c>
      <c r="J5" s="569">
        <v>155566.00846533701</v>
      </c>
      <c r="K5" s="569">
        <v>176053.962486551</v>
      </c>
      <c r="L5" s="569">
        <v>179142.73220670799</v>
      </c>
      <c r="M5" s="569">
        <v>162108.46086264201</v>
      </c>
      <c r="N5" s="569">
        <v>184520.06380335</v>
      </c>
      <c r="O5" s="569">
        <v>163914.18542399499</v>
      </c>
      <c r="P5" s="569">
        <v>173794.70278795599</v>
      </c>
      <c r="Q5" s="569">
        <v>174543.87421594499</v>
      </c>
      <c r="R5" s="569">
        <v>187639.93613576499</v>
      </c>
      <c r="S5" s="569">
        <v>181775.41761223099</v>
      </c>
      <c r="T5" s="569">
        <v>187703.70185554199</v>
      </c>
      <c r="U5" s="569">
        <v>223419.529604026</v>
      </c>
      <c r="V5" s="569">
        <v>169231.57011265299</v>
      </c>
      <c r="W5" s="569">
        <v>164510.020232988</v>
      </c>
      <c r="X5" s="569">
        <v>165288.33654724</v>
      </c>
      <c r="Y5" s="569">
        <v>185449.881597981</v>
      </c>
      <c r="Z5" s="569">
        <v>183747.765647269</v>
      </c>
      <c r="AA5" s="569">
        <v>170513.53175890201</v>
      </c>
      <c r="AB5" s="189">
        <f>AB26</f>
        <v>171825.58827614968</v>
      </c>
      <c r="AC5" s="189">
        <f>AB5</f>
        <v>171825.58827614968</v>
      </c>
      <c r="AD5" s="189">
        <f t="shared" ref="AD5:BL5" si="0">AC5</f>
        <v>171825.58827614968</v>
      </c>
      <c r="AE5" s="189">
        <f t="shared" si="0"/>
        <v>171825.58827614968</v>
      </c>
      <c r="AF5" s="189">
        <f t="shared" si="0"/>
        <v>171825.58827614968</v>
      </c>
      <c r="AG5" s="189">
        <f t="shared" si="0"/>
        <v>171825.58827614968</v>
      </c>
      <c r="AH5" s="189">
        <f t="shared" si="0"/>
        <v>171825.58827614968</v>
      </c>
      <c r="AI5" s="189">
        <f t="shared" si="0"/>
        <v>171825.58827614968</v>
      </c>
      <c r="AJ5" s="189">
        <f t="shared" si="0"/>
        <v>171825.58827614968</v>
      </c>
      <c r="AK5" s="189">
        <f t="shared" si="0"/>
        <v>171825.58827614968</v>
      </c>
      <c r="AL5" s="189">
        <f t="shared" si="0"/>
        <v>171825.58827614968</v>
      </c>
      <c r="AM5" s="189">
        <f t="shared" si="0"/>
        <v>171825.58827614968</v>
      </c>
      <c r="AN5" s="189">
        <f t="shared" si="0"/>
        <v>171825.58827614968</v>
      </c>
      <c r="AO5" s="189">
        <f t="shared" si="0"/>
        <v>171825.58827614968</v>
      </c>
      <c r="AP5" s="189">
        <f t="shared" si="0"/>
        <v>171825.58827614968</v>
      </c>
      <c r="AQ5" s="189">
        <f t="shared" si="0"/>
        <v>171825.58827614968</v>
      </c>
      <c r="AR5" s="189">
        <f t="shared" si="0"/>
        <v>171825.58827614968</v>
      </c>
      <c r="AS5" s="189">
        <f t="shared" si="0"/>
        <v>171825.58827614968</v>
      </c>
      <c r="AT5" s="189">
        <f t="shared" si="0"/>
        <v>171825.58827614968</v>
      </c>
      <c r="AU5" s="189">
        <f t="shared" si="0"/>
        <v>171825.58827614968</v>
      </c>
      <c r="AV5" s="189">
        <f t="shared" si="0"/>
        <v>171825.58827614968</v>
      </c>
      <c r="AW5" s="189">
        <f t="shared" si="0"/>
        <v>171825.58827614968</v>
      </c>
      <c r="AX5" s="189">
        <f t="shared" si="0"/>
        <v>171825.58827614968</v>
      </c>
      <c r="AY5" s="189">
        <f t="shared" si="0"/>
        <v>171825.58827614968</v>
      </c>
      <c r="AZ5" s="189">
        <f t="shared" si="0"/>
        <v>171825.58827614968</v>
      </c>
      <c r="BA5" s="189">
        <f t="shared" si="0"/>
        <v>171825.58827614968</v>
      </c>
      <c r="BB5" s="189">
        <f t="shared" si="0"/>
        <v>171825.58827614968</v>
      </c>
      <c r="BC5" s="189">
        <f t="shared" si="0"/>
        <v>171825.58827614968</v>
      </c>
      <c r="BD5" s="189">
        <f t="shared" si="0"/>
        <v>171825.58827614968</v>
      </c>
      <c r="BE5" s="189">
        <f t="shared" si="0"/>
        <v>171825.58827614968</v>
      </c>
      <c r="BF5" s="189">
        <f t="shared" si="0"/>
        <v>171825.58827614968</v>
      </c>
      <c r="BG5" s="189">
        <f t="shared" si="0"/>
        <v>171825.58827614968</v>
      </c>
      <c r="BH5" s="189">
        <f t="shared" si="0"/>
        <v>171825.58827614968</v>
      </c>
      <c r="BI5" s="189">
        <f t="shared" si="0"/>
        <v>171825.58827614968</v>
      </c>
      <c r="BJ5" s="189">
        <f t="shared" si="0"/>
        <v>171825.58827614968</v>
      </c>
      <c r="BK5" s="189">
        <f t="shared" si="0"/>
        <v>171825.58827614968</v>
      </c>
      <c r="BL5" s="189">
        <f t="shared" si="0"/>
        <v>171825.58827614968</v>
      </c>
    </row>
    <row r="6" spans="1:64" ht="15">
      <c r="A6" s="769"/>
      <c r="B6" s="769"/>
      <c r="C6" s="13" t="s">
        <v>832</v>
      </c>
      <c r="D6" s="569">
        <v>13580.540871420901</v>
      </c>
      <c r="E6" s="569">
        <v>1709.27112991181</v>
      </c>
      <c r="F6" s="569">
        <v>1062.3242463117799</v>
      </c>
      <c r="G6" s="569">
        <v>1893.64830078972</v>
      </c>
      <c r="H6" s="569">
        <v>159887.91318752401</v>
      </c>
      <c r="I6" s="569">
        <v>1129.1029617563599</v>
      </c>
      <c r="J6" s="569">
        <v>29345.565511955399</v>
      </c>
      <c r="K6" s="569">
        <v>13889.215515742701</v>
      </c>
      <c r="L6" s="569">
        <v>19101.100682843698</v>
      </c>
      <c r="M6" s="569">
        <v>18734.9980786079</v>
      </c>
      <c r="N6" s="569">
        <v>21145.0069403909</v>
      </c>
      <c r="O6" s="569">
        <v>1604.9828069591399</v>
      </c>
      <c r="P6" s="569">
        <v>37798.925061443697</v>
      </c>
      <c r="Q6" s="569">
        <v>272.4454006771</v>
      </c>
      <c r="R6" s="569">
        <v>414.48780762729598</v>
      </c>
      <c r="S6" s="569">
        <v>424.20497562473503</v>
      </c>
      <c r="T6" s="569">
        <v>9348.5265631073107</v>
      </c>
      <c r="U6" s="569">
        <v>4285.7781810185297</v>
      </c>
      <c r="V6" s="569">
        <v>322653.24541103601</v>
      </c>
      <c r="W6" s="569">
        <v>1437.3776670454399</v>
      </c>
      <c r="X6" s="569">
        <v>27694.2115734859</v>
      </c>
      <c r="Y6" s="569">
        <v>998.05976028511805</v>
      </c>
      <c r="Z6" s="569">
        <v>1185.20945119266</v>
      </c>
      <c r="AA6" s="569">
        <v>97006.9725516404</v>
      </c>
      <c r="AB6" s="189">
        <f>AB27</f>
        <v>32775.129776599933</v>
      </c>
      <c r="AC6" s="189">
        <f>AB6</f>
        <v>32775.129776599933</v>
      </c>
      <c r="AD6" s="189">
        <f t="shared" ref="AD6:BL6" si="1">AC6</f>
        <v>32775.129776599933</v>
      </c>
      <c r="AE6" s="189">
        <f t="shared" si="1"/>
        <v>32775.129776599933</v>
      </c>
      <c r="AF6" s="189">
        <f t="shared" si="1"/>
        <v>32775.129776599933</v>
      </c>
      <c r="AG6" s="189">
        <f t="shared" si="1"/>
        <v>32775.129776599933</v>
      </c>
      <c r="AH6" s="189">
        <f t="shared" si="1"/>
        <v>32775.129776599933</v>
      </c>
      <c r="AI6" s="189">
        <f t="shared" si="1"/>
        <v>32775.129776599933</v>
      </c>
      <c r="AJ6" s="189">
        <f t="shared" si="1"/>
        <v>32775.129776599933</v>
      </c>
      <c r="AK6" s="189">
        <f t="shared" si="1"/>
        <v>32775.129776599933</v>
      </c>
      <c r="AL6" s="189">
        <f t="shared" si="1"/>
        <v>32775.129776599933</v>
      </c>
      <c r="AM6" s="189">
        <f t="shared" si="1"/>
        <v>32775.129776599933</v>
      </c>
      <c r="AN6" s="189">
        <f t="shared" si="1"/>
        <v>32775.129776599933</v>
      </c>
      <c r="AO6" s="189">
        <f t="shared" si="1"/>
        <v>32775.129776599933</v>
      </c>
      <c r="AP6" s="189">
        <f t="shared" si="1"/>
        <v>32775.129776599933</v>
      </c>
      <c r="AQ6" s="189">
        <f t="shared" si="1"/>
        <v>32775.129776599933</v>
      </c>
      <c r="AR6" s="189">
        <f t="shared" si="1"/>
        <v>32775.129776599933</v>
      </c>
      <c r="AS6" s="189">
        <f t="shared" si="1"/>
        <v>32775.129776599933</v>
      </c>
      <c r="AT6" s="189">
        <f t="shared" si="1"/>
        <v>32775.129776599933</v>
      </c>
      <c r="AU6" s="189">
        <f t="shared" si="1"/>
        <v>32775.129776599933</v>
      </c>
      <c r="AV6" s="189">
        <f t="shared" si="1"/>
        <v>32775.129776599933</v>
      </c>
      <c r="AW6" s="189">
        <f t="shared" si="1"/>
        <v>32775.129776599933</v>
      </c>
      <c r="AX6" s="189">
        <f t="shared" si="1"/>
        <v>32775.129776599933</v>
      </c>
      <c r="AY6" s="189">
        <f t="shared" si="1"/>
        <v>32775.129776599933</v>
      </c>
      <c r="AZ6" s="189">
        <f t="shared" si="1"/>
        <v>32775.129776599933</v>
      </c>
      <c r="BA6" s="189">
        <f t="shared" si="1"/>
        <v>32775.129776599933</v>
      </c>
      <c r="BB6" s="189">
        <f t="shared" si="1"/>
        <v>32775.129776599933</v>
      </c>
      <c r="BC6" s="189">
        <f t="shared" si="1"/>
        <v>32775.129776599933</v>
      </c>
      <c r="BD6" s="189">
        <f t="shared" si="1"/>
        <v>32775.129776599933</v>
      </c>
      <c r="BE6" s="189">
        <f t="shared" si="1"/>
        <v>32775.129776599933</v>
      </c>
      <c r="BF6" s="189">
        <f t="shared" si="1"/>
        <v>32775.129776599933</v>
      </c>
      <c r="BG6" s="189">
        <f t="shared" si="1"/>
        <v>32775.129776599933</v>
      </c>
      <c r="BH6" s="189">
        <f t="shared" si="1"/>
        <v>32775.129776599933</v>
      </c>
      <c r="BI6" s="189">
        <f t="shared" si="1"/>
        <v>32775.129776599933</v>
      </c>
      <c r="BJ6" s="189">
        <f t="shared" si="1"/>
        <v>32775.129776599933</v>
      </c>
      <c r="BK6" s="189">
        <f t="shared" si="1"/>
        <v>32775.129776599933</v>
      </c>
      <c r="BL6" s="189">
        <f t="shared" si="1"/>
        <v>32775.129776599933</v>
      </c>
    </row>
    <row r="7" spans="1:64">
      <c r="C7" s="138" t="s">
        <v>102</v>
      </c>
      <c r="D7" s="137">
        <f>(D5+D6)/1000</f>
        <v>155.9555451883779</v>
      </c>
      <c r="E7" s="137">
        <f t="shared" ref="E7:AA7" si="2">(E5+E6)/1000</f>
        <v>149.76779798790182</v>
      </c>
      <c r="F7" s="137">
        <f t="shared" si="2"/>
        <v>187.60657810143579</v>
      </c>
      <c r="G7" s="137">
        <f t="shared" si="2"/>
        <v>151.80025970967972</v>
      </c>
      <c r="H7" s="137">
        <f t="shared" si="2"/>
        <v>312.72052246917099</v>
      </c>
      <c r="I7" s="137">
        <f t="shared" si="2"/>
        <v>156.30253451165936</v>
      </c>
      <c r="J7" s="137">
        <f t="shared" si="2"/>
        <v>184.91157397729239</v>
      </c>
      <c r="K7" s="137">
        <f t="shared" si="2"/>
        <v>189.94317800229368</v>
      </c>
      <c r="L7" s="137">
        <f t="shared" si="2"/>
        <v>198.2438328895517</v>
      </c>
      <c r="M7" s="137">
        <f t="shared" si="2"/>
        <v>180.84345894124991</v>
      </c>
      <c r="N7" s="137">
        <f t="shared" si="2"/>
        <v>205.6650707437409</v>
      </c>
      <c r="O7" s="137">
        <f t="shared" si="2"/>
        <v>165.51916823095411</v>
      </c>
      <c r="P7" s="137">
        <f t="shared" si="2"/>
        <v>211.5936278493997</v>
      </c>
      <c r="Q7" s="137">
        <f t="shared" si="2"/>
        <v>174.81631961662208</v>
      </c>
      <c r="R7" s="137">
        <f t="shared" si="2"/>
        <v>188.05442394339229</v>
      </c>
      <c r="S7" s="137">
        <f t="shared" si="2"/>
        <v>182.19962258785574</v>
      </c>
      <c r="T7" s="137">
        <f t="shared" si="2"/>
        <v>197.05222841864929</v>
      </c>
      <c r="U7" s="137">
        <f t="shared" si="2"/>
        <v>227.70530778504454</v>
      </c>
      <c r="V7" s="137">
        <f t="shared" si="2"/>
        <v>491.88481552368904</v>
      </c>
      <c r="W7" s="137">
        <f t="shared" si="2"/>
        <v>165.94739790003345</v>
      </c>
      <c r="X7" s="137">
        <f t="shared" si="2"/>
        <v>192.98254812072591</v>
      </c>
      <c r="Y7" s="137">
        <f t="shared" si="2"/>
        <v>186.44794135826612</v>
      </c>
      <c r="Z7" s="137">
        <f t="shared" si="2"/>
        <v>184.93297509846167</v>
      </c>
      <c r="AA7" s="137">
        <f t="shared" si="2"/>
        <v>267.52050431054244</v>
      </c>
      <c r="AB7" s="189">
        <f>AB28</f>
        <v>204.60071805274961</v>
      </c>
      <c r="AC7" s="189">
        <f>AB7</f>
        <v>204.60071805274961</v>
      </c>
      <c r="AD7" s="189">
        <f t="shared" ref="AD7:BL7" si="3">AC7</f>
        <v>204.60071805274961</v>
      </c>
      <c r="AE7" s="189">
        <f t="shared" si="3"/>
        <v>204.60071805274961</v>
      </c>
      <c r="AF7" s="189">
        <f t="shared" si="3"/>
        <v>204.60071805274961</v>
      </c>
      <c r="AG7" s="189">
        <f t="shared" si="3"/>
        <v>204.60071805274961</v>
      </c>
      <c r="AH7" s="189">
        <f t="shared" si="3"/>
        <v>204.60071805274961</v>
      </c>
      <c r="AI7" s="189">
        <f t="shared" si="3"/>
        <v>204.60071805274961</v>
      </c>
      <c r="AJ7" s="189">
        <f t="shared" si="3"/>
        <v>204.60071805274961</v>
      </c>
      <c r="AK7" s="189">
        <f t="shared" si="3"/>
        <v>204.60071805274961</v>
      </c>
      <c r="AL7" s="189">
        <f t="shared" si="3"/>
        <v>204.60071805274961</v>
      </c>
      <c r="AM7" s="189">
        <f t="shared" si="3"/>
        <v>204.60071805274961</v>
      </c>
      <c r="AN7" s="189">
        <f t="shared" si="3"/>
        <v>204.60071805274961</v>
      </c>
      <c r="AO7" s="189">
        <f t="shared" si="3"/>
        <v>204.60071805274961</v>
      </c>
      <c r="AP7" s="189">
        <f t="shared" si="3"/>
        <v>204.60071805274961</v>
      </c>
      <c r="AQ7" s="189">
        <f t="shared" si="3"/>
        <v>204.60071805274961</v>
      </c>
      <c r="AR7" s="189">
        <f t="shared" si="3"/>
        <v>204.60071805274961</v>
      </c>
      <c r="AS7" s="189">
        <f t="shared" si="3"/>
        <v>204.60071805274961</v>
      </c>
      <c r="AT7" s="189">
        <f t="shared" si="3"/>
        <v>204.60071805274961</v>
      </c>
      <c r="AU7" s="189">
        <f t="shared" si="3"/>
        <v>204.60071805274961</v>
      </c>
      <c r="AV7" s="189">
        <f t="shared" si="3"/>
        <v>204.60071805274961</v>
      </c>
      <c r="AW7" s="189">
        <f t="shared" si="3"/>
        <v>204.60071805274961</v>
      </c>
      <c r="AX7" s="189">
        <f t="shared" si="3"/>
        <v>204.60071805274961</v>
      </c>
      <c r="AY7" s="189">
        <f t="shared" si="3"/>
        <v>204.60071805274961</v>
      </c>
      <c r="AZ7" s="189">
        <f t="shared" si="3"/>
        <v>204.60071805274961</v>
      </c>
      <c r="BA7" s="189">
        <f t="shared" si="3"/>
        <v>204.60071805274961</v>
      </c>
      <c r="BB7" s="189">
        <f t="shared" si="3"/>
        <v>204.60071805274961</v>
      </c>
      <c r="BC7" s="189">
        <f t="shared" si="3"/>
        <v>204.60071805274961</v>
      </c>
      <c r="BD7" s="189">
        <f t="shared" si="3"/>
        <v>204.60071805274961</v>
      </c>
      <c r="BE7" s="189">
        <f t="shared" si="3"/>
        <v>204.60071805274961</v>
      </c>
      <c r="BF7" s="189">
        <f t="shared" si="3"/>
        <v>204.60071805274961</v>
      </c>
      <c r="BG7" s="189">
        <f t="shared" si="3"/>
        <v>204.60071805274961</v>
      </c>
      <c r="BH7" s="189">
        <f t="shared" si="3"/>
        <v>204.60071805274961</v>
      </c>
      <c r="BI7" s="189">
        <f t="shared" si="3"/>
        <v>204.60071805274961</v>
      </c>
      <c r="BJ7" s="189">
        <f t="shared" si="3"/>
        <v>204.60071805274961</v>
      </c>
      <c r="BK7" s="189">
        <f t="shared" si="3"/>
        <v>204.60071805274961</v>
      </c>
      <c r="BL7" s="189">
        <f t="shared" si="3"/>
        <v>204.60071805274961</v>
      </c>
    </row>
    <row r="10" spans="1:64">
      <c r="A10" s="1" t="s">
        <v>834</v>
      </c>
    </row>
    <row r="11" spans="1:64">
      <c r="A11" s="195" t="s">
        <v>108</v>
      </c>
      <c r="B11" s="8"/>
      <c r="C11" s="8"/>
      <c r="D11" s="602">
        <v>0</v>
      </c>
      <c r="E11" s="602">
        <v>0</v>
      </c>
      <c r="F11" s="602">
        <v>0</v>
      </c>
      <c r="G11" s="602">
        <v>0.01</v>
      </c>
      <c r="H11" s="602">
        <v>0.02</v>
      </c>
      <c r="I11" s="602">
        <v>0.05</v>
      </c>
      <c r="J11" s="602">
        <v>0.1</v>
      </c>
      <c r="K11" s="602">
        <v>0.15</v>
      </c>
      <c r="L11" s="602">
        <v>0.2</v>
      </c>
      <c r="M11" s="602">
        <v>0.3</v>
      </c>
      <c r="N11" s="602">
        <v>0.4</v>
      </c>
      <c r="O11" s="602">
        <v>0.5</v>
      </c>
      <c r="P11" s="602">
        <v>0.65</v>
      </c>
      <c r="Q11" s="602">
        <v>0.8</v>
      </c>
      <c r="R11" s="602">
        <v>1</v>
      </c>
      <c r="S11" s="602">
        <v>1</v>
      </c>
      <c r="T11" s="602">
        <v>1</v>
      </c>
      <c r="U11" s="602">
        <v>1</v>
      </c>
      <c r="V11" s="602">
        <v>1</v>
      </c>
      <c r="W11" s="602">
        <v>1</v>
      </c>
      <c r="X11" s="602">
        <v>1</v>
      </c>
      <c r="Y11" s="602">
        <v>1</v>
      </c>
      <c r="Z11" s="602">
        <v>1</v>
      </c>
      <c r="AA11" s="602">
        <v>1</v>
      </c>
      <c r="AB11" s="602">
        <v>1</v>
      </c>
      <c r="AC11" s="602">
        <v>1</v>
      </c>
      <c r="AD11" s="602">
        <v>1</v>
      </c>
      <c r="AE11" s="602">
        <v>1</v>
      </c>
      <c r="AF11" s="602">
        <v>1</v>
      </c>
      <c r="AG11" s="602">
        <v>1</v>
      </c>
      <c r="AH11" s="602">
        <v>1</v>
      </c>
      <c r="AI11" s="602">
        <v>1</v>
      </c>
      <c r="AJ11" s="602">
        <v>1</v>
      </c>
      <c r="AK11" s="602">
        <v>1</v>
      </c>
      <c r="AL11" s="602">
        <v>1</v>
      </c>
      <c r="AM11" s="602">
        <v>1</v>
      </c>
      <c r="AN11" s="602">
        <v>1</v>
      </c>
      <c r="AO11" s="602">
        <v>1</v>
      </c>
      <c r="AP11" s="602">
        <v>1</v>
      </c>
      <c r="AQ11" s="602">
        <v>1</v>
      </c>
      <c r="AR11" s="602">
        <v>1</v>
      </c>
      <c r="AS11" s="602">
        <v>1</v>
      </c>
      <c r="AT11" s="602">
        <v>1</v>
      </c>
      <c r="AU11" s="602">
        <v>1</v>
      </c>
      <c r="AV11" s="602">
        <v>1</v>
      </c>
      <c r="AW11" s="602">
        <v>1</v>
      </c>
      <c r="AX11" s="602">
        <v>1</v>
      </c>
      <c r="AY11" s="602">
        <v>1</v>
      </c>
      <c r="AZ11" s="602">
        <v>1</v>
      </c>
      <c r="BA11" s="602">
        <v>1</v>
      </c>
      <c r="BB11" s="602">
        <v>1</v>
      </c>
      <c r="BC11" s="602">
        <v>1</v>
      </c>
      <c r="BD11" s="602">
        <v>1</v>
      </c>
      <c r="BE11" s="602">
        <v>1</v>
      </c>
      <c r="BF11" s="602">
        <v>1</v>
      </c>
      <c r="BG11" s="602">
        <v>1</v>
      </c>
      <c r="BH11" s="602">
        <v>1</v>
      </c>
      <c r="BI11" s="602">
        <v>1</v>
      </c>
      <c r="BJ11" s="602">
        <v>1</v>
      </c>
      <c r="BK11" s="602">
        <v>1</v>
      </c>
      <c r="BL11" s="602">
        <v>1</v>
      </c>
    </row>
    <row r="12" spans="1:64" ht="15">
      <c r="A12" s="769" t="s">
        <v>99</v>
      </c>
      <c r="B12" s="769" t="s">
        <v>100</v>
      </c>
      <c r="C12" s="13" t="s">
        <v>831</v>
      </c>
      <c r="D12" s="137">
        <f>D5*D$11</f>
        <v>0</v>
      </c>
      <c r="E12" s="137">
        <f>E5*E$11</f>
        <v>0</v>
      </c>
      <c r="F12" s="137">
        <f>F5*F$11</f>
        <v>0</v>
      </c>
      <c r="G12" s="137">
        <f>G5*G$11</f>
        <v>1499.0661140888999</v>
      </c>
      <c r="H12" s="137">
        <f>H5*H$11</f>
        <v>3056.65218563294</v>
      </c>
      <c r="I12" s="137">
        <f>I5*I$11</f>
        <v>7758.6715774951508</v>
      </c>
      <c r="J12" s="137">
        <f>J5*J$11</f>
        <v>15556.600846533702</v>
      </c>
      <c r="K12" s="137">
        <f>K5*K$11</f>
        <v>26408.09437298265</v>
      </c>
      <c r="L12" s="137">
        <f>L5*L$11</f>
        <v>35828.546441341598</v>
      </c>
      <c r="M12" s="137">
        <f>M5*M$11</f>
        <v>48632.5382587926</v>
      </c>
      <c r="N12" s="137">
        <f>N5*N$11</f>
        <v>73808.025521340009</v>
      </c>
      <c r="O12" s="137">
        <f>O5*O$11</f>
        <v>81957.092711997495</v>
      </c>
      <c r="P12" s="137">
        <f>P5*P$11</f>
        <v>112966.5568121714</v>
      </c>
      <c r="Q12" s="137">
        <f>Q5*Q$11</f>
        <v>139635.099372756</v>
      </c>
      <c r="R12" s="137">
        <f>R5*R$11</f>
        <v>187639.93613576499</v>
      </c>
      <c r="S12" s="137">
        <f>S5*S$11</f>
        <v>181775.41761223099</v>
      </c>
      <c r="T12" s="137">
        <f>T5*T$11</f>
        <v>187703.70185554199</v>
      </c>
      <c r="U12" s="137">
        <f>U5*U$11</f>
        <v>223419.529604026</v>
      </c>
      <c r="V12" s="137">
        <f>V5*V$11</f>
        <v>169231.57011265299</v>
      </c>
      <c r="W12" s="137">
        <f>W5*W$11</f>
        <v>164510.020232988</v>
      </c>
      <c r="X12" s="137">
        <f>X5*X$11</f>
        <v>165288.33654724</v>
      </c>
      <c r="Y12" s="137">
        <f>Y5*Y$11</f>
        <v>185449.881597981</v>
      </c>
      <c r="Z12" s="137">
        <f>Z5*Z$11</f>
        <v>183747.765647269</v>
      </c>
      <c r="AA12" s="137">
        <f>AA5*AA$11</f>
        <v>170513.53175890201</v>
      </c>
      <c r="AB12" s="137">
        <f>AB5*AB$11</f>
        <v>171825.58827614968</v>
      </c>
      <c r="AC12" s="137">
        <f>AC5*AC$11</f>
        <v>171825.58827614968</v>
      </c>
      <c r="AD12" s="137">
        <f>AD5*AD$11</f>
        <v>171825.58827614968</v>
      </c>
      <c r="AE12" s="137">
        <f>AE5*AE$11</f>
        <v>171825.58827614968</v>
      </c>
      <c r="AF12" s="137">
        <f>AF5*AF$11</f>
        <v>171825.58827614968</v>
      </c>
      <c r="AG12" s="137">
        <f>AG5*AG$11</f>
        <v>171825.58827614968</v>
      </c>
      <c r="AH12" s="137">
        <f>AH5*AH$11</f>
        <v>171825.58827614968</v>
      </c>
      <c r="AI12" s="137">
        <f>AI5*AI$11</f>
        <v>171825.58827614968</v>
      </c>
      <c r="AJ12" s="137">
        <f>AJ5*AJ$11</f>
        <v>171825.58827614968</v>
      </c>
      <c r="AK12" s="137">
        <f>AK5*AK$11</f>
        <v>171825.58827614968</v>
      </c>
      <c r="AL12" s="137">
        <f>AL5*AL$11</f>
        <v>171825.58827614968</v>
      </c>
      <c r="AM12" s="137">
        <f>AM5*AM$11</f>
        <v>171825.58827614968</v>
      </c>
      <c r="AN12" s="137">
        <f>AN5*AN$11</f>
        <v>171825.58827614968</v>
      </c>
      <c r="AO12" s="137">
        <f>AO5*AO$11</f>
        <v>171825.58827614968</v>
      </c>
      <c r="AP12" s="137">
        <f>AP5*AP$11</f>
        <v>171825.58827614968</v>
      </c>
      <c r="AQ12" s="137">
        <f>AQ5*AQ$11</f>
        <v>171825.58827614968</v>
      </c>
      <c r="AR12" s="137">
        <f>AR5*AR$11</f>
        <v>171825.58827614968</v>
      </c>
      <c r="AS12" s="137">
        <f>AS5*AS$11</f>
        <v>171825.58827614968</v>
      </c>
      <c r="AT12" s="137">
        <f>AT5*AT$11</f>
        <v>171825.58827614968</v>
      </c>
      <c r="AU12" s="137">
        <f>AU5*AU$11</f>
        <v>171825.58827614968</v>
      </c>
      <c r="AV12" s="137">
        <f>AV5*AV$11</f>
        <v>171825.58827614968</v>
      </c>
      <c r="AW12" s="137">
        <f>AW5*AW$11</f>
        <v>171825.58827614968</v>
      </c>
      <c r="AX12" s="137">
        <f>AX5*AX$11</f>
        <v>171825.58827614968</v>
      </c>
      <c r="AY12" s="137">
        <f>AY5*AY$11</f>
        <v>171825.58827614968</v>
      </c>
      <c r="AZ12" s="137">
        <f>AZ5*AZ$11</f>
        <v>171825.58827614968</v>
      </c>
      <c r="BA12" s="137">
        <f>BA5*BA$11</f>
        <v>171825.58827614968</v>
      </c>
      <c r="BB12" s="137">
        <f>BB5*BB$11</f>
        <v>171825.58827614968</v>
      </c>
      <c r="BC12" s="137">
        <f>BC5*BC$11</f>
        <v>171825.58827614968</v>
      </c>
      <c r="BD12" s="137">
        <f>BD5*BD$11</f>
        <v>171825.58827614968</v>
      </c>
      <c r="BE12" s="137">
        <f>BE5*BE$11</f>
        <v>171825.58827614968</v>
      </c>
      <c r="BF12" s="137">
        <f>BF5*BF$11</f>
        <v>171825.58827614968</v>
      </c>
      <c r="BG12" s="137">
        <f>BG5*BG$11</f>
        <v>171825.58827614968</v>
      </c>
      <c r="BH12" s="137">
        <f>BH5*BH$11</f>
        <v>171825.58827614968</v>
      </c>
      <c r="BI12" s="137">
        <f>BI5*BI$11</f>
        <v>171825.58827614968</v>
      </c>
      <c r="BJ12" s="137">
        <f>BJ5*BJ$11</f>
        <v>171825.58827614968</v>
      </c>
      <c r="BK12" s="137">
        <f>BK5*BK$11</f>
        <v>171825.58827614968</v>
      </c>
      <c r="BL12" s="137">
        <f>BL5*BL$11</f>
        <v>171825.58827614968</v>
      </c>
    </row>
    <row r="13" spans="1:64" ht="15">
      <c r="A13" s="769"/>
      <c r="B13" s="769"/>
      <c r="C13" s="13" t="s">
        <v>832</v>
      </c>
      <c r="D13" s="137">
        <f>D6*D$11</f>
        <v>0</v>
      </c>
      <c r="E13" s="137">
        <f>E6*E$11</f>
        <v>0</v>
      </c>
      <c r="F13" s="137">
        <f>F6*F$11</f>
        <v>0</v>
      </c>
      <c r="G13" s="137">
        <f>G6*G$11</f>
        <v>18.936483007897202</v>
      </c>
      <c r="H13" s="137">
        <f>H6*H$11</f>
        <v>3197.7582637504802</v>
      </c>
      <c r="I13" s="137">
        <f>I6*I$11</f>
        <v>56.455148087818003</v>
      </c>
      <c r="J13" s="137">
        <f>J6*J$11</f>
        <v>2934.5565511955401</v>
      </c>
      <c r="K13" s="137">
        <f>K6*K$11</f>
        <v>2083.3823273614048</v>
      </c>
      <c r="L13" s="137">
        <f>L6*L$11</f>
        <v>3820.2201365687397</v>
      </c>
      <c r="M13" s="137">
        <f>M6*M$11</f>
        <v>5620.4994235823697</v>
      </c>
      <c r="N13" s="137">
        <f>N6*N$11</f>
        <v>8458.0027761563597</v>
      </c>
      <c r="O13" s="137">
        <f>O6*O$11</f>
        <v>802.49140347956995</v>
      </c>
      <c r="P13" s="137">
        <f>P6*P$11</f>
        <v>24569.301289938405</v>
      </c>
      <c r="Q13" s="137">
        <f>Q6*Q$11</f>
        <v>217.95632054168001</v>
      </c>
      <c r="R13" s="137">
        <f>R6*R$11</f>
        <v>414.48780762729598</v>
      </c>
      <c r="S13" s="137">
        <f>S6*S$11</f>
        <v>424.20497562473503</v>
      </c>
      <c r="T13" s="137">
        <f>T6*T$11</f>
        <v>9348.5265631073107</v>
      </c>
      <c r="U13" s="137">
        <f>U6*U$11</f>
        <v>4285.7781810185297</v>
      </c>
      <c r="V13" s="137">
        <f>V6*V$11</f>
        <v>322653.24541103601</v>
      </c>
      <c r="W13" s="137">
        <f>W6*W$11</f>
        <v>1437.3776670454399</v>
      </c>
      <c r="X13" s="137">
        <f>X6*X$11</f>
        <v>27694.2115734859</v>
      </c>
      <c r="Y13" s="137">
        <f>Y6*Y$11</f>
        <v>998.05976028511805</v>
      </c>
      <c r="Z13" s="137">
        <f>Z6*Z$11</f>
        <v>1185.20945119266</v>
      </c>
      <c r="AA13" s="137">
        <f>AA6*AA$11</f>
        <v>97006.9725516404</v>
      </c>
      <c r="AB13" s="137">
        <f>AB6*AB$11</f>
        <v>32775.129776599933</v>
      </c>
      <c r="AC13" s="137">
        <f>AC6*AC$11</f>
        <v>32775.129776599933</v>
      </c>
      <c r="AD13" s="137">
        <f>AD6*AD$11</f>
        <v>32775.129776599933</v>
      </c>
      <c r="AE13" s="137">
        <f>AE6*AE$11</f>
        <v>32775.129776599933</v>
      </c>
      <c r="AF13" s="137">
        <f>AF6*AF$11</f>
        <v>32775.129776599933</v>
      </c>
      <c r="AG13" s="137">
        <f>AG6*AG$11</f>
        <v>32775.129776599933</v>
      </c>
      <c r="AH13" s="137">
        <f>AH6*AH$11</f>
        <v>32775.129776599933</v>
      </c>
      <c r="AI13" s="137">
        <f>AI6*AI$11</f>
        <v>32775.129776599933</v>
      </c>
      <c r="AJ13" s="137">
        <f>AJ6*AJ$11</f>
        <v>32775.129776599933</v>
      </c>
      <c r="AK13" s="137">
        <f>AK6*AK$11</f>
        <v>32775.129776599933</v>
      </c>
      <c r="AL13" s="137">
        <f>AL6*AL$11</f>
        <v>32775.129776599933</v>
      </c>
      <c r="AM13" s="137">
        <f>AM6*AM$11</f>
        <v>32775.129776599933</v>
      </c>
      <c r="AN13" s="137">
        <f>AN6*AN$11</f>
        <v>32775.129776599933</v>
      </c>
      <c r="AO13" s="137">
        <f>AO6*AO$11</f>
        <v>32775.129776599933</v>
      </c>
      <c r="AP13" s="137">
        <f>AP6*AP$11</f>
        <v>32775.129776599933</v>
      </c>
      <c r="AQ13" s="137">
        <f>AQ6*AQ$11</f>
        <v>32775.129776599933</v>
      </c>
      <c r="AR13" s="137">
        <f>AR6*AR$11</f>
        <v>32775.129776599933</v>
      </c>
      <c r="AS13" s="137">
        <f>AS6*AS$11</f>
        <v>32775.129776599933</v>
      </c>
      <c r="AT13" s="137">
        <f>AT6*AT$11</f>
        <v>32775.129776599933</v>
      </c>
      <c r="AU13" s="137">
        <f>AU6*AU$11</f>
        <v>32775.129776599933</v>
      </c>
      <c r="AV13" s="137">
        <f>AV6*AV$11</f>
        <v>32775.129776599933</v>
      </c>
      <c r="AW13" s="137">
        <f>AW6*AW$11</f>
        <v>32775.129776599933</v>
      </c>
      <c r="AX13" s="137">
        <f>AX6*AX$11</f>
        <v>32775.129776599933</v>
      </c>
      <c r="AY13" s="137">
        <f>AY6*AY$11</f>
        <v>32775.129776599933</v>
      </c>
      <c r="AZ13" s="137">
        <f>AZ6*AZ$11</f>
        <v>32775.129776599933</v>
      </c>
      <c r="BA13" s="137">
        <f>BA6*BA$11</f>
        <v>32775.129776599933</v>
      </c>
      <c r="BB13" s="137">
        <f>BB6*BB$11</f>
        <v>32775.129776599933</v>
      </c>
      <c r="BC13" s="137">
        <f>BC6*BC$11</f>
        <v>32775.129776599933</v>
      </c>
      <c r="BD13" s="137">
        <f>BD6*BD$11</f>
        <v>32775.129776599933</v>
      </c>
      <c r="BE13" s="137">
        <f>BE6*BE$11</f>
        <v>32775.129776599933</v>
      </c>
      <c r="BF13" s="137">
        <f>BF6*BF$11</f>
        <v>32775.129776599933</v>
      </c>
      <c r="BG13" s="137">
        <f>BG6*BG$11</f>
        <v>32775.129776599933</v>
      </c>
      <c r="BH13" s="137">
        <f>BH6*BH$11</f>
        <v>32775.129776599933</v>
      </c>
      <c r="BI13" s="137">
        <f>BI6*BI$11</f>
        <v>32775.129776599933</v>
      </c>
      <c r="BJ13" s="137">
        <f>BJ6*BJ$11</f>
        <v>32775.129776599933</v>
      </c>
      <c r="BK13" s="137">
        <f>BK6*BK$11</f>
        <v>32775.129776599933</v>
      </c>
      <c r="BL13" s="137">
        <f>BL6*BL$11</f>
        <v>32775.129776599933</v>
      </c>
    </row>
    <row r="14" spans="1:64">
      <c r="C14" s="138" t="s">
        <v>102</v>
      </c>
      <c r="D14" s="137">
        <f>(D12+D13)/1000</f>
        <v>0</v>
      </c>
      <c r="E14" s="137">
        <f t="shared" ref="E14:AA14" si="4">(E12+E13)/1000</f>
        <v>0</v>
      </c>
      <c r="F14" s="137">
        <f t="shared" si="4"/>
        <v>0</v>
      </c>
      <c r="G14" s="137">
        <f t="shared" si="4"/>
        <v>1.518002597096797</v>
      </c>
      <c r="H14" s="137">
        <f t="shared" si="4"/>
        <v>6.2544104493834203</v>
      </c>
      <c r="I14" s="137">
        <f t="shared" si="4"/>
        <v>7.8151267255829691</v>
      </c>
      <c r="J14" s="137">
        <f t="shared" si="4"/>
        <v>18.491157397729243</v>
      </c>
      <c r="K14" s="137">
        <f t="shared" si="4"/>
        <v>28.491476700344055</v>
      </c>
      <c r="L14" s="137">
        <f t="shared" si="4"/>
        <v>39.648766577910344</v>
      </c>
      <c r="M14" s="137">
        <f t="shared" si="4"/>
        <v>54.253037682374966</v>
      </c>
      <c r="N14" s="137">
        <f t="shared" si="4"/>
        <v>82.266028297496362</v>
      </c>
      <c r="O14" s="137">
        <f t="shared" si="4"/>
        <v>82.759584115477054</v>
      </c>
      <c r="P14" s="137">
        <f t="shared" si="4"/>
        <v>137.53585810210981</v>
      </c>
      <c r="Q14" s="137">
        <f t="shared" si="4"/>
        <v>139.85305569329768</v>
      </c>
      <c r="R14" s="137">
        <f t="shared" si="4"/>
        <v>188.05442394339229</v>
      </c>
      <c r="S14" s="137">
        <f t="shared" si="4"/>
        <v>182.19962258785574</v>
      </c>
      <c r="T14" s="137">
        <f t="shared" si="4"/>
        <v>197.05222841864929</v>
      </c>
      <c r="U14" s="137">
        <f t="shared" si="4"/>
        <v>227.70530778504454</v>
      </c>
      <c r="V14" s="137">
        <f t="shared" si="4"/>
        <v>491.88481552368904</v>
      </c>
      <c r="W14" s="137">
        <f t="shared" si="4"/>
        <v>165.94739790003345</v>
      </c>
      <c r="X14" s="137">
        <f t="shared" si="4"/>
        <v>192.98254812072591</v>
      </c>
      <c r="Y14" s="137">
        <f t="shared" si="4"/>
        <v>186.44794135826612</v>
      </c>
      <c r="Z14" s="137">
        <f t="shared" si="4"/>
        <v>184.93297509846167</v>
      </c>
      <c r="AA14" s="137">
        <f t="shared" si="4"/>
        <v>267.52050431054244</v>
      </c>
      <c r="AB14" s="137">
        <f>AB7*AB$11</f>
        <v>204.60071805274961</v>
      </c>
      <c r="AC14" s="189">
        <f>AB14</f>
        <v>204.60071805274961</v>
      </c>
      <c r="AD14" s="189">
        <f t="shared" ref="AD14:BL14" si="5">AC14</f>
        <v>204.60071805274961</v>
      </c>
      <c r="AE14" s="189">
        <f t="shared" si="5"/>
        <v>204.60071805274961</v>
      </c>
      <c r="AF14" s="189">
        <f t="shared" si="5"/>
        <v>204.60071805274961</v>
      </c>
      <c r="AG14" s="189">
        <f t="shared" si="5"/>
        <v>204.60071805274961</v>
      </c>
      <c r="AH14" s="189">
        <f t="shared" si="5"/>
        <v>204.60071805274961</v>
      </c>
      <c r="AI14" s="189">
        <f t="shared" si="5"/>
        <v>204.60071805274961</v>
      </c>
      <c r="AJ14" s="189">
        <f t="shared" si="5"/>
        <v>204.60071805274961</v>
      </c>
      <c r="AK14" s="189">
        <f t="shared" si="5"/>
        <v>204.60071805274961</v>
      </c>
      <c r="AL14" s="189">
        <f t="shared" si="5"/>
        <v>204.60071805274961</v>
      </c>
      <c r="AM14" s="189">
        <f t="shared" si="5"/>
        <v>204.60071805274961</v>
      </c>
      <c r="AN14" s="189">
        <f t="shared" si="5"/>
        <v>204.60071805274961</v>
      </c>
      <c r="AO14" s="189">
        <f t="shared" si="5"/>
        <v>204.60071805274961</v>
      </c>
      <c r="AP14" s="189">
        <f t="shared" si="5"/>
        <v>204.60071805274961</v>
      </c>
      <c r="AQ14" s="189">
        <f t="shared" si="5"/>
        <v>204.60071805274961</v>
      </c>
      <c r="AR14" s="189">
        <f t="shared" si="5"/>
        <v>204.60071805274961</v>
      </c>
      <c r="AS14" s="189">
        <f t="shared" si="5"/>
        <v>204.60071805274961</v>
      </c>
      <c r="AT14" s="189">
        <f t="shared" si="5"/>
        <v>204.60071805274961</v>
      </c>
      <c r="AU14" s="189">
        <f t="shared" si="5"/>
        <v>204.60071805274961</v>
      </c>
      <c r="AV14" s="189">
        <f t="shared" si="5"/>
        <v>204.60071805274961</v>
      </c>
      <c r="AW14" s="189">
        <f t="shared" si="5"/>
        <v>204.60071805274961</v>
      </c>
      <c r="AX14" s="189">
        <f t="shared" si="5"/>
        <v>204.60071805274961</v>
      </c>
      <c r="AY14" s="189">
        <f t="shared" si="5"/>
        <v>204.60071805274961</v>
      </c>
      <c r="AZ14" s="189">
        <f t="shared" si="5"/>
        <v>204.60071805274961</v>
      </c>
      <c r="BA14" s="189">
        <f t="shared" si="5"/>
        <v>204.60071805274961</v>
      </c>
      <c r="BB14" s="189">
        <f t="shared" si="5"/>
        <v>204.60071805274961</v>
      </c>
      <c r="BC14" s="189">
        <f t="shared" si="5"/>
        <v>204.60071805274961</v>
      </c>
      <c r="BD14" s="189">
        <f t="shared" si="5"/>
        <v>204.60071805274961</v>
      </c>
      <c r="BE14" s="189">
        <f t="shared" si="5"/>
        <v>204.60071805274961</v>
      </c>
      <c r="BF14" s="189">
        <f t="shared" si="5"/>
        <v>204.60071805274961</v>
      </c>
      <c r="BG14" s="189">
        <f t="shared" si="5"/>
        <v>204.60071805274961</v>
      </c>
      <c r="BH14" s="189">
        <f t="shared" si="5"/>
        <v>204.60071805274961</v>
      </c>
      <c r="BI14" s="189">
        <f t="shared" si="5"/>
        <v>204.60071805274961</v>
      </c>
      <c r="BJ14" s="189">
        <f t="shared" si="5"/>
        <v>204.60071805274961</v>
      </c>
      <c r="BK14" s="189">
        <f t="shared" si="5"/>
        <v>204.60071805274961</v>
      </c>
      <c r="BL14" s="189">
        <f t="shared" si="5"/>
        <v>204.60071805274961</v>
      </c>
    </row>
    <row r="17" spans="1:64">
      <c r="A17" s="1" t="s">
        <v>833</v>
      </c>
    </row>
    <row r="18" spans="1:64">
      <c r="A18" s="195" t="s">
        <v>108</v>
      </c>
      <c r="B18" s="8"/>
      <c r="C18" s="8"/>
      <c r="D18" s="602">
        <v>0</v>
      </c>
      <c r="E18" s="602">
        <v>0</v>
      </c>
      <c r="F18" s="602">
        <v>0</v>
      </c>
      <c r="G18" s="602">
        <v>0.01</v>
      </c>
      <c r="H18" s="602">
        <v>0.02</v>
      </c>
      <c r="I18" s="602">
        <v>0.05</v>
      </c>
      <c r="J18" s="602">
        <v>0.1</v>
      </c>
      <c r="K18" s="602">
        <v>0.15</v>
      </c>
      <c r="L18" s="602">
        <v>0.2</v>
      </c>
      <c r="M18" s="602">
        <v>0.3</v>
      </c>
      <c r="N18" s="602">
        <v>0.4</v>
      </c>
      <c r="O18" s="602">
        <v>0.5</v>
      </c>
      <c r="P18" s="602">
        <v>0.65</v>
      </c>
      <c r="Q18" s="602">
        <v>0.8</v>
      </c>
      <c r="R18" s="602">
        <v>1</v>
      </c>
      <c r="S18" s="602">
        <v>1</v>
      </c>
      <c r="T18" s="602">
        <v>1</v>
      </c>
      <c r="U18" s="602">
        <v>1</v>
      </c>
      <c r="V18" s="602">
        <v>0.01</v>
      </c>
      <c r="W18" s="602">
        <v>1</v>
      </c>
      <c r="X18" s="602">
        <v>1</v>
      </c>
      <c r="Y18" s="602">
        <v>1</v>
      </c>
      <c r="Z18" s="602">
        <v>1</v>
      </c>
      <c r="AA18" s="602">
        <v>1</v>
      </c>
      <c r="AB18" s="602">
        <v>1</v>
      </c>
      <c r="AC18" s="602">
        <v>1</v>
      </c>
      <c r="AD18" s="602">
        <v>1</v>
      </c>
      <c r="AE18" s="602">
        <v>1</v>
      </c>
      <c r="AF18" s="602">
        <v>1</v>
      </c>
      <c r="AG18" s="602">
        <v>1</v>
      </c>
      <c r="AH18" s="602">
        <v>1</v>
      </c>
      <c r="AI18" s="602">
        <v>1</v>
      </c>
      <c r="AJ18" s="602">
        <v>1</v>
      </c>
      <c r="AK18" s="602">
        <v>1</v>
      </c>
      <c r="AL18" s="602">
        <v>1</v>
      </c>
      <c r="AM18" s="602">
        <v>1</v>
      </c>
      <c r="AN18" s="602">
        <v>1</v>
      </c>
      <c r="AO18" s="602">
        <v>1</v>
      </c>
      <c r="AP18" s="602">
        <v>1</v>
      </c>
      <c r="AQ18" s="602">
        <v>1</v>
      </c>
      <c r="AR18" s="602">
        <v>1</v>
      </c>
      <c r="AS18" s="602">
        <v>1</v>
      </c>
      <c r="AT18" s="602">
        <v>1</v>
      </c>
      <c r="AU18" s="602">
        <v>1</v>
      </c>
      <c r="AV18" s="602">
        <v>1</v>
      </c>
      <c r="AW18" s="602">
        <v>1</v>
      </c>
      <c r="AX18" s="602">
        <v>1</v>
      </c>
      <c r="AY18" s="602">
        <v>1</v>
      </c>
      <c r="AZ18" s="602">
        <v>1</v>
      </c>
      <c r="BA18" s="602">
        <v>1</v>
      </c>
      <c r="BB18" s="602">
        <v>1</v>
      </c>
      <c r="BC18" s="602">
        <v>1</v>
      </c>
      <c r="BD18" s="602">
        <v>1</v>
      </c>
      <c r="BE18" s="602">
        <v>1</v>
      </c>
      <c r="BF18" s="602">
        <v>1</v>
      </c>
      <c r="BG18" s="602">
        <v>1</v>
      </c>
      <c r="BH18" s="602">
        <v>1</v>
      </c>
      <c r="BI18" s="602">
        <v>1</v>
      </c>
      <c r="BJ18" s="602">
        <v>1</v>
      </c>
      <c r="BK18" s="602">
        <v>1</v>
      </c>
      <c r="BL18" s="602">
        <v>1</v>
      </c>
    </row>
    <row r="19" spans="1:64" ht="15">
      <c r="A19" s="769" t="s">
        <v>99</v>
      </c>
      <c r="B19" s="769" t="s">
        <v>100</v>
      </c>
      <c r="C19" s="13" t="s">
        <v>831</v>
      </c>
      <c r="D19" s="137">
        <f>D5*D$18</f>
        <v>0</v>
      </c>
      <c r="E19" s="137">
        <f>E5*E$18</f>
        <v>0</v>
      </c>
      <c r="F19" s="137">
        <f>F5*F$18</f>
        <v>0</v>
      </c>
      <c r="G19" s="137">
        <f>G5*G$18</f>
        <v>1499.0661140888999</v>
      </c>
      <c r="H19" s="137">
        <f>H5*H$18</f>
        <v>3056.65218563294</v>
      </c>
      <c r="I19" s="137">
        <f>I5*I$18</f>
        <v>7758.6715774951508</v>
      </c>
      <c r="J19" s="137">
        <f>J5*J$18</f>
        <v>15556.600846533702</v>
      </c>
      <c r="K19" s="137">
        <f>K5*K$18</f>
        <v>26408.09437298265</v>
      </c>
      <c r="L19" s="137">
        <f>L5*L$18</f>
        <v>35828.546441341598</v>
      </c>
      <c r="M19" s="137">
        <f>M5*M$18</f>
        <v>48632.5382587926</v>
      </c>
      <c r="N19" s="137">
        <f>N5*N$18</f>
        <v>73808.025521340009</v>
      </c>
      <c r="O19" s="137">
        <f>O5*O$18</f>
        <v>81957.092711997495</v>
      </c>
      <c r="P19" s="137">
        <f>P5*P$18</f>
        <v>112966.5568121714</v>
      </c>
      <c r="Q19" s="137">
        <f>Q5*Q$18</f>
        <v>139635.099372756</v>
      </c>
      <c r="R19" s="137">
        <f>R5*R$18</f>
        <v>187639.93613576499</v>
      </c>
      <c r="S19" s="137">
        <f>S5*S$18</f>
        <v>181775.41761223099</v>
      </c>
      <c r="T19" s="137">
        <f>T5*T$18</f>
        <v>187703.70185554199</v>
      </c>
      <c r="U19" s="137">
        <f>U5*U$18</f>
        <v>223419.529604026</v>
      </c>
      <c r="V19" s="137">
        <f>V5*V$18</f>
        <v>1692.31570112653</v>
      </c>
      <c r="W19" s="137">
        <f>W5*W$18</f>
        <v>164510.020232988</v>
      </c>
      <c r="X19" s="137">
        <f>X5*X$18</f>
        <v>165288.33654724</v>
      </c>
      <c r="Y19" s="137">
        <f>Y5*Y$18</f>
        <v>185449.881597981</v>
      </c>
      <c r="Z19" s="137">
        <f>Z5*Z$18</f>
        <v>183747.765647269</v>
      </c>
      <c r="AA19" s="137">
        <f>AA5*AA$18</f>
        <v>170513.53175890201</v>
      </c>
      <c r="AB19" s="137">
        <f>AB5*AB$18</f>
        <v>171825.58827614968</v>
      </c>
      <c r="AC19" s="137">
        <f>AC5*AC$18</f>
        <v>171825.58827614968</v>
      </c>
      <c r="AD19" s="137">
        <f>AD5*AD$18</f>
        <v>171825.58827614968</v>
      </c>
      <c r="AE19" s="137">
        <f>AE5*AE$18</f>
        <v>171825.58827614968</v>
      </c>
      <c r="AF19" s="137">
        <f>AF5*AF$18</f>
        <v>171825.58827614968</v>
      </c>
      <c r="AG19" s="137">
        <f>AG5*AG$18</f>
        <v>171825.58827614968</v>
      </c>
      <c r="AH19" s="137">
        <f>AH5*AH$18</f>
        <v>171825.58827614968</v>
      </c>
      <c r="AI19" s="137">
        <f>AI5*AI$18</f>
        <v>171825.58827614968</v>
      </c>
      <c r="AJ19" s="137">
        <f>AJ5*AJ$18</f>
        <v>171825.58827614968</v>
      </c>
      <c r="AK19" s="137">
        <f>AK5*AK$18</f>
        <v>171825.58827614968</v>
      </c>
      <c r="AL19" s="137">
        <f>AL5*AL$18</f>
        <v>171825.58827614968</v>
      </c>
      <c r="AM19" s="137">
        <f>AM5*AM$18</f>
        <v>171825.58827614968</v>
      </c>
      <c r="AN19" s="137">
        <f>AN5*AN$18</f>
        <v>171825.58827614968</v>
      </c>
      <c r="AO19" s="137">
        <f>AO5*AO$18</f>
        <v>171825.58827614968</v>
      </c>
      <c r="AP19" s="137">
        <f>AP5*AP$18</f>
        <v>171825.58827614968</v>
      </c>
      <c r="AQ19" s="137">
        <f>AQ5*AQ$18</f>
        <v>171825.58827614968</v>
      </c>
      <c r="AR19" s="137">
        <f>AR5*AR$18</f>
        <v>171825.58827614968</v>
      </c>
      <c r="AS19" s="137">
        <f>AS5*AS$18</f>
        <v>171825.58827614968</v>
      </c>
      <c r="AT19" s="137">
        <f>AT5*AT$18</f>
        <v>171825.58827614968</v>
      </c>
      <c r="AU19" s="137">
        <f>AU5*AU$18</f>
        <v>171825.58827614968</v>
      </c>
      <c r="AV19" s="137">
        <f>AV5*AV$18</f>
        <v>171825.58827614968</v>
      </c>
      <c r="AW19" s="137">
        <f>AW5*AW$18</f>
        <v>171825.58827614968</v>
      </c>
      <c r="AX19" s="137">
        <f>AX5*AX$18</f>
        <v>171825.58827614968</v>
      </c>
      <c r="AY19" s="137">
        <f>AY5*AY$18</f>
        <v>171825.58827614968</v>
      </c>
      <c r="AZ19" s="137">
        <f>AZ5*AZ$18</f>
        <v>171825.58827614968</v>
      </c>
      <c r="BA19" s="137">
        <f>BA5*BA$18</f>
        <v>171825.58827614968</v>
      </c>
      <c r="BB19" s="137">
        <f>BB5*BB$18</f>
        <v>171825.58827614968</v>
      </c>
      <c r="BC19" s="137">
        <f>BC5*BC$18</f>
        <v>171825.58827614968</v>
      </c>
      <c r="BD19" s="137">
        <f>BD5*BD$18</f>
        <v>171825.58827614968</v>
      </c>
      <c r="BE19" s="137">
        <f>BE5*BE$18</f>
        <v>171825.58827614968</v>
      </c>
      <c r="BF19" s="137">
        <f>BF5*BF$18</f>
        <v>171825.58827614968</v>
      </c>
      <c r="BG19" s="137">
        <f>BG5*BG$18</f>
        <v>171825.58827614968</v>
      </c>
      <c r="BH19" s="137">
        <f>BH5*BH$18</f>
        <v>171825.58827614968</v>
      </c>
      <c r="BI19" s="137">
        <f>BI5*BI$18</f>
        <v>171825.58827614968</v>
      </c>
      <c r="BJ19" s="137">
        <f>BJ5*BJ$18</f>
        <v>171825.58827614968</v>
      </c>
      <c r="BK19" s="137">
        <f>BK5*BK$18</f>
        <v>171825.58827614968</v>
      </c>
      <c r="BL19" s="137">
        <f>BL5*BL$18</f>
        <v>171825.58827614968</v>
      </c>
    </row>
    <row r="20" spans="1:64" ht="15">
      <c r="A20" s="769"/>
      <c r="B20" s="769"/>
      <c r="C20" s="13" t="s">
        <v>832</v>
      </c>
      <c r="D20" s="137">
        <f>D6*D$18</f>
        <v>0</v>
      </c>
      <c r="E20" s="137">
        <f>E6*E$18</f>
        <v>0</v>
      </c>
      <c r="F20" s="137">
        <f>F6*F$18</f>
        <v>0</v>
      </c>
      <c r="G20" s="137">
        <f>G6*G$18</f>
        <v>18.936483007897202</v>
      </c>
      <c r="H20" s="137">
        <f>H6*H$18</f>
        <v>3197.7582637504802</v>
      </c>
      <c r="I20" s="137">
        <f>I6*I$18</f>
        <v>56.455148087818003</v>
      </c>
      <c r="J20" s="137">
        <f>J6*J$18</f>
        <v>2934.5565511955401</v>
      </c>
      <c r="K20" s="137">
        <f>K6*K$18</f>
        <v>2083.3823273614048</v>
      </c>
      <c r="L20" s="137">
        <f>L6*L$18</f>
        <v>3820.2201365687397</v>
      </c>
      <c r="M20" s="137">
        <f>M6*M$18</f>
        <v>5620.4994235823697</v>
      </c>
      <c r="N20" s="137">
        <f>N6*N$18</f>
        <v>8458.0027761563597</v>
      </c>
      <c r="O20" s="137">
        <f>O6*O$18</f>
        <v>802.49140347956995</v>
      </c>
      <c r="P20" s="137">
        <f>P6*P$18</f>
        <v>24569.301289938405</v>
      </c>
      <c r="Q20" s="137">
        <f>Q6*Q$18</f>
        <v>217.95632054168001</v>
      </c>
      <c r="R20" s="137">
        <f>R6*R$18</f>
        <v>414.48780762729598</v>
      </c>
      <c r="S20" s="137">
        <f>S6*S$18</f>
        <v>424.20497562473503</v>
      </c>
      <c r="T20" s="137">
        <f>T6*T$18</f>
        <v>9348.5265631073107</v>
      </c>
      <c r="U20" s="137">
        <f>U6*U$18</f>
        <v>4285.7781810185297</v>
      </c>
      <c r="V20" s="137">
        <f>V6*V$18</f>
        <v>3226.53245411036</v>
      </c>
      <c r="W20" s="137">
        <f>W6*W$18</f>
        <v>1437.3776670454399</v>
      </c>
      <c r="X20" s="137">
        <f>X6*X$18</f>
        <v>27694.2115734859</v>
      </c>
      <c r="Y20" s="137">
        <f>Y6*Y$18</f>
        <v>998.05976028511805</v>
      </c>
      <c r="Z20" s="137">
        <f>Z6*Z$18</f>
        <v>1185.20945119266</v>
      </c>
      <c r="AA20" s="137">
        <f>AA6*AA$18</f>
        <v>97006.9725516404</v>
      </c>
      <c r="AB20" s="137">
        <f>AB6*AB$18</f>
        <v>32775.129776599933</v>
      </c>
      <c r="AC20" s="137">
        <f>AC6*AC$18</f>
        <v>32775.129776599933</v>
      </c>
      <c r="AD20" s="137">
        <f>AD6*AD$18</f>
        <v>32775.129776599933</v>
      </c>
      <c r="AE20" s="137">
        <f>AE6*AE$18</f>
        <v>32775.129776599933</v>
      </c>
      <c r="AF20" s="137">
        <f>AF6*AF$18</f>
        <v>32775.129776599933</v>
      </c>
      <c r="AG20" s="137">
        <f>AG6*AG$18</f>
        <v>32775.129776599933</v>
      </c>
      <c r="AH20" s="137">
        <f>AH6*AH$18</f>
        <v>32775.129776599933</v>
      </c>
      <c r="AI20" s="137">
        <f>AI6*AI$18</f>
        <v>32775.129776599933</v>
      </c>
      <c r="AJ20" s="137">
        <f>AJ6*AJ$18</f>
        <v>32775.129776599933</v>
      </c>
      <c r="AK20" s="137">
        <f>AK6*AK$18</f>
        <v>32775.129776599933</v>
      </c>
      <c r="AL20" s="137">
        <f>AL6*AL$18</f>
        <v>32775.129776599933</v>
      </c>
      <c r="AM20" s="137">
        <f>AM6*AM$18</f>
        <v>32775.129776599933</v>
      </c>
      <c r="AN20" s="137">
        <f>AN6*AN$18</f>
        <v>32775.129776599933</v>
      </c>
      <c r="AO20" s="137">
        <f>AO6*AO$18</f>
        <v>32775.129776599933</v>
      </c>
      <c r="AP20" s="137">
        <f>AP6*AP$18</f>
        <v>32775.129776599933</v>
      </c>
      <c r="AQ20" s="137">
        <f>AQ6*AQ$18</f>
        <v>32775.129776599933</v>
      </c>
      <c r="AR20" s="137">
        <f>AR6*AR$18</f>
        <v>32775.129776599933</v>
      </c>
      <c r="AS20" s="137">
        <f>AS6*AS$18</f>
        <v>32775.129776599933</v>
      </c>
      <c r="AT20" s="137">
        <f>AT6*AT$18</f>
        <v>32775.129776599933</v>
      </c>
      <c r="AU20" s="137">
        <f>AU6*AU$18</f>
        <v>32775.129776599933</v>
      </c>
      <c r="AV20" s="137">
        <f>AV6*AV$18</f>
        <v>32775.129776599933</v>
      </c>
      <c r="AW20" s="137">
        <f>AW6*AW$18</f>
        <v>32775.129776599933</v>
      </c>
      <c r="AX20" s="137">
        <f>AX6*AX$18</f>
        <v>32775.129776599933</v>
      </c>
      <c r="AY20" s="137">
        <f>AY6*AY$18</f>
        <v>32775.129776599933</v>
      </c>
      <c r="AZ20" s="137">
        <f>AZ6*AZ$18</f>
        <v>32775.129776599933</v>
      </c>
      <c r="BA20" s="137">
        <f>BA6*BA$18</f>
        <v>32775.129776599933</v>
      </c>
      <c r="BB20" s="137">
        <f>BB6*BB$18</f>
        <v>32775.129776599933</v>
      </c>
      <c r="BC20" s="137">
        <f>BC6*BC$18</f>
        <v>32775.129776599933</v>
      </c>
      <c r="BD20" s="137">
        <f>BD6*BD$18</f>
        <v>32775.129776599933</v>
      </c>
      <c r="BE20" s="137">
        <f>BE6*BE$18</f>
        <v>32775.129776599933</v>
      </c>
      <c r="BF20" s="137">
        <f>BF6*BF$18</f>
        <v>32775.129776599933</v>
      </c>
      <c r="BG20" s="137">
        <f>BG6*BG$18</f>
        <v>32775.129776599933</v>
      </c>
      <c r="BH20" s="137">
        <f>BH6*BH$18</f>
        <v>32775.129776599933</v>
      </c>
      <c r="BI20" s="137">
        <f>BI6*BI$18</f>
        <v>32775.129776599933</v>
      </c>
      <c r="BJ20" s="137">
        <f>BJ6*BJ$18</f>
        <v>32775.129776599933</v>
      </c>
      <c r="BK20" s="137">
        <f>BK6*BK$18</f>
        <v>32775.129776599933</v>
      </c>
      <c r="BL20" s="137">
        <f>BL6*BL$18</f>
        <v>32775.129776599933</v>
      </c>
    </row>
    <row r="21" spans="1:64">
      <c r="C21" s="138" t="s">
        <v>102</v>
      </c>
      <c r="D21" s="137">
        <f>(D19+D20)/1000</f>
        <v>0</v>
      </c>
      <c r="E21" s="137">
        <f t="shared" ref="E21:AA21" si="6">(E19+E20)/1000</f>
        <v>0</v>
      </c>
      <c r="F21" s="137">
        <f t="shared" si="6"/>
        <v>0</v>
      </c>
      <c r="G21" s="137">
        <f t="shared" si="6"/>
        <v>1.518002597096797</v>
      </c>
      <c r="H21" s="137">
        <f t="shared" si="6"/>
        <v>6.2544104493834203</v>
      </c>
      <c r="I21" s="137">
        <f t="shared" si="6"/>
        <v>7.8151267255829691</v>
      </c>
      <c r="J21" s="137">
        <f t="shared" si="6"/>
        <v>18.491157397729243</v>
      </c>
      <c r="K21" s="137">
        <f t="shared" si="6"/>
        <v>28.491476700344055</v>
      </c>
      <c r="L21" s="137">
        <f t="shared" si="6"/>
        <v>39.648766577910344</v>
      </c>
      <c r="M21" s="137">
        <f t="shared" si="6"/>
        <v>54.253037682374966</v>
      </c>
      <c r="N21" s="137">
        <f t="shared" si="6"/>
        <v>82.266028297496362</v>
      </c>
      <c r="O21" s="137">
        <f t="shared" si="6"/>
        <v>82.759584115477054</v>
      </c>
      <c r="P21" s="137">
        <f t="shared" si="6"/>
        <v>137.53585810210981</v>
      </c>
      <c r="Q21" s="137">
        <f t="shared" si="6"/>
        <v>139.85305569329768</v>
      </c>
      <c r="R21" s="137">
        <f t="shared" si="6"/>
        <v>188.05442394339229</v>
      </c>
      <c r="S21" s="137">
        <f t="shared" si="6"/>
        <v>182.19962258785574</v>
      </c>
      <c r="T21" s="137">
        <f t="shared" si="6"/>
        <v>197.05222841864929</v>
      </c>
      <c r="U21" s="137">
        <f t="shared" si="6"/>
        <v>227.70530778504454</v>
      </c>
      <c r="V21" s="137">
        <f t="shared" si="6"/>
        <v>4.9188481552368906</v>
      </c>
      <c r="W21" s="137">
        <f t="shared" si="6"/>
        <v>165.94739790003345</v>
      </c>
      <c r="X21" s="137">
        <f t="shared" si="6"/>
        <v>192.98254812072591</v>
      </c>
      <c r="Y21" s="137">
        <f t="shared" si="6"/>
        <v>186.44794135826612</v>
      </c>
      <c r="Z21" s="137">
        <f t="shared" si="6"/>
        <v>184.93297509846167</v>
      </c>
      <c r="AA21" s="137">
        <f t="shared" si="6"/>
        <v>267.52050431054244</v>
      </c>
      <c r="AB21" s="137">
        <f>AB7*AB$18</f>
        <v>204.60071805274961</v>
      </c>
      <c r="AC21" s="189">
        <f>AB21</f>
        <v>204.60071805274961</v>
      </c>
      <c r="AD21" s="189">
        <f t="shared" ref="AD21:BL21" si="7">AC21</f>
        <v>204.60071805274961</v>
      </c>
      <c r="AE21" s="189">
        <f t="shared" si="7"/>
        <v>204.60071805274961</v>
      </c>
      <c r="AF21" s="189">
        <f t="shared" si="7"/>
        <v>204.60071805274961</v>
      </c>
      <c r="AG21" s="189">
        <f t="shared" si="7"/>
        <v>204.60071805274961</v>
      </c>
      <c r="AH21" s="189">
        <f t="shared" si="7"/>
        <v>204.60071805274961</v>
      </c>
      <c r="AI21" s="189">
        <f t="shared" si="7"/>
        <v>204.60071805274961</v>
      </c>
      <c r="AJ21" s="189">
        <f t="shared" si="7"/>
        <v>204.60071805274961</v>
      </c>
      <c r="AK21" s="189">
        <f t="shared" si="7"/>
        <v>204.60071805274961</v>
      </c>
      <c r="AL21" s="189">
        <f t="shared" si="7"/>
        <v>204.60071805274961</v>
      </c>
      <c r="AM21" s="189">
        <f t="shared" si="7"/>
        <v>204.60071805274961</v>
      </c>
      <c r="AN21" s="189">
        <f t="shared" si="7"/>
        <v>204.60071805274961</v>
      </c>
      <c r="AO21" s="189">
        <f t="shared" si="7"/>
        <v>204.60071805274961</v>
      </c>
      <c r="AP21" s="189">
        <f t="shared" si="7"/>
        <v>204.60071805274961</v>
      </c>
      <c r="AQ21" s="189">
        <f t="shared" si="7"/>
        <v>204.60071805274961</v>
      </c>
      <c r="AR21" s="189">
        <f t="shared" si="7"/>
        <v>204.60071805274961</v>
      </c>
      <c r="AS21" s="189">
        <f t="shared" si="7"/>
        <v>204.60071805274961</v>
      </c>
      <c r="AT21" s="189">
        <f t="shared" si="7"/>
        <v>204.60071805274961</v>
      </c>
      <c r="AU21" s="189">
        <f t="shared" si="7"/>
        <v>204.60071805274961</v>
      </c>
      <c r="AV21" s="189">
        <f t="shared" si="7"/>
        <v>204.60071805274961</v>
      </c>
      <c r="AW21" s="189">
        <f t="shared" si="7"/>
        <v>204.60071805274961</v>
      </c>
      <c r="AX21" s="189">
        <f t="shared" si="7"/>
        <v>204.60071805274961</v>
      </c>
      <c r="AY21" s="189">
        <f t="shared" si="7"/>
        <v>204.60071805274961</v>
      </c>
      <c r="AZ21" s="189">
        <f t="shared" si="7"/>
        <v>204.60071805274961</v>
      </c>
      <c r="BA21" s="189">
        <f t="shared" si="7"/>
        <v>204.60071805274961</v>
      </c>
      <c r="BB21" s="189">
        <f t="shared" si="7"/>
        <v>204.60071805274961</v>
      </c>
      <c r="BC21" s="189">
        <f t="shared" si="7"/>
        <v>204.60071805274961</v>
      </c>
      <c r="BD21" s="189">
        <f t="shared" si="7"/>
        <v>204.60071805274961</v>
      </c>
      <c r="BE21" s="189">
        <f t="shared" si="7"/>
        <v>204.60071805274961</v>
      </c>
      <c r="BF21" s="189">
        <f t="shared" si="7"/>
        <v>204.60071805274961</v>
      </c>
      <c r="BG21" s="189">
        <f t="shared" si="7"/>
        <v>204.60071805274961</v>
      </c>
      <c r="BH21" s="189">
        <f t="shared" si="7"/>
        <v>204.60071805274961</v>
      </c>
      <c r="BI21" s="189">
        <f t="shared" si="7"/>
        <v>204.60071805274961</v>
      </c>
      <c r="BJ21" s="189">
        <f t="shared" si="7"/>
        <v>204.60071805274961</v>
      </c>
      <c r="BK21" s="189">
        <f t="shared" si="7"/>
        <v>204.60071805274961</v>
      </c>
      <c r="BL21" s="189">
        <f t="shared" si="7"/>
        <v>204.60071805274961</v>
      </c>
    </row>
    <row r="22" spans="1:64">
      <c r="V22" s="3"/>
    </row>
    <row r="23" spans="1:64">
      <c r="V23" s="3"/>
    </row>
    <row r="25" spans="1:64" ht="15">
      <c r="A25" s="1" t="s">
        <v>103</v>
      </c>
      <c r="AB25" s="12" t="s">
        <v>104</v>
      </c>
    </row>
    <row r="26" spans="1:64">
      <c r="AB26" s="137">
        <f>AVERAGE(D5:AA5)</f>
        <v>171825.58827614968</v>
      </c>
    </row>
    <row r="27" spans="1:64">
      <c r="B27" s="501" t="s">
        <v>73</v>
      </c>
      <c r="C27" s="288" t="s">
        <v>74</v>
      </c>
      <c r="D27" s="289" t="s">
        <v>105</v>
      </c>
      <c r="E27" s="11" t="s">
        <v>739</v>
      </c>
      <c r="AB27" s="137">
        <f>AVERAGE(D6:AA6)</f>
        <v>32775.129776599933</v>
      </c>
    </row>
    <row r="28" spans="1:64">
      <c r="A28" s="135" t="s">
        <v>21</v>
      </c>
      <c r="B28" s="573">
        <f>+Options!C15</f>
        <v>7</v>
      </c>
      <c r="C28" s="570">
        <f>+'Cost Input 6'!I4</f>
        <v>0</v>
      </c>
      <c r="D28" s="290">
        <f>+'Cost Input 6'!J4</f>
        <v>0</v>
      </c>
      <c r="I28" s="11"/>
      <c r="AB28" s="137">
        <f>AVERAGE(D7:AA7)</f>
        <v>204.60071805274961</v>
      </c>
    </row>
    <row r="29" spans="1:64">
      <c r="A29" s="135" t="s">
        <v>22</v>
      </c>
      <c r="B29" s="574">
        <f>+Options!C16</f>
        <v>10</v>
      </c>
      <c r="C29" s="571">
        <f>+'Cost Input 6'!I5</f>
        <v>0.10500383699580891</v>
      </c>
      <c r="D29" s="291">
        <f>+'Cost Input 6'!J5</f>
        <v>2073.283429441869</v>
      </c>
    </row>
    <row r="30" spans="1:64">
      <c r="A30" s="135" t="s">
        <v>23</v>
      </c>
      <c r="B30" s="574">
        <f>+Options!C17</f>
        <v>25</v>
      </c>
      <c r="C30" s="571">
        <f>+'Cost Input 6'!I6</f>
        <v>0.43771792049660724</v>
      </c>
      <c r="D30" s="291">
        <f>+'Cost Input 6'!J6</f>
        <v>8642.668090039333</v>
      </c>
    </row>
    <row r="31" spans="1:64">
      <c r="A31" s="135" t="s">
        <v>24</v>
      </c>
      <c r="B31" s="574">
        <f>+Options!C18</f>
        <v>25</v>
      </c>
      <c r="C31" s="571">
        <f>+'Cost Input 6'!I7</f>
        <v>0.1750228974446289</v>
      </c>
      <c r="D31" s="291">
        <f>+'Cost Input 6'!J7</f>
        <v>3455.7982205863232</v>
      </c>
    </row>
    <row r="32" spans="1:64">
      <c r="A32" s="135" t="s">
        <v>25</v>
      </c>
      <c r="B32" s="574">
        <f>+Options!C19</f>
        <v>60</v>
      </c>
      <c r="C32" s="571">
        <f>+'Cost Input 6'!I8</f>
        <v>0.26768923190532068</v>
      </c>
      <c r="D32" s="291">
        <f>+'Cost Input 6'!J8</f>
        <v>5285.47969891305</v>
      </c>
    </row>
    <row r="33" spans="1:4">
      <c r="A33" s="135" t="s">
        <v>26</v>
      </c>
      <c r="B33" s="575">
        <f>+Options!C20</f>
        <v>10000</v>
      </c>
      <c r="C33" s="571">
        <f>+'Cost Input 6'!I9</f>
        <v>1.4566113157634177E-2</v>
      </c>
      <c r="D33" s="291">
        <f>+'Cost Input 6'!J9</f>
        <v>287.60550000000001</v>
      </c>
    </row>
    <row r="34" spans="1:4">
      <c r="A34" s="133" t="s">
        <v>107</v>
      </c>
      <c r="B34" s="572" t="s">
        <v>106</v>
      </c>
      <c r="C34" s="292">
        <f>+'Cost Input 6'!I10</f>
        <v>0.99999999999999989</v>
      </c>
      <c r="D34" s="293">
        <f>+'Cost Input 6'!J10</f>
        <v>19744.834938980577</v>
      </c>
    </row>
  </sheetData>
  <mergeCells count="6">
    <mergeCell ref="A5:A6"/>
    <mergeCell ref="B5:B6"/>
    <mergeCell ref="A12:A13"/>
    <mergeCell ref="B12:B13"/>
    <mergeCell ref="A19:A20"/>
    <mergeCell ref="B19:B20"/>
  </mergeCells>
  <pageMargins left="0.7" right="0.7" top="0.75" bottom="0.75" header="0.3" footer="0.3"/>
  <pageSetup paperSize="9" orientation="portrait" r:id="rId1"/>
  <headerFooter>
    <oddFooter>&amp;L&amp;1#&amp;"Arial"&amp;11&amp;K000000SW Internal Personal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11"/>
  <sheetViews>
    <sheetView zoomScale="40" zoomScaleNormal="40" workbookViewId="0">
      <selection activeCell="D5" sqref="D5"/>
    </sheetView>
  </sheetViews>
  <sheetFormatPr defaultRowHeight="12.75" outlineLevelRow="1"/>
  <cols>
    <col min="3" max="3" width="19.5703125" customWidth="1"/>
    <col min="4" max="4" width="36.42578125" customWidth="1"/>
    <col min="5" max="5" width="16.28515625" customWidth="1"/>
    <col min="6" max="6" width="16.7109375" customWidth="1"/>
  </cols>
  <sheetData>
    <row r="1" spans="1:7" ht="15">
      <c r="A1" s="274"/>
      <c r="B1" s="274"/>
      <c r="C1" s="274"/>
      <c r="D1" s="274"/>
      <c r="E1" s="274"/>
      <c r="F1" s="274"/>
      <c r="G1" s="194"/>
    </row>
    <row r="2" spans="1:7" ht="15">
      <c r="B2" s="263"/>
      <c r="C2" s="772" t="s">
        <v>731</v>
      </c>
      <c r="D2" s="773"/>
      <c r="E2" s="263"/>
      <c r="F2" s="263"/>
    </row>
    <row r="3" spans="1:7" ht="15">
      <c r="A3" s="263"/>
      <c r="B3" s="263"/>
      <c r="C3" s="263"/>
      <c r="D3" s="263"/>
      <c r="E3" s="263" t="s">
        <v>723</v>
      </c>
      <c r="F3" s="263" t="s">
        <v>722</v>
      </c>
    </row>
    <row r="4" spans="1:7" ht="15">
      <c r="A4" s="263"/>
      <c r="B4" s="263"/>
      <c r="C4" s="770" t="s">
        <v>724</v>
      </c>
      <c r="D4" s="261" t="s">
        <v>21</v>
      </c>
      <c r="E4" s="265">
        <f t="shared" ref="E4:E9" si="0">+F4/F$10</f>
        <v>0</v>
      </c>
      <c r="F4" s="266">
        <f>+F15/1000</f>
        <v>0</v>
      </c>
    </row>
    <row r="5" spans="1:7" ht="15">
      <c r="A5" s="263"/>
      <c r="B5" s="263"/>
      <c r="C5" s="771"/>
      <c r="D5" s="261" t="s">
        <v>22</v>
      </c>
      <c r="E5" s="265">
        <f t="shared" si="0"/>
        <v>0.15231627864847058</v>
      </c>
      <c r="F5" s="266">
        <f>+F20/1000</f>
        <v>1943.9231907620269</v>
      </c>
    </row>
    <row r="6" spans="1:7" ht="15">
      <c r="A6" s="263"/>
      <c r="B6" s="263"/>
      <c r="C6" s="771"/>
      <c r="D6" s="261" t="s">
        <v>23</v>
      </c>
      <c r="E6" s="265">
        <f t="shared" si="0"/>
        <v>0.40274005057438456</v>
      </c>
      <c r="F6" s="266">
        <f>+F36/1000</f>
        <v>5139.9346879203631</v>
      </c>
    </row>
    <row r="7" spans="1:7" ht="15">
      <c r="A7" s="263"/>
      <c r="B7" s="263"/>
      <c r="C7" s="771"/>
      <c r="D7" s="261" t="s">
        <v>24</v>
      </c>
      <c r="E7" s="265">
        <f t="shared" si="0"/>
        <v>0.23370960871754226</v>
      </c>
      <c r="F7" s="266">
        <f>+F44/1000</f>
        <v>2982.6984503636399</v>
      </c>
    </row>
    <row r="8" spans="1:7" ht="15">
      <c r="A8" s="263"/>
      <c r="B8" s="263"/>
      <c r="C8" s="771"/>
      <c r="D8" s="261" t="s">
        <v>25</v>
      </c>
      <c r="E8" s="265">
        <f t="shared" si="0"/>
        <v>0.20406690777536138</v>
      </c>
      <c r="F8" s="266">
        <f>+F74/1000</f>
        <v>2604.3860709539726</v>
      </c>
    </row>
    <row r="9" spans="1:7" ht="15">
      <c r="A9" s="263"/>
      <c r="B9" s="263"/>
      <c r="C9" s="771"/>
      <c r="D9" s="261" t="s">
        <v>26</v>
      </c>
      <c r="E9" s="265">
        <f t="shared" si="0"/>
        <v>7.1671542842411361E-3</v>
      </c>
      <c r="F9" s="266">
        <f>+F79/1000</f>
        <v>91.470179999999999</v>
      </c>
    </row>
    <row r="10" spans="1:7" ht="15.75" thickBot="1">
      <c r="A10" s="263"/>
      <c r="B10" s="263"/>
      <c r="C10" s="263"/>
      <c r="D10" s="263"/>
      <c r="E10" s="267">
        <f>+SUM(E4:E9)</f>
        <v>1</v>
      </c>
      <c r="F10" s="268">
        <f>+SUM(F4:F9)</f>
        <v>12762.412580000004</v>
      </c>
    </row>
    <row r="11" spans="1:7" ht="15.75" thickTop="1">
      <c r="A11" s="263"/>
      <c r="B11" s="263"/>
      <c r="C11" s="263"/>
      <c r="D11" s="263"/>
      <c r="E11" s="272"/>
      <c r="F11" s="273"/>
    </row>
    <row r="12" spans="1:7" ht="15">
      <c r="A12" s="274"/>
      <c r="B12" s="274"/>
      <c r="C12" s="274"/>
      <c r="D12" s="274"/>
      <c r="E12" s="274"/>
      <c r="F12" s="274"/>
      <c r="G12" s="194"/>
    </row>
    <row r="13" spans="1:7" ht="45">
      <c r="A13" s="269" t="s">
        <v>130</v>
      </c>
      <c r="B13" s="269"/>
      <c r="C13" s="270" t="s">
        <v>418</v>
      </c>
      <c r="D13" s="270" t="s">
        <v>419</v>
      </c>
      <c r="E13" s="271" t="s">
        <v>420</v>
      </c>
      <c r="F13" s="271" t="s">
        <v>421</v>
      </c>
      <c r="G13" s="269" t="s">
        <v>422</v>
      </c>
    </row>
    <row r="14" spans="1:7" outlineLevel="1">
      <c r="A14">
        <v>0</v>
      </c>
      <c r="B14" s="11" t="s">
        <v>423</v>
      </c>
      <c r="C14" s="84" t="s">
        <v>424</v>
      </c>
      <c r="D14" s="84" t="s">
        <v>425</v>
      </c>
      <c r="E14" s="278">
        <v>0</v>
      </c>
      <c r="F14" s="128">
        <f>E14*$E$111</f>
        <v>0</v>
      </c>
    </row>
    <row r="15" spans="1:7">
      <c r="A15" s="1" t="s">
        <v>426</v>
      </c>
      <c r="B15" s="1"/>
      <c r="C15" s="98"/>
      <c r="D15" s="98" t="s">
        <v>427</v>
      </c>
      <c r="E15" s="183">
        <f>SUM(E14)</f>
        <v>0</v>
      </c>
      <c r="F15" s="183">
        <f>SUM(F14)</f>
        <v>0</v>
      </c>
      <c r="G15" s="184">
        <f>F15/$E$107</f>
        <v>0</v>
      </c>
    </row>
    <row r="16" spans="1:7">
      <c r="A16" s="1"/>
      <c r="B16" s="1"/>
      <c r="C16" s="98"/>
      <c r="D16" s="98"/>
      <c r="E16" s="183"/>
      <c r="F16" s="128">
        <f>E16*$E$111</f>
        <v>0</v>
      </c>
      <c r="G16" s="184"/>
    </row>
    <row r="17" spans="1:7" outlineLevel="1">
      <c r="A17">
        <v>4</v>
      </c>
      <c r="B17" s="11" t="s">
        <v>22</v>
      </c>
      <c r="C17" s="84" t="s">
        <v>428</v>
      </c>
      <c r="D17" s="84" t="s">
        <v>429</v>
      </c>
      <c r="E17" s="279">
        <v>538284.9</v>
      </c>
      <c r="F17" s="128">
        <f>E17*$E$111</f>
        <v>1190717.4330681132</v>
      </c>
      <c r="G17" s="99"/>
    </row>
    <row r="18" spans="1:7" outlineLevel="1">
      <c r="A18">
        <v>4</v>
      </c>
      <c r="B18" s="11" t="s">
        <v>22</v>
      </c>
      <c r="C18" s="84" t="s">
        <v>430</v>
      </c>
      <c r="D18" s="84" t="s">
        <v>431</v>
      </c>
      <c r="E18" s="279">
        <v>325500</v>
      </c>
      <c r="F18" s="128">
        <f>E18*$E$111</f>
        <v>720024.8873109218</v>
      </c>
      <c r="G18" s="99"/>
    </row>
    <row r="19" spans="1:7" outlineLevel="1">
      <c r="A19">
        <v>4</v>
      </c>
      <c r="B19" s="11" t="s">
        <v>22</v>
      </c>
      <c r="C19" s="84" t="s">
        <v>432</v>
      </c>
      <c r="D19" s="84" t="s">
        <v>433</v>
      </c>
      <c r="E19" s="279">
        <v>15000</v>
      </c>
      <c r="F19" s="128">
        <f>E19*$E$111</f>
        <v>33180.870382991787</v>
      </c>
      <c r="G19" s="99"/>
    </row>
    <row r="20" spans="1:7">
      <c r="A20" s="1" t="s">
        <v>434</v>
      </c>
      <c r="B20" s="1"/>
      <c r="C20" s="98"/>
      <c r="D20" s="98" t="s">
        <v>22</v>
      </c>
      <c r="E20" s="186">
        <f>SUM(E17:E19)</f>
        <v>878784.9</v>
      </c>
      <c r="F20" s="186">
        <f>SUM(F17:F19)</f>
        <v>1943923.1907620269</v>
      </c>
      <c r="G20" s="184">
        <f>F20/$E$107</f>
        <v>0.15231627864847064</v>
      </c>
    </row>
    <row r="21" spans="1:7">
      <c r="A21" s="1"/>
      <c r="B21" s="1"/>
      <c r="C21" s="98"/>
      <c r="D21" s="98"/>
      <c r="E21" s="186"/>
      <c r="F21" s="128">
        <f t="shared" ref="F21:F35" si="1">E21*$E$111</f>
        <v>0</v>
      </c>
      <c r="G21" s="185"/>
    </row>
    <row r="22" spans="1:7" outlineLevel="1">
      <c r="A22">
        <v>5</v>
      </c>
      <c r="B22" s="11" t="s">
        <v>23</v>
      </c>
      <c r="C22" s="84" t="s">
        <v>435</v>
      </c>
      <c r="D22" s="84" t="s">
        <v>436</v>
      </c>
      <c r="E22" s="279">
        <v>22496.71</v>
      </c>
      <c r="F22" s="128">
        <f t="shared" si="1"/>
        <v>49764.027903583679</v>
      </c>
      <c r="G22" s="99"/>
    </row>
    <row r="23" spans="1:7" outlineLevel="1">
      <c r="A23">
        <v>5</v>
      </c>
      <c r="B23" s="11" t="s">
        <v>23</v>
      </c>
      <c r="C23" s="84" t="s">
        <v>437</v>
      </c>
      <c r="D23" s="84" t="s">
        <v>438</v>
      </c>
      <c r="E23" s="279">
        <v>10564.31</v>
      </c>
      <c r="F23" s="128">
        <f t="shared" si="1"/>
        <v>23368.866719716265</v>
      </c>
      <c r="G23" s="99"/>
    </row>
    <row r="24" spans="1:7" outlineLevel="1">
      <c r="A24">
        <v>5</v>
      </c>
      <c r="B24" s="11" t="s">
        <v>23</v>
      </c>
      <c r="C24" s="84" t="s">
        <v>439</v>
      </c>
      <c r="D24" s="84" t="s">
        <v>440</v>
      </c>
      <c r="E24" s="279">
        <v>10564.31</v>
      </c>
      <c r="F24" s="128">
        <f t="shared" si="1"/>
        <v>23368.866719716265</v>
      </c>
      <c r="G24" s="99"/>
    </row>
    <row r="25" spans="1:7" outlineLevel="1">
      <c r="A25">
        <v>5</v>
      </c>
      <c r="B25" s="11" t="s">
        <v>23</v>
      </c>
      <c r="C25" s="84" t="s">
        <v>441</v>
      </c>
      <c r="D25" s="84" t="s">
        <v>442</v>
      </c>
      <c r="E25" s="279">
        <v>10564.31</v>
      </c>
      <c r="F25" s="128">
        <f t="shared" si="1"/>
        <v>23368.866719716265</v>
      </c>
      <c r="G25" s="99"/>
    </row>
    <row r="26" spans="1:7" outlineLevel="1">
      <c r="A26">
        <v>5</v>
      </c>
      <c r="B26" s="11" t="s">
        <v>23</v>
      </c>
      <c r="C26" s="84" t="s">
        <v>443</v>
      </c>
      <c r="D26" s="84" t="s">
        <v>444</v>
      </c>
      <c r="E26" s="279">
        <v>11000</v>
      </c>
      <c r="F26" s="128">
        <f t="shared" si="1"/>
        <v>24332.638280860647</v>
      </c>
      <c r="G26" s="99"/>
    </row>
    <row r="27" spans="1:7" outlineLevel="1">
      <c r="A27">
        <v>5</v>
      </c>
      <c r="B27" s="11" t="s">
        <v>23</v>
      </c>
      <c r="C27" s="84" t="s">
        <v>445</v>
      </c>
      <c r="D27" s="84" t="s">
        <v>446</v>
      </c>
      <c r="E27" s="279">
        <v>370000</v>
      </c>
      <c r="F27" s="128">
        <f t="shared" si="1"/>
        <v>818461.4694471308</v>
      </c>
      <c r="G27" s="99"/>
    </row>
    <row r="28" spans="1:7" outlineLevel="1">
      <c r="A28">
        <v>5</v>
      </c>
      <c r="B28" s="11" t="s">
        <v>23</v>
      </c>
      <c r="C28" s="84" t="s">
        <v>447</v>
      </c>
      <c r="D28" s="84" t="s">
        <v>448</v>
      </c>
      <c r="E28" s="279">
        <v>282000</v>
      </c>
      <c r="F28" s="128">
        <f t="shared" si="1"/>
        <v>623800.36320024566</v>
      </c>
      <c r="G28" s="99"/>
    </row>
    <row r="29" spans="1:7" outlineLevel="1">
      <c r="A29">
        <v>5</v>
      </c>
      <c r="B29" s="11" t="s">
        <v>23</v>
      </c>
      <c r="C29" s="84" t="s">
        <v>449</v>
      </c>
      <c r="D29" s="84" t="s">
        <v>450</v>
      </c>
      <c r="E29" s="279">
        <v>291000</v>
      </c>
      <c r="F29" s="128">
        <f t="shared" si="1"/>
        <v>643708.88543004077</v>
      </c>
      <c r="G29" s="99"/>
    </row>
    <row r="30" spans="1:7" outlineLevel="1">
      <c r="A30">
        <v>5</v>
      </c>
      <c r="B30" s="11" t="s">
        <v>23</v>
      </c>
      <c r="C30" s="84" t="s">
        <v>451</v>
      </c>
      <c r="D30" s="84" t="s">
        <v>452</v>
      </c>
      <c r="E30" s="279">
        <v>338000</v>
      </c>
      <c r="F30" s="128">
        <f t="shared" si="1"/>
        <v>747675.61263008171</v>
      </c>
      <c r="G30" s="99"/>
    </row>
    <row r="31" spans="1:7" outlineLevel="1">
      <c r="A31">
        <v>5</v>
      </c>
      <c r="B31" s="11" t="s">
        <v>23</v>
      </c>
      <c r="C31" s="84" t="s">
        <v>453</v>
      </c>
      <c r="D31" s="84" t="s">
        <v>454</v>
      </c>
      <c r="E31" s="279">
        <v>185256.87</v>
      </c>
      <c r="F31" s="128">
        <f t="shared" si="1"/>
        <v>409798.94606858399</v>
      </c>
      <c r="G31" s="99"/>
    </row>
    <row r="32" spans="1:7" outlineLevel="1">
      <c r="A32">
        <v>5</v>
      </c>
      <c r="B32" s="11" t="s">
        <v>23</v>
      </c>
      <c r="C32" s="84" t="s">
        <v>455</v>
      </c>
      <c r="D32" s="84" t="s">
        <v>456</v>
      </c>
      <c r="E32" s="279">
        <v>670269.63</v>
      </c>
      <c r="F32" s="128">
        <f t="shared" si="1"/>
        <v>1482675.314312391</v>
      </c>
      <c r="G32" s="99"/>
    </row>
    <row r="33" spans="1:7" outlineLevel="1">
      <c r="A33">
        <v>5</v>
      </c>
      <c r="B33" s="11" t="s">
        <v>23</v>
      </c>
      <c r="C33" s="84" t="s">
        <v>457</v>
      </c>
      <c r="D33" s="84" t="s">
        <v>456</v>
      </c>
      <c r="E33" s="279">
        <v>28233.55</v>
      </c>
      <c r="F33" s="128">
        <f t="shared" si="1"/>
        <v>62454.250866781185</v>
      </c>
      <c r="G33" s="99"/>
    </row>
    <row r="34" spans="1:7" outlineLevel="1">
      <c r="A34">
        <v>5</v>
      </c>
      <c r="B34" s="11" t="s">
        <v>23</v>
      </c>
      <c r="C34" s="84" t="s">
        <v>458</v>
      </c>
      <c r="D34" s="84" t="s">
        <v>459</v>
      </c>
      <c r="E34" s="279">
        <v>57719.13</v>
      </c>
      <c r="F34" s="128">
        <f t="shared" si="1"/>
        <v>127678.06474327018</v>
      </c>
      <c r="G34" s="99"/>
    </row>
    <row r="35" spans="1:7" outlineLevel="1">
      <c r="A35">
        <v>5</v>
      </c>
      <c r="B35" s="11" t="s">
        <v>23</v>
      </c>
      <c r="C35" s="84" t="s">
        <v>460</v>
      </c>
      <c r="D35" s="84" t="s">
        <v>461</v>
      </c>
      <c r="E35" s="279">
        <v>35929.67</v>
      </c>
      <c r="F35" s="128">
        <f t="shared" si="1"/>
        <v>79478.514878244576</v>
      </c>
      <c r="G35" s="99"/>
    </row>
    <row r="36" spans="1:7">
      <c r="A36" s="1" t="s">
        <v>462</v>
      </c>
      <c r="B36" s="11"/>
      <c r="C36" s="84"/>
      <c r="D36" s="98" t="s">
        <v>463</v>
      </c>
      <c r="E36" s="186">
        <f>SUM(E22:E35)</f>
        <v>2323598.4899999998</v>
      </c>
      <c r="F36" s="186">
        <f>SUM(F22:F35)</f>
        <v>5139934.6879203627</v>
      </c>
      <c r="G36" s="184">
        <f>F36/$E$107</f>
        <v>0.40274005057438467</v>
      </c>
    </row>
    <row r="37" spans="1:7">
      <c r="A37" s="1"/>
      <c r="B37" s="1"/>
      <c r="C37" s="98"/>
      <c r="D37" s="98"/>
      <c r="E37" s="183"/>
      <c r="F37" s="128">
        <f t="shared" ref="F37:F43" si="2">E37*$E$111</f>
        <v>0</v>
      </c>
      <c r="G37" s="184"/>
    </row>
    <row r="38" spans="1:7" outlineLevel="1">
      <c r="A38">
        <v>3</v>
      </c>
      <c r="B38" s="11" t="s">
        <v>464</v>
      </c>
      <c r="C38" s="84" t="s">
        <v>465</v>
      </c>
      <c r="D38" s="84" t="s">
        <v>466</v>
      </c>
      <c r="E38" s="279">
        <v>90703</v>
      </c>
      <c r="F38" s="128">
        <f t="shared" si="2"/>
        <v>200640.29908990028</v>
      </c>
      <c r="G38" s="99"/>
    </row>
    <row r="39" spans="1:7" outlineLevel="1">
      <c r="A39">
        <v>3</v>
      </c>
      <c r="B39" s="11" t="s">
        <v>464</v>
      </c>
      <c r="C39" s="84" t="s">
        <v>467</v>
      </c>
      <c r="D39" s="84" t="s">
        <v>468</v>
      </c>
      <c r="E39" s="279">
        <v>2100</v>
      </c>
      <c r="F39" s="128">
        <f t="shared" si="2"/>
        <v>4645.3218536188506</v>
      </c>
      <c r="G39" s="99"/>
    </row>
    <row r="40" spans="1:7" outlineLevel="1">
      <c r="A40">
        <v>3</v>
      </c>
      <c r="B40" s="11" t="s">
        <v>464</v>
      </c>
      <c r="C40" s="84" t="s">
        <v>469</v>
      </c>
      <c r="D40" s="84" t="s">
        <v>470</v>
      </c>
      <c r="E40" s="279">
        <v>50000</v>
      </c>
      <c r="F40" s="128">
        <f t="shared" si="2"/>
        <v>110602.9012766393</v>
      </c>
      <c r="G40" s="99"/>
    </row>
    <row r="41" spans="1:7" outlineLevel="1">
      <c r="A41">
        <v>3</v>
      </c>
      <c r="B41" s="11" t="s">
        <v>464</v>
      </c>
      <c r="C41" s="84" t="s">
        <v>471</v>
      </c>
      <c r="D41" s="84" t="s">
        <v>472</v>
      </c>
      <c r="E41" s="279">
        <v>100000</v>
      </c>
      <c r="F41" s="128">
        <f t="shared" si="2"/>
        <v>221205.8025532786</v>
      </c>
      <c r="G41" s="99"/>
    </row>
    <row r="42" spans="1:7" outlineLevel="1">
      <c r="A42">
        <v>3</v>
      </c>
      <c r="B42" s="11" t="s">
        <v>464</v>
      </c>
      <c r="C42" s="84" t="s">
        <v>473</v>
      </c>
      <c r="D42" s="84" t="s">
        <v>474</v>
      </c>
      <c r="E42" s="279">
        <v>786539.01</v>
      </c>
      <c r="F42" s="128">
        <f t="shared" si="2"/>
        <v>1739869.9294651123</v>
      </c>
      <c r="G42" s="99"/>
    </row>
    <row r="43" spans="1:7" outlineLevel="1">
      <c r="A43">
        <v>3</v>
      </c>
      <c r="B43" s="11" t="s">
        <v>464</v>
      </c>
      <c r="C43" s="84" t="s">
        <v>475</v>
      </c>
      <c r="D43" s="84" t="s">
        <v>476</v>
      </c>
      <c r="E43" s="279">
        <v>319039.64</v>
      </c>
      <c r="F43" s="128">
        <f t="shared" si="2"/>
        <v>705734.19612509082</v>
      </c>
      <c r="G43" s="99"/>
    </row>
    <row r="44" spans="1:7">
      <c r="A44" s="1" t="s">
        <v>477</v>
      </c>
      <c r="B44" s="1"/>
      <c r="C44" s="98"/>
      <c r="D44" s="98" t="s">
        <v>464</v>
      </c>
      <c r="E44" s="186">
        <f>SUM(E38:E43)</f>
        <v>1348381.65</v>
      </c>
      <c r="F44" s="186">
        <f>SUM(F38:F43)</f>
        <v>2982698.4503636397</v>
      </c>
      <c r="G44" s="184">
        <f>F44/$E$107</f>
        <v>0.23370960871754234</v>
      </c>
    </row>
    <row r="45" spans="1:7">
      <c r="A45" s="1"/>
      <c r="B45" s="1"/>
      <c r="C45" s="98"/>
      <c r="D45" s="98"/>
      <c r="E45" s="183"/>
      <c r="F45" s="128">
        <f t="shared" ref="F45:F73" si="3">E45*$E$111</f>
        <v>0</v>
      </c>
      <c r="G45" s="184"/>
    </row>
    <row r="46" spans="1:7" outlineLevel="1">
      <c r="A46">
        <v>1</v>
      </c>
      <c r="B46" s="11" t="s">
        <v>101</v>
      </c>
      <c r="C46" s="84" t="s">
        <v>478</v>
      </c>
      <c r="D46" s="84" t="s">
        <v>479</v>
      </c>
      <c r="E46" s="278">
        <v>3658.81</v>
      </c>
      <c r="F46" s="128">
        <f t="shared" si="3"/>
        <v>8093.5000243996128</v>
      </c>
    </row>
    <row r="47" spans="1:7" outlineLevel="1">
      <c r="A47">
        <v>1</v>
      </c>
      <c r="B47" s="11" t="s">
        <v>101</v>
      </c>
      <c r="C47" s="84" t="s">
        <v>480</v>
      </c>
      <c r="D47" s="84" t="s">
        <v>481</v>
      </c>
      <c r="E47" s="278">
        <v>78160.63</v>
      </c>
      <c r="F47" s="128">
        <f t="shared" si="3"/>
        <v>172895.84887219864</v>
      </c>
    </row>
    <row r="48" spans="1:7" outlineLevel="1">
      <c r="A48">
        <v>1</v>
      </c>
      <c r="B48" s="11" t="s">
        <v>101</v>
      </c>
      <c r="C48" s="84" t="s">
        <v>482</v>
      </c>
      <c r="D48" s="84" t="s">
        <v>483</v>
      </c>
      <c r="E48" s="278">
        <v>48199.37</v>
      </c>
      <c r="F48" s="128">
        <f t="shared" si="3"/>
        <v>106619.80323412421</v>
      </c>
    </row>
    <row r="49" spans="1:6" outlineLevel="1">
      <c r="A49">
        <v>1</v>
      </c>
      <c r="B49" s="11" t="s">
        <v>101</v>
      </c>
      <c r="C49" s="84" t="s">
        <v>484</v>
      </c>
      <c r="D49" s="84" t="s">
        <v>485</v>
      </c>
      <c r="E49" s="278">
        <v>50382.5</v>
      </c>
      <c r="F49" s="128">
        <f t="shared" si="3"/>
        <v>111449.01347140559</v>
      </c>
    </row>
    <row r="50" spans="1:6" outlineLevel="1">
      <c r="A50">
        <v>1</v>
      </c>
      <c r="B50" s="11" t="s">
        <v>101</v>
      </c>
      <c r="C50" s="84" t="s">
        <v>486</v>
      </c>
      <c r="D50" s="84" t="s">
        <v>485</v>
      </c>
      <c r="E50" s="278">
        <v>34382.06</v>
      </c>
      <c r="F50" s="128">
        <f t="shared" si="3"/>
        <v>76055.111757349776</v>
      </c>
    </row>
    <row r="51" spans="1:6" outlineLevel="1">
      <c r="A51">
        <v>1</v>
      </c>
      <c r="B51" s="11" t="s">
        <v>101</v>
      </c>
      <c r="C51" s="84" t="s">
        <v>487</v>
      </c>
      <c r="D51" s="84" t="s">
        <v>488</v>
      </c>
      <c r="E51" s="278">
        <v>10580.1</v>
      </c>
      <c r="F51" s="128">
        <f t="shared" si="3"/>
        <v>23403.795115939429</v>
      </c>
    </row>
    <row r="52" spans="1:6" outlineLevel="1">
      <c r="A52">
        <v>1</v>
      </c>
      <c r="B52" s="11" t="s">
        <v>101</v>
      </c>
      <c r="C52" s="84" t="s">
        <v>489</v>
      </c>
      <c r="D52" s="84" t="s">
        <v>490</v>
      </c>
      <c r="E52" s="278">
        <v>7361.42</v>
      </c>
      <c r="F52" s="128">
        <f t="shared" si="3"/>
        <v>16283.888190317561</v>
      </c>
    </row>
    <row r="53" spans="1:6" outlineLevel="1">
      <c r="A53">
        <v>1</v>
      </c>
      <c r="B53" s="11" t="s">
        <v>101</v>
      </c>
      <c r="C53" s="84" t="s">
        <v>491</v>
      </c>
      <c r="D53" s="84" t="s">
        <v>492</v>
      </c>
      <c r="E53" s="278">
        <v>48728.23</v>
      </c>
      <c r="F53" s="128">
        <f t="shared" si="3"/>
        <v>107789.67224150748</v>
      </c>
    </row>
    <row r="54" spans="1:6" outlineLevel="1">
      <c r="A54">
        <v>1</v>
      </c>
      <c r="B54" s="11" t="s">
        <v>101</v>
      </c>
      <c r="C54" s="84" t="s">
        <v>493</v>
      </c>
      <c r="D54" s="84" t="s">
        <v>494</v>
      </c>
      <c r="E54" s="278">
        <v>315379.23</v>
      </c>
      <c r="F54" s="128">
        <f t="shared" si="3"/>
        <v>697637.15680785035</v>
      </c>
    </row>
    <row r="55" spans="1:6" outlineLevel="1">
      <c r="A55">
        <v>1</v>
      </c>
      <c r="B55" s="11" t="s">
        <v>101</v>
      </c>
      <c r="C55" s="84" t="s">
        <v>495</v>
      </c>
      <c r="D55" s="84" t="s">
        <v>496</v>
      </c>
      <c r="E55" s="278">
        <v>53389.13</v>
      </c>
      <c r="F55" s="128">
        <f t="shared" si="3"/>
        <v>118099.85349271323</v>
      </c>
    </row>
    <row r="56" spans="1:6" outlineLevel="1">
      <c r="A56">
        <v>1</v>
      </c>
      <c r="B56" s="11" t="s">
        <v>101</v>
      </c>
      <c r="C56" s="84" t="s">
        <v>497</v>
      </c>
      <c r="D56" s="84" t="s">
        <v>498</v>
      </c>
      <c r="E56" s="278">
        <v>332919.33</v>
      </c>
      <c r="F56" s="128">
        <f t="shared" si="3"/>
        <v>736436.87578149803</v>
      </c>
    </row>
    <row r="57" spans="1:6" outlineLevel="1">
      <c r="A57">
        <v>1</v>
      </c>
      <c r="B57" s="11" t="s">
        <v>101</v>
      </c>
      <c r="C57" s="84" t="s">
        <v>499</v>
      </c>
      <c r="D57" s="84" t="s">
        <v>500</v>
      </c>
      <c r="E57" s="278">
        <v>3000</v>
      </c>
      <c r="F57" s="128">
        <f t="shared" si="3"/>
        <v>6636.1740765983577</v>
      </c>
    </row>
    <row r="58" spans="1:6" outlineLevel="1">
      <c r="A58">
        <v>1</v>
      </c>
      <c r="B58" s="11" t="s">
        <v>101</v>
      </c>
      <c r="C58" s="84" t="s">
        <v>501</v>
      </c>
      <c r="D58" s="84" t="s">
        <v>502</v>
      </c>
      <c r="E58" s="278">
        <v>4353.5</v>
      </c>
      <c r="F58" s="128">
        <f t="shared" si="3"/>
        <v>9630.1946141569842</v>
      </c>
    </row>
    <row r="59" spans="1:6" outlineLevel="1">
      <c r="A59">
        <v>1</v>
      </c>
      <c r="B59" s="11" t="s">
        <v>101</v>
      </c>
      <c r="C59" s="84" t="s">
        <v>503</v>
      </c>
      <c r="D59" s="84" t="s">
        <v>504</v>
      </c>
      <c r="E59" s="278">
        <v>4232.1099999999997</v>
      </c>
      <c r="F59" s="128">
        <f t="shared" si="3"/>
        <v>9361.6728904375577</v>
      </c>
    </row>
    <row r="60" spans="1:6" outlineLevel="1">
      <c r="A60">
        <v>1</v>
      </c>
      <c r="B60" s="11" t="s">
        <v>101</v>
      </c>
      <c r="C60" s="84" t="s">
        <v>505</v>
      </c>
      <c r="D60" s="84" t="s">
        <v>506</v>
      </c>
      <c r="E60" s="278">
        <v>1481.87</v>
      </c>
      <c r="F60" s="128">
        <f t="shared" si="3"/>
        <v>3277.9824262962693</v>
      </c>
    </row>
    <row r="61" spans="1:6" outlineLevel="1">
      <c r="A61">
        <v>1</v>
      </c>
      <c r="B61" s="11" t="s">
        <v>101</v>
      </c>
      <c r="C61" s="84" t="s">
        <v>507</v>
      </c>
      <c r="D61" s="84" t="s">
        <v>508</v>
      </c>
      <c r="E61" s="278">
        <v>212.8</v>
      </c>
      <c r="F61" s="128">
        <f t="shared" si="3"/>
        <v>470.72594783337689</v>
      </c>
    </row>
    <row r="62" spans="1:6" outlineLevel="1">
      <c r="A62">
        <v>1</v>
      </c>
      <c r="B62" s="11" t="s">
        <v>101</v>
      </c>
      <c r="C62" s="84" t="s">
        <v>509</v>
      </c>
      <c r="D62" s="84" t="s">
        <v>510</v>
      </c>
      <c r="E62" s="278">
        <v>3597.93</v>
      </c>
      <c r="F62" s="128">
        <f t="shared" si="3"/>
        <v>7958.8299318051759</v>
      </c>
    </row>
    <row r="63" spans="1:6" outlineLevel="1">
      <c r="A63">
        <v>1</v>
      </c>
      <c r="B63" s="11" t="s">
        <v>101</v>
      </c>
      <c r="C63" s="84" t="s">
        <v>511</v>
      </c>
      <c r="D63" s="84" t="s">
        <v>512</v>
      </c>
      <c r="E63" s="278">
        <v>3597.93</v>
      </c>
      <c r="F63" s="128">
        <f t="shared" si="3"/>
        <v>7958.8299318051759</v>
      </c>
    </row>
    <row r="64" spans="1:6" outlineLevel="1">
      <c r="A64">
        <v>1</v>
      </c>
      <c r="B64" s="11" t="s">
        <v>101</v>
      </c>
      <c r="C64" s="84" t="s">
        <v>513</v>
      </c>
      <c r="D64" s="84" t="s">
        <v>514</v>
      </c>
      <c r="E64" s="278">
        <v>3597.93</v>
      </c>
      <c r="F64" s="128">
        <f t="shared" si="3"/>
        <v>7958.8299318051759</v>
      </c>
    </row>
    <row r="65" spans="1:7" outlineLevel="1">
      <c r="A65">
        <v>1</v>
      </c>
      <c r="B65" s="11" t="s">
        <v>101</v>
      </c>
      <c r="C65" s="84" t="s">
        <v>515</v>
      </c>
      <c r="D65" s="84" t="s">
        <v>516</v>
      </c>
      <c r="E65" s="278">
        <v>10720.57</v>
      </c>
      <c r="F65" s="128">
        <f t="shared" si="3"/>
        <v>23714.52290678602</v>
      </c>
    </row>
    <row r="66" spans="1:7" outlineLevel="1">
      <c r="A66">
        <v>1</v>
      </c>
      <c r="B66" s="11" t="s">
        <v>101</v>
      </c>
      <c r="C66" s="84" t="s">
        <v>517</v>
      </c>
      <c r="D66" s="84" t="s">
        <v>518</v>
      </c>
      <c r="E66" s="278">
        <v>29622.63</v>
      </c>
      <c r="F66" s="128">
        <f t="shared" si="3"/>
        <v>65526.976428888272</v>
      </c>
    </row>
    <row r="67" spans="1:7" outlineLevel="1">
      <c r="A67">
        <v>1</v>
      </c>
      <c r="B67" s="11" t="s">
        <v>101</v>
      </c>
      <c r="C67" s="84" t="s">
        <v>519</v>
      </c>
      <c r="D67" s="84" t="s">
        <v>520</v>
      </c>
      <c r="E67" s="278">
        <v>6601.45</v>
      </c>
      <c r="F67" s="128">
        <f t="shared" si="3"/>
        <v>14602.790452653409</v>
      </c>
    </row>
    <row r="68" spans="1:7" outlineLevel="1">
      <c r="A68">
        <v>1</v>
      </c>
      <c r="B68" s="11" t="s">
        <v>101</v>
      </c>
      <c r="C68" s="84" t="s">
        <v>521</v>
      </c>
      <c r="D68" s="84" t="s">
        <v>522</v>
      </c>
      <c r="E68" s="278">
        <v>4234.91</v>
      </c>
      <c r="F68" s="128">
        <f t="shared" si="3"/>
        <v>9367.8666529090497</v>
      </c>
    </row>
    <row r="69" spans="1:7" outlineLevel="1">
      <c r="A69">
        <v>1</v>
      </c>
      <c r="B69" s="11" t="s">
        <v>101</v>
      </c>
      <c r="C69" s="84" t="s">
        <v>523</v>
      </c>
      <c r="D69" s="84" t="s">
        <v>520</v>
      </c>
      <c r="E69" s="278">
        <v>5028.84</v>
      </c>
      <c r="F69" s="128">
        <f t="shared" si="3"/>
        <v>11124.085881120296</v>
      </c>
    </row>
    <row r="70" spans="1:7" outlineLevel="1">
      <c r="A70">
        <v>1</v>
      </c>
      <c r="B70" s="11" t="s">
        <v>101</v>
      </c>
      <c r="C70" s="84" t="s">
        <v>524</v>
      </c>
      <c r="D70" s="84" t="s">
        <v>525</v>
      </c>
      <c r="E70" s="278">
        <v>12461.56</v>
      </c>
      <c r="F70" s="128">
        <f t="shared" si="3"/>
        <v>27565.693808658343</v>
      </c>
    </row>
    <row r="71" spans="1:7" outlineLevel="1">
      <c r="A71">
        <v>1</v>
      </c>
      <c r="B71" s="11" t="s">
        <v>101</v>
      </c>
      <c r="C71" s="84" t="s">
        <v>526</v>
      </c>
      <c r="D71" s="84" t="s">
        <v>527</v>
      </c>
      <c r="E71" s="278">
        <v>1268.33</v>
      </c>
      <c r="F71" s="128">
        <f t="shared" si="3"/>
        <v>2805.6195555239983</v>
      </c>
    </row>
    <row r="72" spans="1:7" outlineLevel="1">
      <c r="A72">
        <v>1</v>
      </c>
      <c r="B72" s="11" t="s">
        <v>101</v>
      </c>
      <c r="C72" s="84" t="s">
        <v>528</v>
      </c>
      <c r="D72" s="84" t="s">
        <v>529</v>
      </c>
      <c r="E72" s="278">
        <v>2205.67</v>
      </c>
      <c r="F72" s="128">
        <f t="shared" si="3"/>
        <v>4879.0700251769003</v>
      </c>
    </row>
    <row r="73" spans="1:7" outlineLevel="1">
      <c r="A73">
        <v>1</v>
      </c>
      <c r="B73" s="11" t="s">
        <v>101</v>
      </c>
      <c r="C73" s="84" t="s">
        <v>530</v>
      </c>
      <c r="D73" s="84" t="s">
        <v>531</v>
      </c>
      <c r="E73" s="278">
        <v>98000</v>
      </c>
      <c r="F73" s="128">
        <f t="shared" si="3"/>
        <v>216781.68650221304</v>
      </c>
    </row>
    <row r="74" spans="1:7">
      <c r="A74" s="1" t="s">
        <v>532</v>
      </c>
      <c r="B74" s="11"/>
      <c r="C74" s="84"/>
      <c r="D74" s="98" t="s">
        <v>533</v>
      </c>
      <c r="E74" s="183">
        <f>SUM(E46:E73)</f>
        <v>1177358.8400000003</v>
      </c>
      <c r="F74" s="183">
        <f>SUM(F46:F73)</f>
        <v>2604386.0709539726</v>
      </c>
      <c r="G74" s="184">
        <f>F74/$E$107</f>
        <v>0.20406690777536146</v>
      </c>
    </row>
    <row r="75" spans="1:7">
      <c r="A75" s="1"/>
      <c r="B75" s="11"/>
      <c r="C75" s="84"/>
      <c r="D75" s="98"/>
      <c r="E75" s="183"/>
      <c r="F75" s="183"/>
      <c r="G75" s="184"/>
    </row>
    <row r="76" spans="1:7">
      <c r="A76" s="1" t="s">
        <v>534</v>
      </c>
      <c r="D76" s="98" t="s">
        <v>535</v>
      </c>
      <c r="E76" s="186">
        <f>SUM(E15,E20,E36,E44,E74)</f>
        <v>5728123.879999999</v>
      </c>
      <c r="F76" s="186">
        <f>SUM(F15,F20,F36,F44,F74)</f>
        <v>12670942.400000002</v>
      </c>
    </row>
    <row r="77" spans="1:7">
      <c r="D77" s="98"/>
      <c r="E77" s="186"/>
      <c r="F77" s="186"/>
    </row>
    <row r="78" spans="1:7" outlineLevel="1">
      <c r="A78">
        <v>6</v>
      </c>
      <c r="B78" s="84"/>
      <c r="C78" s="84" t="s">
        <v>536</v>
      </c>
      <c r="D78" s="84" t="s">
        <v>537</v>
      </c>
      <c r="E78" s="278">
        <v>91470.18</v>
      </c>
      <c r="F78" s="128">
        <f>E78</f>
        <v>91470.18</v>
      </c>
    </row>
    <row r="79" spans="1:7">
      <c r="A79" s="1" t="s">
        <v>538</v>
      </c>
      <c r="B79" s="11"/>
      <c r="C79" s="84"/>
      <c r="D79" s="98" t="s">
        <v>537</v>
      </c>
      <c r="E79" s="186">
        <f>SUM(E78)</f>
        <v>91470.18</v>
      </c>
      <c r="F79" s="186">
        <f>SUM(F78)</f>
        <v>91470.18</v>
      </c>
      <c r="G79" s="184">
        <f>F79/$E$107</f>
        <v>7.1671542842411387E-3</v>
      </c>
    </row>
    <row r="80" spans="1:7">
      <c r="A80" s="1"/>
      <c r="B80" s="11"/>
      <c r="C80" s="84"/>
      <c r="D80" s="98"/>
      <c r="E80" s="97"/>
      <c r="F80" s="96"/>
      <c r="G80" s="99"/>
    </row>
    <row r="81" spans="1:6" outlineLevel="1">
      <c r="A81">
        <v>6</v>
      </c>
      <c r="C81" s="84" t="s">
        <v>539</v>
      </c>
      <c r="D81" s="84" t="s">
        <v>540</v>
      </c>
      <c r="E81" s="279">
        <v>178231.66</v>
      </c>
      <c r="F81" s="96">
        <v>0</v>
      </c>
    </row>
    <row r="82" spans="1:6" outlineLevel="1">
      <c r="A82">
        <v>6</v>
      </c>
      <c r="C82" s="84" t="s">
        <v>541</v>
      </c>
      <c r="D82" s="84" t="s">
        <v>542</v>
      </c>
      <c r="E82" s="279">
        <v>117429.65</v>
      </c>
      <c r="F82" s="96">
        <v>0</v>
      </c>
    </row>
    <row r="83" spans="1:6" outlineLevel="1">
      <c r="A83">
        <v>6</v>
      </c>
      <c r="C83" s="84" t="s">
        <v>543</v>
      </c>
      <c r="D83" s="84" t="s">
        <v>544</v>
      </c>
      <c r="E83" s="279">
        <v>315397.92</v>
      </c>
      <c r="F83" s="96">
        <v>0</v>
      </c>
    </row>
    <row r="84" spans="1:6" outlineLevel="1">
      <c r="A84">
        <v>6</v>
      </c>
      <c r="C84" s="84" t="s">
        <v>545</v>
      </c>
      <c r="D84" s="84" t="s">
        <v>546</v>
      </c>
      <c r="E84" s="279">
        <v>221110.54</v>
      </c>
      <c r="F84" s="96">
        <v>0</v>
      </c>
    </row>
    <row r="85" spans="1:6" outlineLevel="1">
      <c r="A85">
        <v>6</v>
      </c>
      <c r="C85" s="84" t="s">
        <v>547</v>
      </c>
      <c r="D85" s="84" t="s">
        <v>548</v>
      </c>
      <c r="E85" s="279">
        <v>0</v>
      </c>
      <c r="F85" s="96">
        <v>0</v>
      </c>
    </row>
    <row r="86" spans="1:6" outlineLevel="1">
      <c r="A86">
        <v>6</v>
      </c>
      <c r="C86" s="84" t="s">
        <v>549</v>
      </c>
      <c r="D86" s="84" t="s">
        <v>550</v>
      </c>
      <c r="E86" s="279">
        <v>518868.98</v>
      </c>
      <c r="F86" s="96">
        <v>0</v>
      </c>
    </row>
    <row r="87" spans="1:6" outlineLevel="1">
      <c r="A87">
        <v>6</v>
      </c>
      <c r="C87" s="84" t="s">
        <v>551</v>
      </c>
      <c r="D87" s="84" t="s">
        <v>552</v>
      </c>
      <c r="E87" s="279">
        <v>29357.41</v>
      </c>
      <c r="F87" s="96">
        <v>0</v>
      </c>
    </row>
    <row r="88" spans="1:6" outlineLevel="1">
      <c r="A88">
        <v>6</v>
      </c>
      <c r="C88" s="84" t="s">
        <v>553</v>
      </c>
      <c r="D88" s="84" t="s">
        <v>554</v>
      </c>
      <c r="E88" s="279">
        <v>736813.51</v>
      </c>
      <c r="F88" s="96">
        <v>0</v>
      </c>
    </row>
    <row r="89" spans="1:6" outlineLevel="1">
      <c r="A89">
        <v>6</v>
      </c>
      <c r="C89" s="84" t="s">
        <v>555</v>
      </c>
      <c r="D89" s="84" t="s">
        <v>556</v>
      </c>
      <c r="E89" s="279">
        <v>361669.88</v>
      </c>
      <c r="F89" s="96">
        <v>0</v>
      </c>
    </row>
    <row r="90" spans="1:6" outlineLevel="1">
      <c r="A90">
        <v>6</v>
      </c>
      <c r="C90" s="84" t="s">
        <v>557</v>
      </c>
      <c r="D90" s="84" t="s">
        <v>558</v>
      </c>
      <c r="E90" s="279">
        <v>0</v>
      </c>
      <c r="F90" s="96">
        <v>0</v>
      </c>
    </row>
    <row r="91" spans="1:6" outlineLevel="1">
      <c r="A91">
        <v>6</v>
      </c>
      <c r="C91" s="84" t="s">
        <v>559</v>
      </c>
      <c r="D91" s="84" t="s">
        <v>558</v>
      </c>
      <c r="E91" s="279">
        <v>0</v>
      </c>
      <c r="F91" s="96">
        <v>0</v>
      </c>
    </row>
    <row r="92" spans="1:6" outlineLevel="1">
      <c r="A92">
        <v>6</v>
      </c>
      <c r="C92" s="84" t="s">
        <v>560</v>
      </c>
      <c r="D92" s="84" t="s">
        <v>561</v>
      </c>
      <c r="E92" s="279">
        <v>230860.01</v>
      </c>
      <c r="F92" s="96">
        <v>0</v>
      </c>
    </row>
    <row r="93" spans="1:6" outlineLevel="1">
      <c r="A93">
        <v>6</v>
      </c>
      <c r="C93" s="84" t="s">
        <v>562</v>
      </c>
      <c r="D93" s="84" t="s">
        <v>563</v>
      </c>
      <c r="E93" s="279">
        <v>1477260.62</v>
      </c>
      <c r="F93" s="96">
        <v>0</v>
      </c>
    </row>
    <row r="94" spans="1:6" outlineLevel="1">
      <c r="A94">
        <v>6</v>
      </c>
      <c r="C94" s="84" t="s">
        <v>564</v>
      </c>
      <c r="D94" s="84" t="s">
        <v>565</v>
      </c>
      <c r="E94" s="279">
        <v>496013.33</v>
      </c>
      <c r="F94" s="96">
        <v>0</v>
      </c>
    </row>
    <row r="95" spans="1:6" outlineLevel="1">
      <c r="A95">
        <v>6</v>
      </c>
      <c r="C95" s="84" t="s">
        <v>566</v>
      </c>
      <c r="D95" s="84" t="s">
        <v>567</v>
      </c>
      <c r="E95" s="279">
        <v>0</v>
      </c>
      <c r="F95" s="96">
        <v>0</v>
      </c>
    </row>
    <row r="96" spans="1:6" outlineLevel="1">
      <c r="A96">
        <v>6</v>
      </c>
      <c r="C96" s="84" t="s">
        <v>568</v>
      </c>
      <c r="D96" s="84" t="s">
        <v>569</v>
      </c>
      <c r="E96" s="279">
        <v>232237.47</v>
      </c>
      <c r="F96" s="96">
        <v>0</v>
      </c>
    </row>
    <row r="97" spans="1:7" outlineLevel="1">
      <c r="A97">
        <v>6</v>
      </c>
      <c r="C97" s="84" t="s">
        <v>570</v>
      </c>
      <c r="D97" s="84" t="s">
        <v>571</v>
      </c>
      <c r="E97" s="279">
        <v>124531.42</v>
      </c>
      <c r="F97" s="96">
        <v>0</v>
      </c>
    </row>
    <row r="98" spans="1:7" outlineLevel="1">
      <c r="A98">
        <v>6</v>
      </c>
      <c r="C98" s="84" t="s">
        <v>572</v>
      </c>
      <c r="D98" s="84" t="s">
        <v>573</v>
      </c>
      <c r="E98" s="279">
        <v>37251.81</v>
      </c>
      <c r="F98" s="96">
        <v>0</v>
      </c>
    </row>
    <row r="99" spans="1:7" outlineLevel="1">
      <c r="A99">
        <v>6</v>
      </c>
      <c r="C99" s="84" t="s">
        <v>574</v>
      </c>
      <c r="D99" s="84" t="s">
        <v>575</v>
      </c>
      <c r="E99" s="279">
        <v>186290.91</v>
      </c>
      <c r="F99" s="96">
        <v>0</v>
      </c>
    </row>
    <row r="100" spans="1:7" outlineLevel="1">
      <c r="A100">
        <v>6</v>
      </c>
      <c r="C100" s="84" t="s">
        <v>576</v>
      </c>
      <c r="D100" s="84" t="s">
        <v>577</v>
      </c>
      <c r="E100" s="279">
        <v>219828.98</v>
      </c>
      <c r="F100" s="96">
        <v>0</v>
      </c>
    </row>
    <row r="101" spans="1:7" outlineLevel="1">
      <c r="A101">
        <v>6</v>
      </c>
      <c r="C101" s="84" t="s">
        <v>578</v>
      </c>
      <c r="D101" s="84" t="s">
        <v>579</v>
      </c>
      <c r="E101" s="279">
        <v>81336.72</v>
      </c>
      <c r="F101" s="96">
        <v>0</v>
      </c>
    </row>
    <row r="102" spans="1:7" outlineLevel="1">
      <c r="A102">
        <v>6</v>
      </c>
      <c r="C102" s="84" t="s">
        <v>580</v>
      </c>
      <c r="D102" s="84" t="s">
        <v>581</v>
      </c>
      <c r="E102" s="279">
        <v>887009.93</v>
      </c>
      <c r="F102" s="96">
        <v>0</v>
      </c>
    </row>
    <row r="103" spans="1:7" outlineLevel="1">
      <c r="A103">
        <v>6</v>
      </c>
      <c r="C103" s="84" t="s">
        <v>582</v>
      </c>
      <c r="D103" s="84" t="s">
        <v>583</v>
      </c>
      <c r="E103" s="279">
        <v>0</v>
      </c>
      <c r="F103" s="96">
        <v>0</v>
      </c>
    </row>
    <row r="104" spans="1:7" outlineLevel="1">
      <c r="A104">
        <v>6</v>
      </c>
      <c r="C104" s="84" t="s">
        <v>584</v>
      </c>
      <c r="D104" s="84" t="s">
        <v>585</v>
      </c>
      <c r="E104" s="279">
        <v>491317.77</v>
      </c>
      <c r="F104" s="96">
        <v>0</v>
      </c>
    </row>
    <row r="105" spans="1:7">
      <c r="A105" s="1" t="s">
        <v>586</v>
      </c>
      <c r="B105" s="11"/>
      <c r="C105" s="84"/>
      <c r="D105" s="98" t="s">
        <v>587</v>
      </c>
      <c r="E105" s="186">
        <f>SUM(E81:E104)</f>
        <v>6942818.5199999996</v>
      </c>
      <c r="F105" s="186">
        <f>SUM(F81:F104)</f>
        <v>0</v>
      </c>
      <c r="G105" s="184">
        <f>F105/$E$107</f>
        <v>0</v>
      </c>
    </row>
    <row r="106" spans="1:7">
      <c r="A106" s="1"/>
      <c r="B106" s="11"/>
      <c r="C106" s="84"/>
      <c r="D106" s="98"/>
      <c r="E106" s="186"/>
      <c r="F106" s="96"/>
    </row>
    <row r="107" spans="1:7">
      <c r="A107" s="1" t="s">
        <v>588</v>
      </c>
      <c r="B107" s="11"/>
      <c r="C107" s="84"/>
      <c r="D107" s="98" t="s">
        <v>589</v>
      </c>
      <c r="E107" s="186">
        <f>E15+E20+E36+E44+E74+E79+E105</f>
        <v>12762412.579999998</v>
      </c>
      <c r="F107" s="186">
        <f>F15+F20+F36+F44+F74+F79+F105</f>
        <v>12762412.580000002</v>
      </c>
      <c r="G107" s="184">
        <f>G15+G20+G36+G44+G74+G79+G105</f>
        <v>1.0000000000000002</v>
      </c>
    </row>
    <row r="108" spans="1:7">
      <c r="E108" s="86">
        <f>E105+E79+E76</f>
        <v>12762412.579999998</v>
      </c>
      <c r="F108" s="86"/>
    </row>
    <row r="109" spans="1:7" ht="13.9" customHeight="1">
      <c r="A109" s="11"/>
    </row>
    <row r="110" spans="1:7">
      <c r="D110" s="98" t="s">
        <v>590</v>
      </c>
      <c r="E110" s="86">
        <f>E107-E79</f>
        <v>12670942.399999999</v>
      </c>
      <c r="F110" s="86"/>
    </row>
    <row r="111" spans="1:7">
      <c r="D111" s="98" t="s">
        <v>591</v>
      </c>
      <c r="E111" s="187">
        <f>E110/E76</f>
        <v>2.212058025532786</v>
      </c>
    </row>
  </sheetData>
  <sortState ref="A35:F90">
    <sortCondition ref="A35:A90"/>
  </sortState>
  <mergeCells count="2">
    <mergeCell ref="C4:C9"/>
    <mergeCell ref="C2:D2"/>
  </mergeCells>
  <conditionalFormatting sqref="E15:E16 E37 E45:E75 F15 F74:F75">
    <cfRule type="expression" dxfId="7" priority="9">
      <formula>LEN($C15)=3</formula>
    </cfRule>
    <cfRule type="expression" dxfId="6" priority="10">
      <formula>LEN($C15)=7</formula>
    </cfRule>
  </conditionalFormatting>
  <conditionalFormatting sqref="E14">
    <cfRule type="expression" dxfId="5" priority="3">
      <formula>LEN($C14)=3</formula>
    </cfRule>
    <cfRule type="expression" dxfId="4" priority="4">
      <formula>LEN($C14)=7</formula>
    </cfRule>
  </conditionalFormatting>
  <conditionalFormatting sqref="E78">
    <cfRule type="expression" dxfId="3" priority="1">
      <formula>LEN($C78)=3</formula>
    </cfRule>
    <cfRule type="expression" dxfId="2" priority="2">
      <formula>LEN($C78)=7</formula>
    </cfRule>
  </conditionalFormatting>
  <pageMargins left="0.7" right="0.7" top="0.75" bottom="0.75" header="0.3" footer="0.3"/>
  <pageSetup paperSize="9" orientation="portrait" r:id="rId1"/>
  <headerFooter>
    <oddFooter>&amp;L&amp;1#&amp;"Arial"&amp;11&amp;K000000SW Internal Personal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111"/>
  <sheetViews>
    <sheetView zoomScale="50" zoomScaleNormal="50" workbookViewId="0">
      <selection activeCell="E76" sqref="E76"/>
    </sheetView>
  </sheetViews>
  <sheetFormatPr defaultRowHeight="12.75" outlineLevelRow="2"/>
  <cols>
    <col min="1" max="1" width="7" customWidth="1"/>
    <col min="3" max="3" width="14.140625" customWidth="1"/>
    <col min="4" max="4" width="36.7109375" customWidth="1"/>
    <col min="5" max="5" width="15.42578125" customWidth="1"/>
    <col min="6" max="6" width="14.5703125" customWidth="1"/>
  </cols>
  <sheetData>
    <row r="1" spans="1:8" ht="15">
      <c r="A1" s="274"/>
      <c r="B1" s="274"/>
      <c r="C1" s="274"/>
      <c r="D1" s="274"/>
      <c r="E1" s="274"/>
      <c r="F1" s="274"/>
      <c r="G1" s="194"/>
    </row>
    <row r="2" spans="1:8" ht="15" customHeight="1">
      <c r="B2" s="285"/>
      <c r="C2" s="772" t="s">
        <v>732</v>
      </c>
      <c r="D2" s="773"/>
      <c r="E2" s="285"/>
      <c r="F2" s="285"/>
    </row>
    <row r="3" spans="1:8" ht="15">
      <c r="A3" s="263"/>
      <c r="B3" s="263"/>
      <c r="C3" s="263"/>
      <c r="D3" s="263"/>
      <c r="E3" s="263" t="s">
        <v>723</v>
      </c>
      <c r="F3" s="263" t="s">
        <v>722</v>
      </c>
    </row>
    <row r="4" spans="1:8" ht="15">
      <c r="A4" s="263"/>
      <c r="B4" s="263"/>
      <c r="C4" s="770" t="s">
        <v>724</v>
      </c>
      <c r="D4" s="261" t="s">
        <v>21</v>
      </c>
      <c r="E4" s="265">
        <f t="shared" ref="E4:E9" si="0">+F4/F$10</f>
        <v>0</v>
      </c>
      <c r="F4" s="266">
        <f>+F15/1000</f>
        <v>0</v>
      </c>
    </row>
    <row r="5" spans="1:8" ht="15">
      <c r="A5" s="263"/>
      <c r="B5" s="263"/>
      <c r="C5" s="771"/>
      <c r="D5" s="261" t="s">
        <v>22</v>
      </c>
      <c r="E5" s="265">
        <f t="shared" si="0"/>
        <v>0.14517050049325556</v>
      </c>
      <c r="F5" s="266">
        <f>+F20/1000</f>
        <v>1941.8137234939809</v>
      </c>
    </row>
    <row r="6" spans="1:8" ht="15">
      <c r="A6" s="263"/>
      <c r="B6" s="263"/>
      <c r="C6" s="771"/>
      <c r="D6" s="261" t="s">
        <v>23</v>
      </c>
      <c r="E6" s="265">
        <f t="shared" si="0"/>
        <v>0.41147456048545505</v>
      </c>
      <c r="F6" s="266">
        <f>+F36/1000</f>
        <v>5503.9208772062584</v>
      </c>
    </row>
    <row r="7" spans="1:8" ht="15">
      <c r="A7" s="263"/>
      <c r="B7" s="263"/>
      <c r="C7" s="771"/>
      <c r="D7" s="261" t="s">
        <v>24</v>
      </c>
      <c r="E7" s="265">
        <f t="shared" si="0"/>
        <v>0.2227453373247785</v>
      </c>
      <c r="F7" s="266">
        <f>+F44/1000</f>
        <v>2979.4617459601977</v>
      </c>
    </row>
    <row r="8" spans="1:8" ht="15">
      <c r="A8" s="263"/>
      <c r="B8" s="263"/>
      <c r="C8" s="771"/>
      <c r="D8" s="261" t="s">
        <v>25</v>
      </c>
      <c r="E8" s="265">
        <f t="shared" si="0"/>
        <v>0.21344244762907755</v>
      </c>
      <c r="F8" s="266">
        <f>+F74/1000</f>
        <v>2855.0254533395623</v>
      </c>
    </row>
    <row r="9" spans="1:8" ht="15">
      <c r="A9" s="263"/>
      <c r="B9" s="263"/>
      <c r="C9" s="771"/>
      <c r="D9" s="261" t="s">
        <v>26</v>
      </c>
      <c r="E9" s="265">
        <f t="shared" si="0"/>
        <v>7.1671540674332918E-3</v>
      </c>
      <c r="F9" s="266">
        <f>+F79/1000</f>
        <v>95.868499999999997</v>
      </c>
    </row>
    <row r="10" spans="1:8" ht="15.75" thickBot="1">
      <c r="A10" s="263"/>
      <c r="B10" s="263"/>
      <c r="C10" s="263"/>
      <c r="D10" s="263"/>
      <c r="E10" s="267">
        <f>+SUM(E4:E9)</f>
        <v>0.99999999999999989</v>
      </c>
      <c r="F10" s="268">
        <f>+SUM(F4:F9)</f>
        <v>13376.0903</v>
      </c>
    </row>
    <row r="11" spans="1:8" ht="15.75" thickTop="1">
      <c r="A11" s="263"/>
      <c r="B11" s="263"/>
      <c r="C11" s="263"/>
      <c r="D11" s="263"/>
      <c r="E11" s="272"/>
      <c r="F11" s="273"/>
    </row>
    <row r="12" spans="1:8" ht="15">
      <c r="A12" s="274"/>
      <c r="B12" s="274"/>
      <c r="C12" s="274"/>
      <c r="D12" s="274"/>
      <c r="E12" s="274"/>
      <c r="F12" s="274"/>
      <c r="G12" s="194"/>
    </row>
    <row r="13" spans="1:8" ht="45">
      <c r="A13" s="1" t="s">
        <v>130</v>
      </c>
      <c r="B13" s="1"/>
      <c r="C13" s="188" t="s">
        <v>418</v>
      </c>
      <c r="D13" s="188" t="s">
        <v>419</v>
      </c>
      <c r="E13" s="222" t="s">
        <v>420</v>
      </c>
      <c r="F13" s="222" t="s">
        <v>421</v>
      </c>
      <c r="G13" s="1" t="s">
        <v>422</v>
      </c>
      <c r="H13" s="82"/>
    </row>
    <row r="14" spans="1:8" ht="15" outlineLevel="1">
      <c r="A14">
        <v>0</v>
      </c>
      <c r="B14" s="11" t="s">
        <v>423</v>
      </c>
      <c r="C14" s="84" t="s">
        <v>424</v>
      </c>
      <c r="D14" s="84" t="s">
        <v>425</v>
      </c>
      <c r="E14" s="278">
        <v>0</v>
      </c>
      <c r="F14" s="128">
        <f>E14*$E$111</f>
        <v>0</v>
      </c>
      <c r="H14" s="82"/>
    </row>
    <row r="15" spans="1:8">
      <c r="A15" s="1" t="s">
        <v>426</v>
      </c>
      <c r="B15" s="11"/>
      <c r="C15" s="84"/>
      <c r="D15" s="98" t="s">
        <v>427</v>
      </c>
      <c r="E15" s="186">
        <f>SUM(E14)</f>
        <v>0</v>
      </c>
      <c r="F15" s="186">
        <f>SUM(F14)</f>
        <v>0</v>
      </c>
      <c r="G15" s="184">
        <f>F15/$E$107</f>
        <v>0</v>
      </c>
    </row>
    <row r="16" spans="1:8" ht="15">
      <c r="C16" s="82"/>
      <c r="D16" s="82"/>
      <c r="E16" s="83"/>
      <c r="F16" s="83"/>
      <c r="G16" s="82"/>
      <c r="H16" s="82"/>
    </row>
    <row r="17" spans="1:8" ht="15" outlineLevel="1">
      <c r="A17">
        <v>3</v>
      </c>
      <c r="B17" s="11" t="s">
        <v>22</v>
      </c>
      <c r="C17" s="84" t="s">
        <v>428</v>
      </c>
      <c r="D17" s="84" t="s">
        <v>429</v>
      </c>
      <c r="E17" s="280">
        <v>538284.9</v>
      </c>
      <c r="F17" s="128">
        <f>E17*$E$111</f>
        <v>1189425.3143967143</v>
      </c>
      <c r="G17" s="100"/>
      <c r="H17" s="82"/>
    </row>
    <row r="18" spans="1:8" ht="15" outlineLevel="1">
      <c r="A18">
        <v>3</v>
      </c>
      <c r="B18" s="11" t="s">
        <v>22</v>
      </c>
      <c r="C18" s="84" t="s">
        <v>430</v>
      </c>
      <c r="D18" s="84" t="s">
        <v>431</v>
      </c>
      <c r="E18" s="280">
        <v>325500</v>
      </c>
      <c r="F18" s="128">
        <f>E18*$E$111</f>
        <v>719243.54526038258</v>
      </c>
      <c r="G18" s="100"/>
      <c r="H18" s="82"/>
    </row>
    <row r="19" spans="1:8" ht="15" outlineLevel="1">
      <c r="A19">
        <v>3</v>
      </c>
      <c r="B19" s="11" t="s">
        <v>22</v>
      </c>
      <c r="C19" s="84" t="s">
        <v>432</v>
      </c>
      <c r="D19" s="84" t="s">
        <v>433</v>
      </c>
      <c r="E19" s="280">
        <v>15000</v>
      </c>
      <c r="F19" s="128">
        <f>E19*$E$111</f>
        <v>33144.863836883989</v>
      </c>
      <c r="G19" s="100"/>
      <c r="H19" s="82"/>
    </row>
    <row r="20" spans="1:8">
      <c r="A20" s="1" t="s">
        <v>434</v>
      </c>
      <c r="B20" s="11"/>
      <c r="C20" s="84"/>
      <c r="D20" s="98" t="s">
        <v>22</v>
      </c>
      <c r="E20" s="186">
        <f>SUM(E17:E19)</f>
        <v>878784.9</v>
      </c>
      <c r="F20" s="186">
        <f>SUBTOTAL(9,F17:F19)</f>
        <v>1941813.7234939809</v>
      </c>
      <c r="G20" s="184">
        <f>F20/$E$107</f>
        <v>0.14517050049325556</v>
      </c>
    </row>
    <row r="21" spans="1:8" ht="15">
      <c r="C21" s="82"/>
      <c r="D21" s="82"/>
      <c r="E21" s="83"/>
      <c r="F21" s="83"/>
      <c r="G21" s="82"/>
      <c r="H21" s="82"/>
    </row>
    <row r="22" spans="1:8" ht="15" outlineLevel="1">
      <c r="A22">
        <v>4</v>
      </c>
      <c r="B22" s="11" t="s">
        <v>23</v>
      </c>
      <c r="C22" s="84" t="s">
        <v>435</v>
      </c>
      <c r="D22" s="84" t="s">
        <v>436</v>
      </c>
      <c r="E22" s="280">
        <v>22496.71</v>
      </c>
      <c r="F22" s="86">
        <f t="shared" ref="F22:F35" si="1">E22*$E$111</f>
        <v>49710.025981857762</v>
      </c>
      <c r="G22" s="100"/>
      <c r="H22" s="82"/>
    </row>
    <row r="23" spans="1:8" ht="15" outlineLevel="1">
      <c r="A23">
        <v>4</v>
      </c>
      <c r="B23" s="11" t="s">
        <v>23</v>
      </c>
      <c r="C23" s="84" t="s">
        <v>437</v>
      </c>
      <c r="D23" s="84" t="s">
        <v>438</v>
      </c>
      <c r="E23" s="280">
        <v>10564.31</v>
      </c>
      <c r="F23" s="86">
        <f t="shared" si="1"/>
        <v>23343.50776537546</v>
      </c>
      <c r="G23" s="100"/>
      <c r="H23" s="82"/>
    </row>
    <row r="24" spans="1:8" ht="15" outlineLevel="1">
      <c r="A24">
        <v>4</v>
      </c>
      <c r="B24" s="11" t="s">
        <v>23</v>
      </c>
      <c r="C24" s="84" t="s">
        <v>439</v>
      </c>
      <c r="D24" s="84" t="s">
        <v>440</v>
      </c>
      <c r="E24" s="280">
        <v>10564.31</v>
      </c>
      <c r="F24" s="86">
        <f t="shared" si="1"/>
        <v>23343.50776537546</v>
      </c>
      <c r="G24" s="100"/>
      <c r="H24" s="82"/>
    </row>
    <row r="25" spans="1:8" ht="15" outlineLevel="1">
      <c r="A25">
        <v>4</v>
      </c>
      <c r="B25" s="11" t="s">
        <v>23</v>
      </c>
      <c r="C25" s="84" t="s">
        <v>441</v>
      </c>
      <c r="D25" s="84" t="s">
        <v>442</v>
      </c>
      <c r="E25" s="280">
        <v>10564.31</v>
      </c>
      <c r="F25" s="86">
        <f t="shared" si="1"/>
        <v>23343.50776537546</v>
      </c>
      <c r="G25" s="100"/>
      <c r="H25" s="82"/>
    </row>
    <row r="26" spans="1:8" ht="15" outlineLevel="1">
      <c r="A26">
        <v>4</v>
      </c>
      <c r="B26" s="11" t="s">
        <v>23</v>
      </c>
      <c r="C26" s="84" t="s">
        <v>443</v>
      </c>
      <c r="D26" s="84" t="s">
        <v>444</v>
      </c>
      <c r="E26" s="280">
        <v>11000</v>
      </c>
      <c r="F26" s="86">
        <f t="shared" si="1"/>
        <v>24306.233480381594</v>
      </c>
      <c r="G26" s="100"/>
      <c r="H26" s="82"/>
    </row>
    <row r="27" spans="1:8" ht="15" outlineLevel="1">
      <c r="A27">
        <v>4</v>
      </c>
      <c r="B27" s="11" t="s">
        <v>23</v>
      </c>
      <c r="C27" s="84" t="s">
        <v>445</v>
      </c>
      <c r="D27" s="84" t="s">
        <v>446</v>
      </c>
      <c r="E27" s="280">
        <v>370000</v>
      </c>
      <c r="F27" s="86">
        <f t="shared" si="1"/>
        <v>817573.30797647173</v>
      </c>
      <c r="G27" s="100"/>
      <c r="H27" s="82"/>
    </row>
    <row r="28" spans="1:8" ht="15" outlineLevel="1">
      <c r="A28">
        <v>4</v>
      </c>
      <c r="B28" s="11" t="s">
        <v>23</v>
      </c>
      <c r="C28" s="84" t="s">
        <v>447</v>
      </c>
      <c r="D28" s="84" t="s">
        <v>448</v>
      </c>
      <c r="E28" s="280">
        <v>282000</v>
      </c>
      <c r="F28" s="86">
        <f t="shared" si="1"/>
        <v>623123.440133419</v>
      </c>
      <c r="G28" s="100"/>
      <c r="H28" s="82"/>
    </row>
    <row r="29" spans="1:8" ht="15" outlineLevel="1">
      <c r="A29">
        <v>4</v>
      </c>
      <c r="B29" s="11" t="s">
        <v>23</v>
      </c>
      <c r="C29" s="84" t="s">
        <v>449</v>
      </c>
      <c r="D29" s="84" t="s">
        <v>450</v>
      </c>
      <c r="E29" s="280">
        <v>291000</v>
      </c>
      <c r="F29" s="86">
        <f t="shared" si="1"/>
        <v>643010.35843554942</v>
      </c>
      <c r="G29" s="100"/>
      <c r="H29" s="82"/>
    </row>
    <row r="30" spans="1:8" ht="15" outlineLevel="1">
      <c r="A30">
        <v>4</v>
      </c>
      <c r="B30" s="11" t="s">
        <v>23</v>
      </c>
      <c r="C30" s="84" t="s">
        <v>451</v>
      </c>
      <c r="D30" s="84" t="s">
        <v>452</v>
      </c>
      <c r="E30" s="280">
        <v>338000</v>
      </c>
      <c r="F30" s="86">
        <f t="shared" si="1"/>
        <v>746864.26512445265</v>
      </c>
      <c r="G30" s="100"/>
      <c r="H30" s="82"/>
    </row>
    <row r="31" spans="1:8" ht="15" outlineLevel="1">
      <c r="A31">
        <v>4</v>
      </c>
      <c r="B31" s="11" t="s">
        <v>23</v>
      </c>
      <c r="C31" s="84" t="s">
        <v>453</v>
      </c>
      <c r="D31" s="84" t="s">
        <v>454</v>
      </c>
      <c r="E31" s="280">
        <v>185256.87</v>
      </c>
      <c r="F31" s="86">
        <f t="shared" si="1"/>
        <v>409354.24873315456</v>
      </c>
      <c r="G31" s="100"/>
      <c r="H31" s="82"/>
    </row>
    <row r="32" spans="1:8" ht="15" outlineLevel="1">
      <c r="A32">
        <v>4</v>
      </c>
      <c r="B32" s="11" t="s">
        <v>23</v>
      </c>
      <c r="C32" s="84" t="s">
        <v>455</v>
      </c>
      <c r="D32" s="84" t="s">
        <v>456</v>
      </c>
      <c r="E32" s="280">
        <v>830762.65</v>
      </c>
      <c r="F32" s="86">
        <f t="shared" si="1"/>
        <v>1835700.9943345941</v>
      </c>
      <c r="G32" s="100"/>
      <c r="H32" s="82"/>
    </row>
    <row r="33" spans="1:8" ht="15" outlineLevel="1">
      <c r="A33">
        <v>4</v>
      </c>
      <c r="B33" s="11" t="s">
        <v>23</v>
      </c>
      <c r="C33" s="84" t="s">
        <v>457</v>
      </c>
      <c r="D33" s="84" t="s">
        <v>456</v>
      </c>
      <c r="E33" s="280">
        <v>34989.9</v>
      </c>
      <c r="F33" s="86">
        <f t="shared" si="1"/>
        <v>77315.698077745808</v>
      </c>
      <c r="G33" s="100"/>
      <c r="H33" s="82"/>
    </row>
    <row r="34" spans="1:8" ht="15" outlineLevel="1">
      <c r="A34">
        <v>4</v>
      </c>
      <c r="B34" s="11" t="s">
        <v>23</v>
      </c>
      <c r="C34" s="84" t="s">
        <v>458</v>
      </c>
      <c r="D34" s="84" t="s">
        <v>459</v>
      </c>
      <c r="E34" s="280">
        <v>57719.13</v>
      </c>
      <c r="F34" s="86">
        <f t="shared" si="1"/>
        <v>127539.51364222706</v>
      </c>
      <c r="G34" s="100"/>
      <c r="H34" s="82"/>
    </row>
    <row r="35" spans="1:8" ht="15" outlineLevel="1">
      <c r="A35">
        <v>4</v>
      </c>
      <c r="B35" s="11" t="s">
        <v>23</v>
      </c>
      <c r="C35" s="84" t="s">
        <v>460</v>
      </c>
      <c r="D35" s="84" t="s">
        <v>461</v>
      </c>
      <c r="E35" s="280">
        <v>35929.67</v>
      </c>
      <c r="F35" s="86">
        <f t="shared" si="1"/>
        <v>79392.267990278371</v>
      </c>
      <c r="G35" s="100"/>
      <c r="H35" s="82"/>
    </row>
    <row r="36" spans="1:8">
      <c r="A36" s="1" t="s">
        <v>462</v>
      </c>
      <c r="B36" s="11"/>
      <c r="C36" s="84"/>
      <c r="D36" s="98" t="s">
        <v>463</v>
      </c>
      <c r="E36" s="186">
        <f>SUM(E22:E35)</f>
        <v>2490847.86</v>
      </c>
      <c r="F36" s="186">
        <f>SUBTOTAL(9,F22:F35)</f>
        <v>5503920.8772062585</v>
      </c>
      <c r="G36" s="184">
        <f>F36/$E$107</f>
        <v>0.411474560485455</v>
      </c>
    </row>
    <row r="37" spans="1:8" ht="15">
      <c r="C37" s="82"/>
      <c r="D37" s="82"/>
      <c r="E37" s="83"/>
      <c r="F37" s="283"/>
      <c r="G37" s="82"/>
      <c r="H37" s="82"/>
    </row>
    <row r="38" spans="1:8" ht="15" outlineLevel="1">
      <c r="A38">
        <v>2</v>
      </c>
      <c r="B38" s="11" t="s">
        <v>464</v>
      </c>
      <c r="C38" s="84" t="s">
        <v>465</v>
      </c>
      <c r="D38" s="84" t="s">
        <v>466</v>
      </c>
      <c r="E38" s="280">
        <v>90703</v>
      </c>
      <c r="F38" s="284">
        <f t="shared" ref="F38:F43" si="2">E38*$E$111</f>
        <v>200422.57230645925</v>
      </c>
      <c r="G38" s="100"/>
      <c r="H38" s="82"/>
    </row>
    <row r="39" spans="1:8" ht="15" outlineLevel="1">
      <c r="A39">
        <v>2</v>
      </c>
      <c r="B39" s="11" t="s">
        <v>464</v>
      </c>
      <c r="C39" s="84" t="s">
        <v>467</v>
      </c>
      <c r="D39" s="84" t="s">
        <v>468</v>
      </c>
      <c r="E39" s="280">
        <v>2100</v>
      </c>
      <c r="F39" s="284">
        <f t="shared" si="2"/>
        <v>4640.2809371637586</v>
      </c>
      <c r="G39" s="100"/>
      <c r="H39" s="82"/>
    </row>
    <row r="40" spans="1:8" ht="15" outlineLevel="1">
      <c r="A40">
        <v>2</v>
      </c>
      <c r="B40" s="11" t="s">
        <v>464</v>
      </c>
      <c r="C40" s="84" t="s">
        <v>469</v>
      </c>
      <c r="D40" s="84" t="s">
        <v>470</v>
      </c>
      <c r="E40" s="280">
        <v>50000</v>
      </c>
      <c r="F40" s="284">
        <f t="shared" si="2"/>
        <v>110482.87945627997</v>
      </c>
      <c r="G40" s="100"/>
      <c r="H40" s="82"/>
    </row>
    <row r="41" spans="1:8" ht="15" outlineLevel="1">
      <c r="A41">
        <v>2</v>
      </c>
      <c r="B41" s="11" t="s">
        <v>464</v>
      </c>
      <c r="C41" s="84" t="s">
        <v>471</v>
      </c>
      <c r="D41" s="84" t="s">
        <v>472</v>
      </c>
      <c r="E41" s="280">
        <v>100000</v>
      </c>
      <c r="F41" s="284">
        <f t="shared" si="2"/>
        <v>220965.75891255995</v>
      </c>
      <c r="G41" s="100"/>
      <c r="H41" s="82"/>
    </row>
    <row r="42" spans="1:8" ht="15" outlineLevel="1">
      <c r="A42">
        <v>2</v>
      </c>
      <c r="B42" s="11" t="s">
        <v>464</v>
      </c>
      <c r="C42" s="84" t="s">
        <v>473</v>
      </c>
      <c r="D42" s="84" t="s">
        <v>474</v>
      </c>
      <c r="E42" s="280">
        <v>786539.01</v>
      </c>
      <c r="F42" s="284">
        <f t="shared" si="2"/>
        <v>1737981.8925898357</v>
      </c>
      <c r="G42" s="100"/>
      <c r="H42" s="82"/>
    </row>
    <row r="43" spans="1:8" ht="15" outlineLevel="1">
      <c r="A43">
        <v>2</v>
      </c>
      <c r="B43" s="11" t="s">
        <v>464</v>
      </c>
      <c r="C43" s="84" t="s">
        <v>475</v>
      </c>
      <c r="D43" s="84" t="s">
        <v>476</v>
      </c>
      <c r="E43" s="280">
        <v>319039.64</v>
      </c>
      <c r="F43" s="284">
        <f t="shared" si="2"/>
        <v>704968.36175789917</v>
      </c>
      <c r="G43" s="100"/>
      <c r="H43" s="82"/>
    </row>
    <row r="44" spans="1:8">
      <c r="A44" s="1" t="s">
        <v>477</v>
      </c>
      <c r="B44" s="11"/>
      <c r="C44" s="84"/>
      <c r="D44" s="98" t="s">
        <v>464</v>
      </c>
      <c r="E44" s="186">
        <f>SUM(E38:E43)</f>
        <v>1348381.65</v>
      </c>
      <c r="F44" s="186">
        <f>SUBTOTAL(9,F38:F43)</f>
        <v>2979461.7459601979</v>
      </c>
      <c r="G44" s="184">
        <f>F44/$E$107</f>
        <v>0.2227453373247785</v>
      </c>
    </row>
    <row r="45" spans="1:8" ht="15">
      <c r="C45" s="82"/>
      <c r="D45" s="82"/>
      <c r="E45" s="83"/>
      <c r="F45" s="283"/>
      <c r="G45" s="82"/>
      <c r="H45" s="82"/>
    </row>
    <row r="46" spans="1:8" outlineLevel="2">
      <c r="A46">
        <v>1</v>
      </c>
      <c r="B46" s="11" t="s">
        <v>101</v>
      </c>
      <c r="C46" s="84" t="s">
        <v>478</v>
      </c>
      <c r="D46" s="84" t="s">
        <v>479</v>
      </c>
      <c r="E46" s="281">
        <v>3658.81</v>
      </c>
      <c r="F46" s="86">
        <f t="shared" ref="F46:F73" si="3">E46*$E$111</f>
        <v>8084.7172836686341</v>
      </c>
      <c r="G46" s="84"/>
      <c r="H46" s="84"/>
    </row>
    <row r="47" spans="1:8" outlineLevel="2">
      <c r="A47">
        <v>1</v>
      </c>
      <c r="B47" s="11" t="s">
        <v>101</v>
      </c>
      <c r="C47" s="84" t="s">
        <v>480</v>
      </c>
      <c r="D47" s="84" t="s">
        <v>481</v>
      </c>
      <c r="E47" s="281">
        <v>78160.63</v>
      </c>
      <c r="F47" s="86">
        <f t="shared" si="3"/>
        <v>172708.22925033802</v>
      </c>
      <c r="G47" s="84"/>
      <c r="H47" s="84"/>
    </row>
    <row r="48" spans="1:8" outlineLevel="2">
      <c r="A48">
        <v>1</v>
      </c>
      <c r="B48" s="11" t="s">
        <v>101</v>
      </c>
      <c r="C48" s="84" t="s">
        <v>482</v>
      </c>
      <c r="D48" s="84" t="s">
        <v>483</v>
      </c>
      <c r="E48" s="281">
        <v>48199.37</v>
      </c>
      <c r="F48" s="86">
        <f t="shared" si="3"/>
        <v>106504.10371157275</v>
      </c>
      <c r="G48" s="84"/>
      <c r="H48" s="84"/>
    </row>
    <row r="49" spans="1:8" outlineLevel="2">
      <c r="A49">
        <v>1</v>
      </c>
      <c r="B49" s="11" t="s">
        <v>101</v>
      </c>
      <c r="C49" s="84" t="s">
        <v>484</v>
      </c>
      <c r="D49" s="84" t="s">
        <v>485</v>
      </c>
      <c r="E49" s="281">
        <v>50382.5</v>
      </c>
      <c r="F49" s="86">
        <f t="shared" si="3"/>
        <v>111328.07348412051</v>
      </c>
      <c r="G49" s="84"/>
      <c r="H49" s="84"/>
    </row>
    <row r="50" spans="1:8" outlineLevel="2">
      <c r="A50">
        <v>1</v>
      </c>
      <c r="B50" s="11" t="s">
        <v>101</v>
      </c>
      <c r="C50" s="84" t="s">
        <v>486</v>
      </c>
      <c r="D50" s="84" t="s">
        <v>485</v>
      </c>
      <c r="E50" s="281">
        <v>34382.06</v>
      </c>
      <c r="F50" s="86">
        <f t="shared" si="3"/>
        <v>75972.579808771698</v>
      </c>
      <c r="G50" s="84"/>
      <c r="H50" s="84"/>
    </row>
    <row r="51" spans="1:8" outlineLevel="2">
      <c r="A51">
        <v>1</v>
      </c>
      <c r="B51" s="11" t="s">
        <v>101</v>
      </c>
      <c r="C51" s="84" t="s">
        <v>487</v>
      </c>
      <c r="D51" s="84" t="s">
        <v>488</v>
      </c>
      <c r="E51" s="281">
        <v>10580.1</v>
      </c>
      <c r="F51" s="86">
        <f t="shared" si="3"/>
        <v>23378.398258707755</v>
      </c>
      <c r="G51" s="84"/>
      <c r="H51" s="84"/>
    </row>
    <row r="52" spans="1:8" outlineLevel="2">
      <c r="A52">
        <v>1</v>
      </c>
      <c r="B52" s="11" t="s">
        <v>101</v>
      </c>
      <c r="C52" s="84" t="s">
        <v>489</v>
      </c>
      <c r="D52" s="84" t="s">
        <v>490</v>
      </c>
      <c r="E52" s="281">
        <v>7361.42</v>
      </c>
      <c r="F52" s="86">
        <f t="shared" si="3"/>
        <v>16266.217569740969</v>
      </c>
      <c r="G52" s="84"/>
      <c r="H52" s="84"/>
    </row>
    <row r="53" spans="1:8" outlineLevel="2">
      <c r="A53">
        <v>1</v>
      </c>
      <c r="B53" s="11" t="s">
        <v>101</v>
      </c>
      <c r="C53" s="84" t="s">
        <v>491</v>
      </c>
      <c r="D53" s="84" t="s">
        <v>492</v>
      </c>
      <c r="E53" s="281">
        <v>48728.23</v>
      </c>
      <c r="F53" s="86">
        <f t="shared" si="3"/>
        <v>107672.70322415771</v>
      </c>
      <c r="G53" s="84"/>
      <c r="H53" s="84"/>
    </row>
    <row r="54" spans="1:8" outlineLevel="2">
      <c r="A54">
        <v>1</v>
      </c>
      <c r="B54" s="11" t="s">
        <v>101</v>
      </c>
      <c r="C54" s="84" t="s">
        <v>493</v>
      </c>
      <c r="D54" s="84" t="s">
        <v>494</v>
      </c>
      <c r="E54" s="281">
        <v>315379.23</v>
      </c>
      <c r="F54" s="86">
        <f t="shared" si="3"/>
        <v>696880.10902208788</v>
      </c>
      <c r="G54" s="84"/>
      <c r="H54" s="84"/>
    </row>
    <row r="55" spans="1:8" outlineLevel="2">
      <c r="A55">
        <v>1</v>
      </c>
      <c r="B55" s="11" t="s">
        <v>101</v>
      </c>
      <c r="C55" s="84" t="s">
        <v>495</v>
      </c>
      <c r="D55" s="84" t="s">
        <v>496</v>
      </c>
      <c r="E55" s="281">
        <v>53389.13</v>
      </c>
      <c r="F55" s="86">
        <f t="shared" si="3"/>
        <v>117971.69628131321</v>
      </c>
      <c r="G55" s="84"/>
      <c r="H55" s="84"/>
    </row>
    <row r="56" spans="1:8" outlineLevel="2">
      <c r="A56">
        <v>1</v>
      </c>
      <c r="B56" s="11" t="s">
        <v>101</v>
      </c>
      <c r="C56" s="84" t="s">
        <v>497</v>
      </c>
      <c r="D56" s="84" t="s">
        <v>498</v>
      </c>
      <c r="E56" s="281">
        <v>447627.4</v>
      </c>
      <c r="F56" s="86">
        <f t="shared" si="3"/>
        <v>989103.28151056042</v>
      </c>
      <c r="G56" s="84"/>
      <c r="H56" s="84"/>
    </row>
    <row r="57" spans="1:8" outlineLevel="2">
      <c r="A57">
        <v>1</v>
      </c>
      <c r="B57" s="11" t="s">
        <v>101</v>
      </c>
      <c r="C57" s="84" t="s">
        <v>499</v>
      </c>
      <c r="D57" s="84" t="s">
        <v>500</v>
      </c>
      <c r="E57" s="281">
        <v>3000</v>
      </c>
      <c r="F57" s="86">
        <f t="shared" si="3"/>
        <v>6628.9727673767984</v>
      </c>
      <c r="G57" s="84"/>
      <c r="H57" s="84"/>
    </row>
    <row r="58" spans="1:8" outlineLevel="2">
      <c r="A58">
        <v>1</v>
      </c>
      <c r="B58" s="11" t="s">
        <v>101</v>
      </c>
      <c r="C58" s="84" t="s">
        <v>501</v>
      </c>
      <c r="D58" s="84" t="s">
        <v>502</v>
      </c>
      <c r="E58" s="281">
        <v>4353.5</v>
      </c>
      <c r="F58" s="86">
        <f t="shared" si="3"/>
        <v>9619.7443142582961</v>
      </c>
      <c r="G58" s="84"/>
      <c r="H58" s="84"/>
    </row>
    <row r="59" spans="1:8" outlineLevel="2">
      <c r="A59">
        <v>1</v>
      </c>
      <c r="B59" s="11" t="s">
        <v>101</v>
      </c>
      <c r="C59" s="84" t="s">
        <v>503</v>
      </c>
      <c r="D59" s="84" t="s">
        <v>504</v>
      </c>
      <c r="E59" s="281">
        <v>4232.1099999999997</v>
      </c>
      <c r="F59" s="86">
        <f t="shared" si="3"/>
        <v>9351.5139795143405</v>
      </c>
      <c r="G59" s="84"/>
      <c r="H59" s="84"/>
    </row>
    <row r="60" spans="1:8" outlineLevel="2">
      <c r="A60">
        <v>1</v>
      </c>
      <c r="B60" s="11" t="s">
        <v>101</v>
      </c>
      <c r="C60" s="84" t="s">
        <v>505</v>
      </c>
      <c r="D60" s="84" t="s">
        <v>506</v>
      </c>
      <c r="E60" s="281">
        <v>1481.87</v>
      </c>
      <c r="F60" s="86">
        <f t="shared" si="3"/>
        <v>3274.4252915975517</v>
      </c>
      <c r="G60" s="84"/>
      <c r="H60" s="84"/>
    </row>
    <row r="61" spans="1:8" outlineLevel="2">
      <c r="A61">
        <v>1</v>
      </c>
      <c r="B61" s="11" t="s">
        <v>101</v>
      </c>
      <c r="C61" s="84" t="s">
        <v>507</v>
      </c>
      <c r="D61" s="84" t="s">
        <v>508</v>
      </c>
      <c r="E61" s="282">
        <v>212.8</v>
      </c>
      <c r="F61" s="86">
        <f t="shared" si="3"/>
        <v>470.21513496592758</v>
      </c>
      <c r="G61" s="84"/>
      <c r="H61" s="84"/>
    </row>
    <row r="62" spans="1:8" outlineLevel="2">
      <c r="A62">
        <v>1</v>
      </c>
      <c r="B62" s="11" t="s">
        <v>101</v>
      </c>
      <c r="C62" s="84" t="s">
        <v>509</v>
      </c>
      <c r="D62" s="84" t="s">
        <v>510</v>
      </c>
      <c r="E62" s="281">
        <v>3597.93</v>
      </c>
      <c r="F62" s="86">
        <f t="shared" si="3"/>
        <v>7950.1933296426678</v>
      </c>
      <c r="G62" s="84"/>
      <c r="H62" s="84"/>
    </row>
    <row r="63" spans="1:8" outlineLevel="2">
      <c r="A63">
        <v>1</v>
      </c>
      <c r="B63" s="11" t="s">
        <v>101</v>
      </c>
      <c r="C63" s="84" t="s">
        <v>511</v>
      </c>
      <c r="D63" s="84" t="s">
        <v>512</v>
      </c>
      <c r="E63" s="281">
        <v>3597.93</v>
      </c>
      <c r="F63" s="86">
        <f t="shared" si="3"/>
        <v>7950.1933296426678</v>
      </c>
      <c r="G63" s="84"/>
      <c r="H63" s="84"/>
    </row>
    <row r="64" spans="1:8" outlineLevel="2">
      <c r="A64">
        <v>1</v>
      </c>
      <c r="B64" s="11" t="s">
        <v>101</v>
      </c>
      <c r="C64" s="84" t="s">
        <v>513</v>
      </c>
      <c r="D64" s="84" t="s">
        <v>514</v>
      </c>
      <c r="E64" s="281">
        <v>3597.93</v>
      </c>
      <c r="F64" s="86">
        <f t="shared" si="3"/>
        <v>7950.1933296426678</v>
      </c>
      <c r="G64" s="84"/>
      <c r="H64" s="84"/>
    </row>
    <row r="65" spans="1:8" outlineLevel="2">
      <c r="A65">
        <v>1</v>
      </c>
      <c r="B65" s="11" t="s">
        <v>101</v>
      </c>
      <c r="C65" s="84" t="s">
        <v>515</v>
      </c>
      <c r="D65" s="84" t="s">
        <v>516</v>
      </c>
      <c r="E65" s="281">
        <v>10720.57</v>
      </c>
      <c r="F65" s="86">
        <f t="shared" si="3"/>
        <v>23688.788860252225</v>
      </c>
      <c r="G65" s="84"/>
      <c r="H65" s="84"/>
    </row>
    <row r="66" spans="1:8" outlineLevel="2">
      <c r="A66">
        <v>1</v>
      </c>
      <c r="B66" s="11" t="s">
        <v>101</v>
      </c>
      <c r="C66" s="84" t="s">
        <v>517</v>
      </c>
      <c r="D66" s="84" t="s">
        <v>518</v>
      </c>
      <c r="E66" s="281">
        <v>29622.63</v>
      </c>
      <c r="F66" s="86">
        <f t="shared" si="3"/>
        <v>65455.869189359655</v>
      </c>
      <c r="G66" s="84"/>
      <c r="H66" s="84"/>
    </row>
    <row r="67" spans="1:8" outlineLevel="2">
      <c r="A67">
        <v>1</v>
      </c>
      <c r="B67" s="11" t="s">
        <v>101</v>
      </c>
      <c r="C67" s="84" t="s">
        <v>519</v>
      </c>
      <c r="D67" s="84" t="s">
        <v>520</v>
      </c>
      <c r="E67" s="281">
        <v>6601.45</v>
      </c>
      <c r="F67" s="86">
        <f t="shared" si="3"/>
        <v>14586.944091733189</v>
      </c>
      <c r="G67" s="84"/>
      <c r="H67" s="84"/>
    </row>
    <row r="68" spans="1:8" outlineLevel="2">
      <c r="A68">
        <v>1</v>
      </c>
      <c r="B68" s="11" t="s">
        <v>101</v>
      </c>
      <c r="C68" s="84" t="s">
        <v>521</v>
      </c>
      <c r="D68" s="84" t="s">
        <v>522</v>
      </c>
      <c r="E68" s="281">
        <v>4234.91</v>
      </c>
      <c r="F68" s="86">
        <f t="shared" si="3"/>
        <v>9357.7010207638923</v>
      </c>
      <c r="G68" s="84"/>
      <c r="H68" s="84"/>
    </row>
    <row r="69" spans="1:8" outlineLevel="2">
      <c r="A69">
        <v>1</v>
      </c>
      <c r="B69" s="11" t="s">
        <v>101</v>
      </c>
      <c r="C69" s="84" t="s">
        <v>523</v>
      </c>
      <c r="D69" s="84" t="s">
        <v>520</v>
      </c>
      <c r="E69" s="281">
        <v>5028.84</v>
      </c>
      <c r="F69" s="86">
        <f t="shared" si="3"/>
        <v>11112.01447049838</v>
      </c>
      <c r="G69" s="84"/>
      <c r="H69" s="84"/>
    </row>
    <row r="70" spans="1:8" outlineLevel="2">
      <c r="A70">
        <v>1</v>
      </c>
      <c r="B70" s="11" t="s">
        <v>101</v>
      </c>
      <c r="C70" s="84" t="s">
        <v>524</v>
      </c>
      <c r="D70" s="84" t="s">
        <v>525</v>
      </c>
      <c r="E70" s="281">
        <v>12461.56</v>
      </c>
      <c r="F70" s="86">
        <f t="shared" si="3"/>
        <v>27535.780626344003</v>
      </c>
      <c r="G70" s="84"/>
      <c r="H70" s="84"/>
    </row>
    <row r="71" spans="1:8" outlineLevel="2">
      <c r="A71">
        <v>1</v>
      </c>
      <c r="B71" s="11" t="s">
        <v>101</v>
      </c>
      <c r="C71" s="84" t="s">
        <v>526</v>
      </c>
      <c r="D71" s="84" t="s">
        <v>527</v>
      </c>
      <c r="E71" s="281">
        <v>1268.33</v>
      </c>
      <c r="F71" s="86">
        <f t="shared" si="3"/>
        <v>2802.5750100156715</v>
      </c>
      <c r="G71" s="84"/>
      <c r="H71" s="84"/>
    </row>
    <row r="72" spans="1:8" outlineLevel="2">
      <c r="A72">
        <v>1</v>
      </c>
      <c r="B72" s="11" t="s">
        <v>101</v>
      </c>
      <c r="C72" s="84" t="s">
        <v>528</v>
      </c>
      <c r="D72" s="84" t="s">
        <v>529</v>
      </c>
      <c r="E72" s="281">
        <v>2205.67</v>
      </c>
      <c r="F72" s="86">
        <f t="shared" si="3"/>
        <v>4873.7754546066608</v>
      </c>
      <c r="G72" s="84"/>
      <c r="H72" s="84"/>
    </row>
    <row r="73" spans="1:8" outlineLevel="2">
      <c r="A73">
        <v>1</v>
      </c>
      <c r="B73" s="11" t="s">
        <v>101</v>
      </c>
      <c r="C73" s="84" t="s">
        <v>530</v>
      </c>
      <c r="D73" s="84" t="s">
        <v>531</v>
      </c>
      <c r="E73" s="281">
        <v>98000</v>
      </c>
      <c r="F73" s="86">
        <f t="shared" si="3"/>
        <v>216546.44373430873</v>
      </c>
      <c r="G73" s="84"/>
      <c r="H73" s="84"/>
    </row>
    <row r="74" spans="1:8">
      <c r="A74" s="1" t="s">
        <v>532</v>
      </c>
      <c r="B74" s="11"/>
      <c r="C74" s="84"/>
      <c r="D74" s="98" t="s">
        <v>533</v>
      </c>
      <c r="E74" s="186">
        <f>SUM(E46:E73)</f>
        <v>1292066.9099999999</v>
      </c>
      <c r="F74" s="186">
        <f>SUBTOTAL(9,F46:F73)</f>
        <v>2855025.4533395623</v>
      </c>
      <c r="G74" s="184">
        <f>F74/$E$107</f>
        <v>0.21344244762907755</v>
      </c>
    </row>
    <row r="75" spans="1:8">
      <c r="F75" s="86"/>
      <c r="H75" s="85"/>
    </row>
    <row r="76" spans="1:8">
      <c r="A76" s="1" t="s">
        <v>534</v>
      </c>
      <c r="B76" s="11"/>
      <c r="C76" s="84"/>
      <c r="D76" s="98" t="s">
        <v>535</v>
      </c>
      <c r="E76" s="186">
        <f>SUM(E15,E20,E36,E44,E74)</f>
        <v>6010081.3200000003</v>
      </c>
      <c r="F76" s="186">
        <f>SUM(F15,F20,F36,F44,F74)</f>
        <v>13280221.799999999</v>
      </c>
      <c r="G76" s="184"/>
    </row>
    <row r="77" spans="1:8">
      <c r="D77" s="98"/>
      <c r="E77" s="186"/>
      <c r="F77" s="186"/>
      <c r="H77" s="85"/>
    </row>
    <row r="78" spans="1:8" outlineLevel="1">
      <c r="A78">
        <v>6</v>
      </c>
      <c r="B78" s="84"/>
      <c r="C78" s="84" t="s">
        <v>536</v>
      </c>
      <c r="D78" s="84" t="s">
        <v>537</v>
      </c>
      <c r="E78" s="85">
        <v>95868.5</v>
      </c>
      <c r="F78" s="284">
        <f>E78</f>
        <v>95868.5</v>
      </c>
      <c r="H78" s="85"/>
    </row>
    <row r="79" spans="1:8">
      <c r="A79" s="1" t="s">
        <v>538</v>
      </c>
      <c r="B79" s="11"/>
      <c r="C79" s="84"/>
      <c r="D79" s="98" t="s">
        <v>537</v>
      </c>
      <c r="E79" s="186">
        <f>SUM(E78)</f>
        <v>95868.5</v>
      </c>
      <c r="F79" s="186">
        <f>SUM(F78)</f>
        <v>95868.5</v>
      </c>
      <c r="G79" s="184">
        <f>F79/$E$107</f>
        <v>7.167154067433291E-3</v>
      </c>
    </row>
    <row r="80" spans="1:8">
      <c r="F80" s="86"/>
      <c r="H80" s="85"/>
    </row>
    <row r="81" spans="1:8" outlineLevel="1">
      <c r="A81">
        <v>6</v>
      </c>
      <c r="C81" s="84" t="s">
        <v>539</v>
      </c>
      <c r="D81" s="84" t="s">
        <v>540</v>
      </c>
      <c r="E81" s="280">
        <v>178231.66</v>
      </c>
      <c r="F81" s="86"/>
      <c r="G81" s="85"/>
      <c r="H81" s="85"/>
    </row>
    <row r="82" spans="1:8" outlineLevel="1">
      <c r="A82">
        <v>6</v>
      </c>
      <c r="C82" s="84" t="s">
        <v>541</v>
      </c>
      <c r="D82" s="84" t="s">
        <v>542</v>
      </c>
      <c r="E82" s="280">
        <v>123181.58</v>
      </c>
      <c r="F82" s="86"/>
      <c r="G82" s="85"/>
      <c r="H82" s="85"/>
    </row>
    <row r="83" spans="1:8" outlineLevel="1">
      <c r="A83">
        <v>6</v>
      </c>
      <c r="C83" s="84" t="s">
        <v>543</v>
      </c>
      <c r="D83" s="84" t="s">
        <v>544</v>
      </c>
      <c r="E83" s="280">
        <v>330846.71999999997</v>
      </c>
      <c r="F83" s="86"/>
      <c r="G83" s="85"/>
      <c r="H83" s="85"/>
    </row>
    <row r="84" spans="1:8" outlineLevel="1">
      <c r="A84">
        <v>6</v>
      </c>
      <c r="C84" s="84" t="s">
        <v>545</v>
      </c>
      <c r="D84" s="84" t="s">
        <v>546</v>
      </c>
      <c r="E84" s="280">
        <v>231940.96</v>
      </c>
      <c r="F84" s="86"/>
      <c r="G84" s="85"/>
      <c r="H84" s="85"/>
    </row>
    <row r="85" spans="1:8" outlineLevel="1">
      <c r="A85">
        <v>6</v>
      </c>
      <c r="C85" s="84" t="s">
        <v>547</v>
      </c>
      <c r="D85" s="84" t="s">
        <v>548</v>
      </c>
      <c r="E85" s="280">
        <v>0</v>
      </c>
      <c r="F85" s="86"/>
      <c r="G85" s="85"/>
      <c r="H85" s="85"/>
    </row>
    <row r="86" spans="1:8" outlineLevel="1">
      <c r="A86">
        <v>6</v>
      </c>
      <c r="C86" s="84" t="s">
        <v>549</v>
      </c>
      <c r="D86" s="84" t="s">
        <v>550</v>
      </c>
      <c r="E86" s="280">
        <v>544263.93999999994</v>
      </c>
      <c r="F86" s="86"/>
      <c r="G86" s="85"/>
      <c r="H86" s="85"/>
    </row>
    <row r="87" spans="1:8" outlineLevel="1">
      <c r="A87">
        <v>6</v>
      </c>
      <c r="C87" s="84" t="s">
        <v>551</v>
      </c>
      <c r="D87" s="84" t="s">
        <v>552</v>
      </c>
      <c r="E87" s="280">
        <v>30795.4</v>
      </c>
      <c r="F87" s="86"/>
      <c r="G87" s="85"/>
      <c r="H87" s="85"/>
    </row>
    <row r="88" spans="1:8" outlineLevel="1">
      <c r="A88">
        <v>6</v>
      </c>
      <c r="C88" s="84" t="s">
        <v>553</v>
      </c>
      <c r="D88" s="84" t="s">
        <v>554</v>
      </c>
      <c r="E88" s="280">
        <v>772904.06</v>
      </c>
      <c r="F88" s="86"/>
      <c r="G88" s="85"/>
      <c r="H88" s="85"/>
    </row>
    <row r="89" spans="1:8" outlineLevel="1">
      <c r="A89">
        <v>6</v>
      </c>
      <c r="C89" s="84" t="s">
        <v>555</v>
      </c>
      <c r="D89" s="84" t="s">
        <v>556</v>
      </c>
      <c r="E89" s="280">
        <v>379045.52</v>
      </c>
      <c r="F89" s="86"/>
      <c r="G89" s="85"/>
      <c r="H89" s="85"/>
    </row>
    <row r="90" spans="1:8" outlineLevel="1">
      <c r="A90">
        <v>6</v>
      </c>
      <c r="C90" s="84" t="s">
        <v>557</v>
      </c>
      <c r="D90" s="84" t="s">
        <v>558</v>
      </c>
      <c r="E90" s="280">
        <v>0</v>
      </c>
      <c r="F90" s="86"/>
      <c r="G90" s="85"/>
      <c r="H90" s="85"/>
    </row>
    <row r="91" spans="1:8" outlineLevel="1">
      <c r="A91">
        <v>6</v>
      </c>
      <c r="C91" s="84" t="s">
        <v>559</v>
      </c>
      <c r="D91" s="84" t="s">
        <v>558</v>
      </c>
      <c r="E91" s="280">
        <v>0</v>
      </c>
      <c r="F91" s="86"/>
      <c r="G91" s="85"/>
      <c r="H91" s="85"/>
    </row>
    <row r="92" spans="1:8" outlineLevel="1">
      <c r="A92">
        <v>6</v>
      </c>
      <c r="C92" s="84" t="s">
        <v>560</v>
      </c>
      <c r="D92" s="84" t="s">
        <v>561</v>
      </c>
      <c r="E92" s="280">
        <v>242167.37</v>
      </c>
      <c r="F92" s="86"/>
      <c r="G92" s="85"/>
      <c r="H92" s="85"/>
    </row>
    <row r="93" spans="1:8" outlineLevel="1">
      <c r="A93">
        <v>6</v>
      </c>
      <c r="C93" s="84" t="s">
        <v>562</v>
      </c>
      <c r="D93" s="84" t="s">
        <v>563</v>
      </c>
      <c r="E93" s="280">
        <v>1548232.41</v>
      </c>
      <c r="F93" s="86"/>
      <c r="G93" s="85"/>
      <c r="H93" s="85"/>
    </row>
    <row r="94" spans="1:8" outlineLevel="1">
      <c r="A94">
        <v>6</v>
      </c>
      <c r="C94" s="84" t="s">
        <v>564</v>
      </c>
      <c r="D94" s="84" t="s">
        <v>565</v>
      </c>
      <c r="E94" s="280">
        <v>519869.11</v>
      </c>
      <c r="F94" s="86"/>
      <c r="G94" s="85"/>
      <c r="H94" s="85"/>
    </row>
    <row r="95" spans="1:8" outlineLevel="1">
      <c r="A95">
        <v>6</v>
      </c>
      <c r="C95" s="84" t="s">
        <v>566</v>
      </c>
      <c r="D95" s="84" t="s">
        <v>567</v>
      </c>
      <c r="E95" s="280">
        <v>0</v>
      </c>
      <c r="F95" s="86"/>
      <c r="G95" s="85"/>
      <c r="H95" s="85"/>
    </row>
    <row r="96" spans="1:8" outlineLevel="1">
      <c r="A96">
        <v>6</v>
      </c>
      <c r="C96" s="84" t="s">
        <v>568</v>
      </c>
      <c r="D96" s="84" t="s">
        <v>569</v>
      </c>
      <c r="E96" s="280">
        <v>243612.3</v>
      </c>
      <c r="F96" s="86"/>
      <c r="G96" s="85"/>
      <c r="H96" s="85"/>
    </row>
    <row r="97" spans="1:8" outlineLevel="1">
      <c r="A97">
        <v>6</v>
      </c>
      <c r="C97" s="84" t="s">
        <v>570</v>
      </c>
      <c r="D97" s="84" t="s">
        <v>571</v>
      </c>
      <c r="E97" s="280">
        <v>130514.17</v>
      </c>
      <c r="F97" s="86"/>
      <c r="G97" s="85"/>
      <c r="H97" s="85"/>
    </row>
    <row r="98" spans="1:8" outlineLevel="1">
      <c r="A98">
        <v>6</v>
      </c>
      <c r="C98" s="84" t="s">
        <v>572</v>
      </c>
      <c r="D98" s="84" t="s">
        <v>573</v>
      </c>
      <c r="E98" s="280">
        <v>39043.1</v>
      </c>
      <c r="F98" s="86"/>
      <c r="G98" s="85"/>
      <c r="H98" s="85"/>
    </row>
    <row r="99" spans="1:8" outlineLevel="1">
      <c r="A99">
        <v>6</v>
      </c>
      <c r="C99" s="84" t="s">
        <v>574</v>
      </c>
      <c r="D99" s="84" t="s">
        <v>575</v>
      </c>
      <c r="E99" s="280">
        <v>195240.71</v>
      </c>
      <c r="F99" s="86"/>
      <c r="G99" s="85"/>
      <c r="H99" s="85"/>
    </row>
    <row r="100" spans="1:8" outlineLevel="1">
      <c r="A100">
        <v>6</v>
      </c>
      <c r="C100" s="84" t="s">
        <v>576</v>
      </c>
      <c r="D100" s="84" t="s">
        <v>577</v>
      </c>
      <c r="E100" s="280">
        <v>230399.41</v>
      </c>
      <c r="F100" s="86"/>
      <c r="G100" s="85"/>
      <c r="H100" s="85"/>
    </row>
    <row r="101" spans="1:8" outlineLevel="1">
      <c r="A101">
        <v>6</v>
      </c>
      <c r="C101" s="84" t="s">
        <v>578</v>
      </c>
      <c r="D101" s="84" t="s">
        <v>579</v>
      </c>
      <c r="E101" s="280">
        <v>85247.78</v>
      </c>
      <c r="F101" s="86"/>
      <c r="G101" s="85"/>
      <c r="H101" s="85"/>
    </row>
    <row r="102" spans="1:8" outlineLevel="1">
      <c r="A102">
        <v>6</v>
      </c>
      <c r="C102" s="84" t="s">
        <v>580</v>
      </c>
      <c r="D102" s="84" t="s">
        <v>581</v>
      </c>
      <c r="E102" s="280">
        <v>929661.61</v>
      </c>
      <c r="F102" s="86"/>
      <c r="G102" s="85"/>
      <c r="H102" s="85"/>
    </row>
    <row r="103" spans="1:8" outlineLevel="1">
      <c r="A103">
        <v>6</v>
      </c>
      <c r="C103" s="84" t="s">
        <v>582</v>
      </c>
      <c r="D103" s="84" t="s">
        <v>583</v>
      </c>
      <c r="E103" s="280">
        <v>0</v>
      </c>
      <c r="F103" s="86"/>
      <c r="G103" s="85"/>
      <c r="H103" s="85"/>
    </row>
    <row r="104" spans="1:8" outlineLevel="1">
      <c r="A104">
        <v>6</v>
      </c>
      <c r="C104" t="s">
        <v>584</v>
      </c>
      <c r="D104" t="s">
        <v>585</v>
      </c>
      <c r="E104" s="279">
        <v>514942.67</v>
      </c>
      <c r="F104" s="96"/>
      <c r="G104" s="86"/>
      <c r="H104" s="86"/>
    </row>
    <row r="105" spans="1:8">
      <c r="A105" s="1" t="s">
        <v>586</v>
      </c>
      <c r="B105" s="11"/>
      <c r="C105" s="84"/>
      <c r="D105" s="98" t="s">
        <v>587</v>
      </c>
      <c r="E105" s="186">
        <f>SUM(E81:E104)</f>
        <v>7270140.4800000004</v>
      </c>
      <c r="F105" s="186">
        <f>SUM(F82:F104)</f>
        <v>0</v>
      </c>
      <c r="G105" s="184">
        <f>F105/$E$107</f>
        <v>0</v>
      </c>
    </row>
    <row r="106" spans="1:8">
      <c r="A106" s="1"/>
      <c r="B106" s="11"/>
      <c r="C106" s="84"/>
      <c r="D106" s="98"/>
      <c r="E106" s="186"/>
      <c r="F106" s="96"/>
      <c r="H106" s="86"/>
    </row>
    <row r="107" spans="1:8">
      <c r="A107" s="1" t="s">
        <v>588</v>
      </c>
      <c r="B107" s="11"/>
      <c r="C107" s="84"/>
      <c r="D107" s="98" t="s">
        <v>589</v>
      </c>
      <c r="E107" s="186">
        <f>E105+E79+E76</f>
        <v>13376090.300000001</v>
      </c>
      <c r="F107" s="186">
        <f>F15+F20+F36+F44+F74+F79</f>
        <v>13376090.299999999</v>
      </c>
      <c r="G107" s="184">
        <f>G15+G20+G36+G44+G74+G79+G105</f>
        <v>0.99999999999999989</v>
      </c>
    </row>
    <row r="108" spans="1:8">
      <c r="E108" s="86">
        <f>E105+E79+E76</f>
        <v>13376090.300000001</v>
      </c>
      <c r="F108" s="86"/>
    </row>
    <row r="109" spans="1:8">
      <c r="A109" s="11"/>
    </row>
    <row r="110" spans="1:8">
      <c r="A110" s="1"/>
      <c r="B110" s="11"/>
      <c r="C110" s="84"/>
      <c r="D110" s="98" t="s">
        <v>590</v>
      </c>
      <c r="E110" s="186">
        <f>E105+E76</f>
        <v>13280221.800000001</v>
      </c>
      <c r="F110" s="186"/>
      <c r="G110" s="184"/>
    </row>
    <row r="111" spans="1:8">
      <c r="D111" s="98" t="s">
        <v>591</v>
      </c>
      <c r="E111" s="187">
        <f>E110/E76</f>
        <v>2.2096575891255994</v>
      </c>
    </row>
  </sheetData>
  <sortState ref="A34:F67">
    <sortCondition ref="B34:B67"/>
  </sortState>
  <mergeCells count="2">
    <mergeCell ref="C4:C9"/>
    <mergeCell ref="C2:D2"/>
  </mergeCells>
  <conditionalFormatting sqref="E14">
    <cfRule type="expression" dxfId="1" priority="3">
      <formula>LEN($C14)=3</formula>
    </cfRule>
    <cfRule type="expression" dxfId="0" priority="4">
      <formula>LEN($C14)=7</formula>
    </cfRule>
  </conditionalFormatting>
  <pageMargins left="0.7" right="0.7" top="0.75" bottom="0.75" header="0.3" footer="0.3"/>
  <pageSetup paperSize="9" orientation="portrait" r:id="rId1"/>
  <headerFooter>
    <oddFooter>&amp;L&amp;1#&amp;"Arial"&amp;11&amp;K000000SW Internal Personal</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K252"/>
  <sheetViews>
    <sheetView zoomScale="30" zoomScaleNormal="30" workbookViewId="0">
      <selection activeCell="O128" sqref="O128"/>
    </sheetView>
  </sheetViews>
  <sheetFormatPr defaultRowHeight="12.75" outlineLevelRow="2"/>
  <cols>
    <col min="7" max="7" width="15.5703125" customWidth="1"/>
    <col min="8" max="8" width="42.7109375" customWidth="1"/>
    <col min="9" max="9" width="12.5703125" customWidth="1"/>
    <col min="10" max="10" width="13.42578125" customWidth="1"/>
  </cols>
  <sheetData>
    <row r="1" spans="1:11" ht="15">
      <c r="A1" s="274"/>
      <c r="B1" s="274"/>
      <c r="C1" s="274"/>
      <c r="D1" s="274"/>
      <c r="E1" s="274"/>
      <c r="F1" s="274"/>
      <c r="G1" s="194"/>
      <c r="H1" s="194"/>
      <c r="I1" s="194"/>
      <c r="J1" s="194"/>
      <c r="K1" s="194"/>
    </row>
    <row r="2" spans="1:11" ht="15" customHeight="1">
      <c r="B2" s="263"/>
      <c r="G2" s="772" t="s">
        <v>731</v>
      </c>
      <c r="H2" s="773"/>
      <c r="I2" s="263"/>
      <c r="J2" s="263"/>
    </row>
    <row r="3" spans="1:11" ht="15">
      <c r="A3" s="263"/>
      <c r="B3" s="263"/>
      <c r="G3" s="263"/>
      <c r="H3" s="263"/>
      <c r="I3" s="263" t="s">
        <v>723</v>
      </c>
      <c r="J3" s="263" t="s">
        <v>722</v>
      </c>
    </row>
    <row r="4" spans="1:11" ht="17.25" customHeight="1">
      <c r="A4" s="263"/>
      <c r="B4" s="263"/>
      <c r="G4" s="770" t="s">
        <v>724</v>
      </c>
      <c r="H4" s="261" t="s">
        <v>21</v>
      </c>
      <c r="I4" s="265">
        <f t="shared" ref="I4:I9" si="0">+J4/J$10</f>
        <v>0</v>
      </c>
      <c r="J4" s="266"/>
    </row>
    <row r="5" spans="1:11" ht="15">
      <c r="A5" s="263"/>
      <c r="B5" s="263"/>
      <c r="G5" s="771"/>
      <c r="H5" s="261" t="s">
        <v>22</v>
      </c>
      <c r="I5" s="265">
        <f t="shared" si="0"/>
        <v>0.10500383699580891</v>
      </c>
      <c r="J5" s="266">
        <f>+J215/1000</f>
        <v>2073.283429441869</v>
      </c>
    </row>
    <row r="6" spans="1:11" ht="15">
      <c r="A6" s="263"/>
      <c r="B6" s="263"/>
      <c r="G6" s="771"/>
      <c r="H6" s="261" t="s">
        <v>23</v>
      </c>
      <c r="I6" s="265">
        <f t="shared" si="0"/>
        <v>0.43771792049660724</v>
      </c>
      <c r="J6" s="266">
        <f>+J251/1000</f>
        <v>8642.668090039333</v>
      </c>
    </row>
    <row r="7" spans="1:11" ht="15">
      <c r="A7" s="263"/>
      <c r="B7" s="263"/>
      <c r="G7" s="771"/>
      <c r="H7" s="261" t="s">
        <v>24</v>
      </c>
      <c r="I7" s="265">
        <f t="shared" si="0"/>
        <v>0.1750228974446289</v>
      </c>
      <c r="J7" s="266">
        <f>+J211/1000</f>
        <v>3455.7982205863232</v>
      </c>
    </row>
    <row r="8" spans="1:11" ht="15">
      <c r="A8" s="263"/>
      <c r="B8" s="263"/>
      <c r="G8" s="771"/>
      <c r="H8" s="261" t="s">
        <v>25</v>
      </c>
      <c r="I8" s="265">
        <f t="shared" si="0"/>
        <v>0.26768923190532068</v>
      </c>
      <c r="J8" s="266">
        <f>+J206/1000</f>
        <v>5285.47969891305</v>
      </c>
    </row>
    <row r="9" spans="1:11" ht="15">
      <c r="A9" s="263"/>
      <c r="B9" s="263"/>
      <c r="G9" s="771"/>
      <c r="H9" s="261" t="s">
        <v>26</v>
      </c>
      <c r="I9" s="265">
        <f t="shared" si="0"/>
        <v>1.4566113157634177E-2</v>
      </c>
      <c r="J9" s="266">
        <f>+'Cost Input 3B'!F9*3</f>
        <v>287.60550000000001</v>
      </c>
      <c r="K9" s="11" t="s">
        <v>738</v>
      </c>
    </row>
    <row r="10" spans="1:11" ht="15.75" thickBot="1">
      <c r="A10" s="263"/>
      <c r="B10" s="263"/>
      <c r="G10" s="263"/>
      <c r="H10" s="263"/>
      <c r="I10" s="267">
        <f>+SUM(I4:I9)</f>
        <v>0.99999999999999989</v>
      </c>
      <c r="J10" s="268">
        <f>+SUM(J4:J9)</f>
        <v>19744.834938980577</v>
      </c>
    </row>
    <row r="11" spans="1:11" ht="15.75" thickTop="1">
      <c r="A11" s="263"/>
      <c r="B11" s="263"/>
      <c r="C11" s="263"/>
      <c r="D11" s="263"/>
      <c r="E11" s="272"/>
      <c r="F11" s="273"/>
    </row>
    <row r="12" spans="1:11" ht="15">
      <c r="A12" s="274"/>
      <c r="B12" s="274"/>
      <c r="C12" s="274"/>
      <c r="D12" s="274"/>
      <c r="E12" s="274"/>
      <c r="F12" s="274"/>
      <c r="G12" s="194"/>
      <c r="H12" s="194"/>
      <c r="I12" s="194"/>
      <c r="J12" s="194"/>
      <c r="K12" s="194"/>
    </row>
    <row r="14" spans="1:11" ht="15">
      <c r="A14" s="774" t="s">
        <v>592</v>
      </c>
      <c r="B14" s="774"/>
      <c r="C14" s="774"/>
      <c r="D14" s="774"/>
      <c r="E14" s="774"/>
      <c r="F14" s="774"/>
      <c r="G14" s="774"/>
      <c r="H14" s="774"/>
      <c r="I14" s="774"/>
      <c r="J14" s="774"/>
      <c r="K14" s="774"/>
    </row>
    <row r="15" spans="1:11" ht="15">
      <c r="A15" s="18" t="s">
        <v>593</v>
      </c>
      <c r="B15" s="18" t="s">
        <v>594</v>
      </c>
      <c r="C15" s="21" t="s">
        <v>2</v>
      </c>
      <c r="D15" s="18" t="s">
        <v>595</v>
      </c>
      <c r="E15" s="18" t="s">
        <v>596</v>
      </c>
      <c r="F15" s="18" t="s">
        <v>597</v>
      </c>
      <c r="G15" s="18" t="s">
        <v>598</v>
      </c>
      <c r="H15" s="18" t="s">
        <v>599</v>
      </c>
      <c r="I15" s="18" t="s">
        <v>600</v>
      </c>
      <c r="J15" s="18" t="s">
        <v>601</v>
      </c>
      <c r="K15" s="18" t="s">
        <v>602</v>
      </c>
    </row>
    <row r="16" spans="1:11" ht="15">
      <c r="A16" s="224" t="s">
        <v>100</v>
      </c>
      <c r="B16" s="76"/>
      <c r="C16" s="21">
        <v>6</v>
      </c>
      <c r="D16" s="76"/>
      <c r="E16" s="18" t="s">
        <v>603</v>
      </c>
      <c r="F16" s="76">
        <v>2022</v>
      </c>
      <c r="G16" s="224" t="s">
        <v>604</v>
      </c>
      <c r="H16" s="18" t="s">
        <v>605</v>
      </c>
      <c r="I16" s="19">
        <v>19001.587500000001</v>
      </c>
      <c r="J16" s="77">
        <f>Table423[[#This Row],[COST]]*$K$130</f>
        <v>35037.027191250003</v>
      </c>
      <c r="K16" s="18"/>
    </row>
    <row r="17" spans="1:11" ht="15" customHeight="1">
      <c r="A17" s="224"/>
      <c r="B17" s="76"/>
      <c r="C17" s="21">
        <v>6</v>
      </c>
      <c r="D17" s="76"/>
      <c r="E17" s="18"/>
      <c r="F17" s="76">
        <v>2022</v>
      </c>
      <c r="G17" s="101" t="s">
        <v>604</v>
      </c>
      <c r="H17" s="104" t="s">
        <v>606</v>
      </c>
      <c r="I17" s="107">
        <v>162604.785</v>
      </c>
      <c r="J17" s="77">
        <f>Table423[[#This Row],[COST]]*$K$130</f>
        <v>299826.96306150005</v>
      </c>
      <c r="K17" s="18"/>
    </row>
    <row r="18" spans="1:11" ht="15" customHeight="1">
      <c r="A18" s="224"/>
      <c r="B18" s="76"/>
      <c r="C18" s="21">
        <v>6</v>
      </c>
      <c r="D18" s="76"/>
      <c r="E18" s="18"/>
      <c r="F18" s="76">
        <v>2022</v>
      </c>
      <c r="G18" s="101" t="s">
        <v>604</v>
      </c>
      <c r="H18" s="104" t="s">
        <v>607</v>
      </c>
      <c r="I18" s="107">
        <v>49401.681000000004</v>
      </c>
      <c r="J18" s="77">
        <f>Table423[[#This Row],[COST]]*$K$130</f>
        <v>91091.759595900017</v>
      </c>
      <c r="K18" s="18"/>
    </row>
    <row r="19" spans="1:11" ht="15" customHeight="1">
      <c r="A19" s="224"/>
      <c r="B19" s="76"/>
      <c r="C19" s="21">
        <v>6</v>
      </c>
      <c r="D19" s="76"/>
      <c r="E19" s="18"/>
      <c r="F19" s="76">
        <v>2022</v>
      </c>
      <c r="G19" s="101" t="s">
        <v>604</v>
      </c>
      <c r="H19" s="104" t="s">
        <v>608</v>
      </c>
      <c r="I19" s="107">
        <v>39592.056000000004</v>
      </c>
      <c r="J19" s="77">
        <f>Table423[[#This Row],[COST]]*$K$130</f>
        <v>73003.792058400009</v>
      </c>
      <c r="K19" s="18"/>
    </row>
    <row r="20" spans="1:11" ht="15" customHeight="1">
      <c r="A20" s="224"/>
      <c r="B20" s="76"/>
      <c r="C20" s="21">
        <v>6</v>
      </c>
      <c r="D20" s="76"/>
      <c r="E20" s="18"/>
      <c r="F20" s="76">
        <v>2022</v>
      </c>
      <c r="G20" s="101" t="s">
        <v>604</v>
      </c>
      <c r="H20" s="105" t="s">
        <v>609</v>
      </c>
      <c r="I20" s="107">
        <v>78105.709499999997</v>
      </c>
      <c r="J20" s="77">
        <f>Table423[[#This Row],[COST]]*$K$130</f>
        <v>144019.11774705001</v>
      </c>
      <c r="K20" s="18"/>
    </row>
    <row r="21" spans="1:11" ht="15" customHeight="1">
      <c r="A21" s="224"/>
      <c r="B21" s="76"/>
      <c r="C21" s="21">
        <v>6</v>
      </c>
      <c r="D21" s="76"/>
      <c r="E21" s="18"/>
      <c r="F21" s="76">
        <v>2022</v>
      </c>
      <c r="G21" s="101" t="s">
        <v>604</v>
      </c>
      <c r="H21" s="104" t="s">
        <v>610</v>
      </c>
      <c r="I21" s="107">
        <v>0</v>
      </c>
      <c r="J21" s="77">
        <f>Table423[[#This Row],[COST]]*$K$130</f>
        <v>0</v>
      </c>
      <c r="K21" s="18"/>
    </row>
    <row r="22" spans="1:11" ht="15" customHeight="1">
      <c r="A22" s="224"/>
      <c r="B22" s="76"/>
      <c r="C22" s="21">
        <v>6</v>
      </c>
      <c r="D22" s="76"/>
      <c r="E22" s="18"/>
      <c r="F22" s="76">
        <v>2022</v>
      </c>
      <c r="G22" s="101" t="s">
        <v>604</v>
      </c>
      <c r="H22" s="104" t="s">
        <v>611</v>
      </c>
      <c r="I22" s="107">
        <v>75611.728499999997</v>
      </c>
      <c r="J22" s="77">
        <f>Table423[[#This Row],[COST]]*$K$130</f>
        <v>139420.46618115</v>
      </c>
      <c r="K22" s="18"/>
    </row>
    <row r="23" spans="1:11" ht="15" customHeight="1">
      <c r="A23" s="224"/>
      <c r="B23" s="76"/>
      <c r="C23" s="21">
        <v>6</v>
      </c>
      <c r="D23" s="76"/>
      <c r="E23" s="18"/>
      <c r="F23" s="76">
        <v>2022</v>
      </c>
      <c r="G23" s="101" t="s">
        <v>604</v>
      </c>
      <c r="H23" s="104" t="s">
        <v>612</v>
      </c>
      <c r="I23" s="107">
        <v>807670.5</v>
      </c>
      <c r="J23" s="77">
        <f>Table423[[#This Row],[COST]]*$K$130</f>
        <v>1489263.6349500001</v>
      </c>
      <c r="K23" s="18"/>
    </row>
    <row r="24" spans="1:11" ht="15" customHeight="1">
      <c r="A24" s="224"/>
      <c r="B24" s="76"/>
      <c r="C24" s="21">
        <v>6</v>
      </c>
      <c r="D24" s="76"/>
      <c r="E24" s="18"/>
      <c r="F24" s="76">
        <v>2022</v>
      </c>
      <c r="G24" s="101" t="s">
        <v>604</v>
      </c>
      <c r="H24" s="104" t="s">
        <v>613</v>
      </c>
      <c r="I24" s="107">
        <v>18537.456000000002</v>
      </c>
      <c r="J24" s="77">
        <f>Table423[[#This Row],[COST]]*$K$130</f>
        <v>34181.215118400003</v>
      </c>
      <c r="K24" s="18"/>
    </row>
    <row r="25" spans="1:11" ht="15" customHeight="1">
      <c r="A25" s="224"/>
      <c r="B25" s="76"/>
      <c r="C25" s="21">
        <v>6</v>
      </c>
      <c r="D25" s="76"/>
      <c r="E25" s="18"/>
      <c r="F25" s="76">
        <v>2022</v>
      </c>
      <c r="G25" s="101" t="s">
        <v>604</v>
      </c>
      <c r="H25" s="104" t="s">
        <v>614</v>
      </c>
      <c r="I25" s="107">
        <v>229321.52250000002</v>
      </c>
      <c r="J25" s="77">
        <f>Table423[[#This Row],[COST]]*$K$130</f>
        <v>422845.95533775009</v>
      </c>
      <c r="K25" s="18"/>
    </row>
    <row r="26" spans="1:11" ht="15" customHeight="1">
      <c r="A26" s="224"/>
      <c r="B26" s="76"/>
      <c r="C26" s="21">
        <v>6</v>
      </c>
      <c r="D26" s="76"/>
      <c r="E26" s="18"/>
      <c r="F26" s="76">
        <v>2022</v>
      </c>
      <c r="G26" s="101" t="s">
        <v>604</v>
      </c>
      <c r="H26" s="104" t="s">
        <v>615</v>
      </c>
      <c r="I26" s="107">
        <v>42293.012999999999</v>
      </c>
      <c r="J26" s="77">
        <f>Table423[[#This Row],[COST]]*$K$130</f>
        <v>77984.086670699995</v>
      </c>
      <c r="K26" s="18"/>
    </row>
    <row r="27" spans="1:11" ht="15" customHeight="1">
      <c r="A27" s="224"/>
      <c r="B27" s="76"/>
      <c r="C27" s="21">
        <v>6</v>
      </c>
      <c r="D27" s="76"/>
      <c r="E27" s="18"/>
      <c r="F27" s="76">
        <v>2022</v>
      </c>
      <c r="G27" s="101" t="s">
        <v>604</v>
      </c>
      <c r="H27" s="104" t="s">
        <v>616</v>
      </c>
      <c r="I27" s="107">
        <v>25524.271500000003</v>
      </c>
      <c r="J27" s="77">
        <f>Table423[[#This Row],[COST]]*$K$130</f>
        <v>47064.204218850005</v>
      </c>
      <c r="K27" s="18"/>
    </row>
    <row r="28" spans="1:11" ht="15" customHeight="1">
      <c r="A28" s="224"/>
      <c r="B28" s="76"/>
      <c r="C28" s="21">
        <v>6</v>
      </c>
      <c r="D28" s="76"/>
      <c r="E28" s="18"/>
      <c r="F28" s="76">
        <v>2022</v>
      </c>
      <c r="G28" s="101" t="s">
        <v>604</v>
      </c>
      <c r="H28" s="104" t="s">
        <v>617</v>
      </c>
      <c r="I28" s="107">
        <v>34177.8675</v>
      </c>
      <c r="J28" s="77">
        <f>Table423[[#This Row],[COST]]*$K$130</f>
        <v>63020.569883250006</v>
      </c>
      <c r="K28" s="18"/>
    </row>
    <row r="29" spans="1:11" ht="15" customHeight="1">
      <c r="A29" s="224"/>
      <c r="B29" s="76"/>
      <c r="C29" s="21">
        <v>6</v>
      </c>
      <c r="D29" s="76"/>
      <c r="E29" s="18"/>
      <c r="F29" s="76">
        <v>2022</v>
      </c>
      <c r="G29" s="101" t="s">
        <v>604</v>
      </c>
      <c r="H29" s="104" t="s">
        <v>618</v>
      </c>
      <c r="I29" s="107">
        <v>31478.737499999999</v>
      </c>
      <c r="J29" s="77">
        <f>Table423[[#This Row],[COST]]*$K$130</f>
        <v>58043.644076249999</v>
      </c>
      <c r="K29" s="18"/>
    </row>
    <row r="30" spans="1:11" ht="15" customHeight="1">
      <c r="A30" s="224"/>
      <c r="B30" s="76"/>
      <c r="C30" s="21">
        <v>6</v>
      </c>
      <c r="D30" s="76"/>
      <c r="E30" s="18"/>
      <c r="F30" s="76">
        <v>2022</v>
      </c>
      <c r="G30" s="101" t="s">
        <v>604</v>
      </c>
      <c r="H30" s="104" t="s">
        <v>619</v>
      </c>
      <c r="I30" s="107">
        <v>24788.2425</v>
      </c>
      <c r="J30" s="77">
        <f>Table423[[#This Row],[COST]]*$K$130</f>
        <v>45707.04034575</v>
      </c>
      <c r="K30" s="18"/>
    </row>
    <row r="31" spans="1:11" ht="15" customHeight="1">
      <c r="A31" s="224"/>
      <c r="B31" s="76"/>
      <c r="C31" s="21">
        <v>6</v>
      </c>
      <c r="D31" s="76"/>
      <c r="E31" s="18"/>
      <c r="F31" s="76">
        <v>2022</v>
      </c>
      <c r="G31" s="101" t="s">
        <v>604</v>
      </c>
      <c r="H31" s="104" t="s">
        <v>620</v>
      </c>
      <c r="I31" s="107">
        <v>1203.4365</v>
      </c>
      <c r="J31" s="77">
        <f>Table423[[#This Row],[COST]]*$K$130</f>
        <v>2219.0165623500002</v>
      </c>
      <c r="K31" s="18"/>
    </row>
    <row r="32" spans="1:11" ht="15" customHeight="1">
      <c r="A32" s="224"/>
      <c r="B32" s="76"/>
      <c r="C32" s="21">
        <v>6</v>
      </c>
      <c r="D32" s="76"/>
      <c r="E32" s="18"/>
      <c r="F32" s="76">
        <v>2022</v>
      </c>
      <c r="G32" s="101" t="s">
        <v>604</v>
      </c>
      <c r="H32" s="104" t="s">
        <v>621</v>
      </c>
      <c r="I32" s="107">
        <v>28190.662499999999</v>
      </c>
      <c r="J32" s="77">
        <f>Table423[[#This Row],[COST]]*$K$130</f>
        <v>51980.762583750002</v>
      </c>
      <c r="K32" s="18"/>
    </row>
    <row r="33" spans="1:11" ht="15" customHeight="1">
      <c r="A33" s="224"/>
      <c r="B33" s="76"/>
      <c r="C33" s="21">
        <v>6</v>
      </c>
      <c r="D33" s="76"/>
      <c r="E33" s="18"/>
      <c r="F33" s="76">
        <v>2022</v>
      </c>
      <c r="G33" s="101" t="s">
        <v>604</v>
      </c>
      <c r="H33" s="106" t="s">
        <v>622</v>
      </c>
      <c r="I33" s="107">
        <v>1203.4365</v>
      </c>
      <c r="J33" s="77">
        <f>Table423[[#This Row],[COST]]*$K$130</f>
        <v>2219.0165623500002</v>
      </c>
      <c r="K33" s="18"/>
    </row>
    <row r="34" spans="1:11" ht="15" customHeight="1">
      <c r="A34" s="224"/>
      <c r="B34" s="76"/>
      <c r="C34" s="21">
        <v>6</v>
      </c>
      <c r="D34" s="76"/>
      <c r="E34" s="18"/>
      <c r="F34" s="76">
        <v>2022</v>
      </c>
      <c r="G34" s="101" t="s">
        <v>604</v>
      </c>
      <c r="H34" s="104" t="s">
        <v>623</v>
      </c>
      <c r="I34" s="107">
        <v>27703.935000000001</v>
      </c>
      <c r="J34" s="77">
        <f>Table423[[#This Row],[COST]]*$K$130</f>
        <v>51083.285746500005</v>
      </c>
      <c r="K34" s="18"/>
    </row>
    <row r="35" spans="1:11" ht="15" customHeight="1">
      <c r="A35" s="224"/>
      <c r="B35" s="76"/>
      <c r="C35" s="21">
        <v>6</v>
      </c>
      <c r="D35" s="76"/>
      <c r="E35" s="18"/>
      <c r="F35" s="76">
        <v>2022</v>
      </c>
      <c r="G35" s="101" t="s">
        <v>604</v>
      </c>
      <c r="H35" s="104" t="s">
        <v>624</v>
      </c>
      <c r="I35" s="107">
        <v>23432.934000000001</v>
      </c>
      <c r="J35" s="77">
        <f>Table423[[#This Row],[COST]]*$K$130</f>
        <v>43207.987002600006</v>
      </c>
      <c r="K35" s="18"/>
    </row>
    <row r="36" spans="1:11" ht="15" customHeight="1">
      <c r="A36" s="224"/>
      <c r="B36" s="76"/>
      <c r="C36" s="21">
        <v>6</v>
      </c>
      <c r="D36" s="76"/>
      <c r="E36" s="18"/>
      <c r="F36" s="76">
        <v>2022</v>
      </c>
      <c r="G36" s="101" t="s">
        <v>604</v>
      </c>
      <c r="H36" s="104" t="s">
        <v>625</v>
      </c>
      <c r="I36" s="107">
        <v>29402.971500000003</v>
      </c>
      <c r="J36" s="77">
        <f>Table423[[#This Row],[COST]]*$K$130</f>
        <v>54216.139148850008</v>
      </c>
      <c r="K36" s="18"/>
    </row>
    <row r="37" spans="1:11" ht="15" customHeight="1">
      <c r="A37" s="224"/>
      <c r="B37" s="76"/>
      <c r="C37" s="21">
        <v>6</v>
      </c>
      <c r="D37" s="76"/>
      <c r="E37" s="18"/>
      <c r="F37" s="76">
        <v>2022</v>
      </c>
      <c r="G37" s="101" t="s">
        <v>604</v>
      </c>
      <c r="H37" s="104" t="s">
        <v>626</v>
      </c>
      <c r="I37" s="107">
        <v>1203.4365</v>
      </c>
      <c r="J37" s="77">
        <f>Table423[[#This Row],[COST]]*$K$130</f>
        <v>2219.0165623500002</v>
      </c>
      <c r="K37" s="18"/>
    </row>
    <row r="38" spans="1:11" ht="15" customHeight="1">
      <c r="A38" s="224"/>
      <c r="B38" s="76"/>
      <c r="C38" s="21">
        <v>6</v>
      </c>
      <c r="D38" s="76"/>
      <c r="E38" s="18"/>
      <c r="F38" s="76">
        <v>2022</v>
      </c>
      <c r="G38" s="101" t="s">
        <v>604</v>
      </c>
      <c r="H38" s="104" t="s">
        <v>627</v>
      </c>
      <c r="I38" s="107">
        <v>13157.854500000001</v>
      </c>
      <c r="J38" s="77">
        <f>Table423[[#This Row],[COST]]*$K$130</f>
        <v>24261.767912550004</v>
      </c>
      <c r="K38" s="18"/>
    </row>
    <row r="39" spans="1:11" ht="15" customHeight="1">
      <c r="A39" s="224"/>
      <c r="B39" s="76"/>
      <c r="C39" s="21">
        <v>6</v>
      </c>
      <c r="D39" s="76"/>
      <c r="E39" s="18"/>
      <c r="F39" s="76">
        <v>2022</v>
      </c>
      <c r="G39" s="101" t="s">
        <v>604</v>
      </c>
      <c r="H39" s="104" t="s">
        <v>628</v>
      </c>
      <c r="I39" s="107">
        <v>19567.9365</v>
      </c>
      <c r="J39" s="77">
        <f>Table423[[#This Row],[COST]]*$K$130</f>
        <v>36081.318112350004</v>
      </c>
      <c r="K39" s="18"/>
    </row>
    <row r="40" spans="1:11" ht="15" customHeight="1">
      <c r="A40" s="224"/>
      <c r="B40" s="76"/>
      <c r="C40" s="21">
        <v>6</v>
      </c>
      <c r="D40" s="76"/>
      <c r="E40" s="18"/>
      <c r="F40" s="76">
        <v>2022</v>
      </c>
      <c r="G40" s="101" t="s">
        <v>604</v>
      </c>
      <c r="H40" s="104" t="s">
        <v>629</v>
      </c>
      <c r="I40" s="107">
        <v>12365.094000000001</v>
      </c>
      <c r="J40" s="77">
        <f>Table423[[#This Row],[COST]]*$K$130</f>
        <v>22799.996826600003</v>
      </c>
      <c r="K40" s="18"/>
    </row>
    <row r="41" spans="1:11" ht="15" customHeight="1">
      <c r="A41" s="224"/>
      <c r="B41" s="76"/>
      <c r="C41" s="21">
        <v>6</v>
      </c>
      <c r="D41" s="76"/>
      <c r="E41" s="18"/>
      <c r="F41" s="76">
        <v>2022</v>
      </c>
      <c r="G41" s="101" t="s">
        <v>604</v>
      </c>
      <c r="H41" s="104" t="s">
        <v>630</v>
      </c>
      <c r="I41" s="107">
        <v>5740.0034999999998</v>
      </c>
      <c r="J41" s="77">
        <f>Table423[[#This Row],[COST]]*$K$130</f>
        <v>10583.99245365</v>
      </c>
      <c r="K41" s="18"/>
    </row>
    <row r="42" spans="1:11" ht="15" customHeight="1">
      <c r="A42" s="224"/>
      <c r="B42" s="76"/>
      <c r="C42" s="21">
        <v>6</v>
      </c>
      <c r="D42" s="76"/>
      <c r="E42" s="18"/>
      <c r="F42" s="76">
        <v>2022</v>
      </c>
      <c r="G42" s="101" t="s">
        <v>604</v>
      </c>
      <c r="H42" s="104" t="s">
        <v>631</v>
      </c>
      <c r="I42" s="107">
        <v>3826.0950000000003</v>
      </c>
      <c r="J42" s="77">
        <f>Table423[[#This Row],[COST]]*$K$130</f>
        <v>7054.9365705000009</v>
      </c>
      <c r="K42" s="18"/>
    </row>
    <row r="43" spans="1:11" ht="15" customHeight="1">
      <c r="A43" s="224"/>
      <c r="B43" s="76"/>
      <c r="C43" s="21">
        <v>6</v>
      </c>
      <c r="D43" s="76"/>
      <c r="E43" s="18"/>
      <c r="F43" s="76">
        <v>2022</v>
      </c>
      <c r="G43" s="101" t="s">
        <v>604</v>
      </c>
      <c r="H43" s="104" t="s">
        <v>632</v>
      </c>
      <c r="I43" s="107">
        <v>42309.665999999997</v>
      </c>
      <c r="J43" s="77">
        <f>Table423[[#This Row],[COST]]*$K$130</f>
        <v>78014.793137400004</v>
      </c>
      <c r="K43" s="18"/>
    </row>
    <row r="44" spans="1:11" ht="15" customHeight="1">
      <c r="A44" s="224"/>
      <c r="B44" s="76"/>
      <c r="C44" s="21">
        <v>6</v>
      </c>
      <c r="D44" s="76"/>
      <c r="E44" s="18"/>
      <c r="F44" s="76">
        <v>2022</v>
      </c>
      <c r="G44" s="101" t="s">
        <v>604</v>
      </c>
      <c r="H44" s="104" t="s">
        <v>633</v>
      </c>
      <c r="I44" s="107">
        <v>39429.736499999999</v>
      </c>
      <c r="J44" s="77">
        <f>Table423[[#This Row],[COST]]*$K$130</f>
        <v>72704.491132349998</v>
      </c>
      <c r="K44" s="18"/>
    </row>
    <row r="45" spans="1:11" ht="15" customHeight="1">
      <c r="A45" s="224"/>
      <c r="B45" s="76"/>
      <c r="C45" s="21">
        <v>6</v>
      </c>
      <c r="D45" s="76"/>
      <c r="E45" s="18"/>
      <c r="F45" s="76">
        <v>2022</v>
      </c>
      <c r="G45" s="101" t="s">
        <v>604</v>
      </c>
      <c r="H45" s="104" t="s">
        <v>634</v>
      </c>
      <c r="I45" s="107">
        <v>38430.398999999998</v>
      </c>
      <c r="J45" s="77">
        <f>Table423[[#This Row],[COST]]*$K$130</f>
        <v>70861.812716100001</v>
      </c>
      <c r="K45" s="18"/>
    </row>
    <row r="46" spans="1:11" ht="15" customHeight="1">
      <c r="A46" s="224"/>
      <c r="B46" s="76"/>
      <c r="C46" s="21">
        <v>6</v>
      </c>
      <c r="D46" s="76"/>
      <c r="E46" s="18"/>
      <c r="F46" s="76">
        <v>2022</v>
      </c>
      <c r="G46" s="101" t="s">
        <v>604</v>
      </c>
      <c r="H46" s="104" t="s">
        <v>635</v>
      </c>
      <c r="I46" s="107">
        <v>14756.5005</v>
      </c>
      <c r="J46" s="77">
        <f>Table423[[#This Row],[COST]]*$K$130</f>
        <v>27209.511271950003</v>
      </c>
      <c r="K46" s="18"/>
    </row>
    <row r="47" spans="1:11" ht="15" customHeight="1">
      <c r="A47" s="224"/>
      <c r="B47" s="76"/>
      <c r="C47" s="21">
        <v>6</v>
      </c>
      <c r="D47" s="76"/>
      <c r="E47" s="18"/>
      <c r="F47" s="76">
        <v>2022</v>
      </c>
      <c r="G47" s="101" t="s">
        <v>604</v>
      </c>
      <c r="H47" s="104" t="s">
        <v>636</v>
      </c>
      <c r="I47" s="107">
        <v>3497.0144999999998</v>
      </c>
      <c r="J47" s="77">
        <f>Table423[[#This Row],[COST]]*$K$130</f>
        <v>6448.1450365499995</v>
      </c>
      <c r="K47" s="18"/>
    </row>
    <row r="48" spans="1:11" ht="15" customHeight="1">
      <c r="A48" s="224"/>
      <c r="B48" s="76"/>
      <c r="C48" s="21">
        <v>6</v>
      </c>
      <c r="D48" s="76"/>
      <c r="E48" s="18"/>
      <c r="F48" s="76">
        <v>2022</v>
      </c>
      <c r="G48" s="101" t="s">
        <v>604</v>
      </c>
      <c r="H48" s="104" t="s">
        <v>637</v>
      </c>
      <c r="I48" s="107">
        <v>3185.8679999999999</v>
      </c>
      <c r="J48" s="77">
        <f>Table423[[#This Row],[COST]]*$K$130</f>
        <v>5874.4220052000001</v>
      </c>
      <c r="K48" s="18"/>
    </row>
    <row r="49" spans="1:11" ht="15" customHeight="1">
      <c r="A49" s="224"/>
      <c r="B49" s="76"/>
      <c r="C49" s="21">
        <v>6</v>
      </c>
      <c r="D49" s="76"/>
      <c r="E49" s="18"/>
      <c r="F49" s="76">
        <v>2022</v>
      </c>
      <c r="G49" s="101" t="s">
        <v>604</v>
      </c>
      <c r="H49" s="104" t="s">
        <v>638</v>
      </c>
      <c r="I49" s="107">
        <v>25387.025999999998</v>
      </c>
      <c r="J49" s="77">
        <f>Table423[[#This Row],[COST]]*$K$130</f>
        <v>46811.1372414</v>
      </c>
      <c r="K49" s="18"/>
    </row>
    <row r="50" spans="1:11" ht="15" customHeight="1">
      <c r="A50" s="224"/>
      <c r="B50" s="76"/>
      <c r="C50" s="21">
        <v>6</v>
      </c>
      <c r="D50" s="76"/>
      <c r="E50" s="18"/>
      <c r="F50" s="76">
        <v>2022</v>
      </c>
      <c r="G50" s="101" t="s">
        <v>604</v>
      </c>
      <c r="H50" s="104" t="s">
        <v>639</v>
      </c>
      <c r="I50" s="107">
        <v>0</v>
      </c>
      <c r="J50" s="77">
        <f>Table423[[#This Row],[COST]]*$K$130</f>
        <v>0</v>
      </c>
      <c r="K50" s="18"/>
    </row>
    <row r="51" spans="1:11" ht="15" customHeight="1">
      <c r="A51" s="224"/>
      <c r="B51" s="76"/>
      <c r="C51" s="21">
        <v>6</v>
      </c>
      <c r="D51" s="76"/>
      <c r="E51" s="18"/>
      <c r="F51" s="76">
        <v>2022</v>
      </c>
      <c r="G51" s="101" t="s">
        <v>604</v>
      </c>
      <c r="H51" s="104" t="s">
        <v>640</v>
      </c>
      <c r="I51" s="107">
        <v>0</v>
      </c>
      <c r="J51" s="77">
        <f>Table423[[#This Row],[COST]]*$K$130</f>
        <v>0</v>
      </c>
      <c r="K51" s="18"/>
    </row>
    <row r="52" spans="1:11" ht="15" customHeight="1">
      <c r="A52" s="224"/>
      <c r="B52" s="76"/>
      <c r="C52" s="21">
        <v>6</v>
      </c>
      <c r="D52" s="76"/>
      <c r="E52" s="18"/>
      <c r="F52" s="76">
        <v>2022</v>
      </c>
      <c r="G52" s="101" t="s">
        <v>604</v>
      </c>
      <c r="H52" s="225" t="s">
        <v>641</v>
      </c>
      <c r="I52" s="107">
        <v>0</v>
      </c>
      <c r="J52" s="77">
        <f>Table423[[#This Row],[COST]]*$K$130</f>
        <v>0</v>
      </c>
      <c r="K52" s="18"/>
    </row>
    <row r="53" spans="1:11" ht="15" customHeight="1">
      <c r="A53" s="224"/>
      <c r="B53" s="76"/>
      <c r="C53" s="21">
        <v>6</v>
      </c>
      <c r="D53" s="76"/>
      <c r="E53" s="18"/>
      <c r="F53" s="76">
        <v>2022</v>
      </c>
      <c r="G53" s="101" t="s">
        <v>604</v>
      </c>
      <c r="H53" s="226" t="s">
        <v>642</v>
      </c>
      <c r="I53" s="107">
        <v>0</v>
      </c>
      <c r="J53" s="77">
        <f>Table423[[#This Row],[COST]]*$K$130</f>
        <v>0</v>
      </c>
      <c r="K53" s="18"/>
    </row>
    <row r="54" spans="1:11" ht="15" customHeight="1">
      <c r="A54" s="224"/>
      <c r="B54" s="76"/>
      <c r="C54" s="21">
        <v>6</v>
      </c>
      <c r="D54" s="76"/>
      <c r="E54" s="18"/>
      <c r="F54" s="76">
        <v>2022</v>
      </c>
      <c r="G54" s="101" t="s">
        <v>604</v>
      </c>
      <c r="H54" s="226" t="s">
        <v>643</v>
      </c>
      <c r="I54" s="107">
        <v>11033.253000000001</v>
      </c>
      <c r="J54" s="77">
        <f>Table423[[#This Row],[COST]]*$K$130</f>
        <v>20344.215206700002</v>
      </c>
      <c r="K54" s="18"/>
    </row>
    <row r="55" spans="1:11" ht="15" customHeight="1">
      <c r="A55" s="224"/>
      <c r="B55" s="76"/>
      <c r="C55" s="21">
        <v>6</v>
      </c>
      <c r="D55" s="76"/>
      <c r="E55" s="18"/>
      <c r="F55" s="76">
        <v>2022</v>
      </c>
      <c r="G55" s="101" t="s">
        <v>604</v>
      </c>
      <c r="H55" s="226" t="s">
        <v>644</v>
      </c>
      <c r="I55" s="107">
        <v>3752.2065000000002</v>
      </c>
      <c r="J55" s="77">
        <f>Table423[[#This Row],[COST]]*$K$130</f>
        <v>6918.6935653500004</v>
      </c>
      <c r="K55" s="18"/>
    </row>
    <row r="56" spans="1:11" ht="15" customHeight="1">
      <c r="A56" s="224"/>
      <c r="B56" s="76"/>
      <c r="C56" s="21">
        <v>6</v>
      </c>
      <c r="D56" s="76"/>
      <c r="E56" s="18"/>
      <c r="F56" s="76">
        <v>2022</v>
      </c>
      <c r="G56" s="101" t="s">
        <v>604</v>
      </c>
      <c r="H56" s="226" t="s">
        <v>645</v>
      </c>
      <c r="I56" s="107">
        <v>46809.178499999995</v>
      </c>
      <c r="J56" s="77">
        <f>Table423[[#This Row],[COST]]*$K$130</f>
        <v>86311.444236149997</v>
      </c>
      <c r="K56" s="18"/>
    </row>
    <row r="57" spans="1:11" ht="15" customHeight="1">
      <c r="A57" s="224"/>
      <c r="B57" s="76"/>
      <c r="C57" s="21">
        <v>6</v>
      </c>
      <c r="D57" s="76"/>
      <c r="E57" s="18"/>
      <c r="F57" s="76">
        <v>2022</v>
      </c>
      <c r="G57" s="101" t="s">
        <v>604</v>
      </c>
      <c r="H57" s="226" t="s">
        <v>646</v>
      </c>
      <c r="I57" s="107">
        <v>34204.947</v>
      </c>
      <c r="J57" s="77">
        <f>Table423[[#This Row],[COST]]*$K$130</f>
        <v>63070.501773300006</v>
      </c>
      <c r="K57" s="18"/>
    </row>
    <row r="58" spans="1:11" ht="15" customHeight="1">
      <c r="A58" s="224"/>
      <c r="B58" s="76"/>
      <c r="C58" s="21">
        <v>6</v>
      </c>
      <c r="D58" s="76"/>
      <c r="E58" s="18"/>
      <c r="F58" s="76">
        <v>2022</v>
      </c>
      <c r="G58" s="101" t="s">
        <v>604</v>
      </c>
      <c r="H58" s="226" t="s">
        <v>647</v>
      </c>
      <c r="I58" s="107">
        <v>66796.264500000005</v>
      </c>
      <c r="J58" s="77">
        <f>Table423[[#This Row],[COST]]*$K$130</f>
        <v>123165.63211155002</v>
      </c>
      <c r="K58" s="18"/>
    </row>
    <row r="59" spans="1:11" ht="15" customHeight="1">
      <c r="A59" s="224"/>
      <c r="B59" s="76"/>
      <c r="C59" s="21">
        <v>6</v>
      </c>
      <c r="D59" s="76"/>
      <c r="E59" s="18"/>
      <c r="F59" s="76">
        <v>2022</v>
      </c>
      <c r="G59" s="81" t="s">
        <v>604</v>
      </c>
      <c r="H59" s="227" t="s">
        <v>648</v>
      </c>
      <c r="I59" s="80">
        <v>47174.851499999997</v>
      </c>
      <c r="J59" s="77">
        <f>Table423[[#This Row],[COST]]*$K$130</f>
        <v>86985.708680850003</v>
      </c>
      <c r="K59" s="18"/>
    </row>
    <row r="60" spans="1:11" ht="15" customHeight="1">
      <c r="A60" s="224"/>
      <c r="B60" s="76"/>
      <c r="C60" s="21">
        <v>6</v>
      </c>
      <c r="D60" s="76"/>
      <c r="E60" s="18"/>
      <c r="F60" s="76">
        <v>2022</v>
      </c>
      <c r="G60" s="81" t="s">
        <v>604</v>
      </c>
      <c r="H60" s="227" t="s">
        <v>649</v>
      </c>
      <c r="I60" s="80">
        <v>0</v>
      </c>
      <c r="J60" s="77">
        <f>Table423[[#This Row],[COST]]*$K$130</f>
        <v>0</v>
      </c>
      <c r="K60" s="18"/>
    </row>
    <row r="61" spans="1:11" ht="15" customHeight="1">
      <c r="A61" s="224"/>
      <c r="B61" s="76"/>
      <c r="C61" s="21">
        <v>6</v>
      </c>
      <c r="D61" s="76"/>
      <c r="E61" s="18"/>
      <c r="F61" s="76">
        <v>2022</v>
      </c>
      <c r="G61" s="81" t="s">
        <v>604</v>
      </c>
      <c r="H61" s="227" t="s">
        <v>650</v>
      </c>
      <c r="I61" s="80">
        <v>0</v>
      </c>
      <c r="J61" s="77">
        <f>Table423[[#This Row],[COST]]*$K$130</f>
        <v>0</v>
      </c>
      <c r="K61" s="18"/>
    </row>
    <row r="62" spans="1:11" ht="15" customHeight="1">
      <c r="A62" s="224"/>
      <c r="B62" s="76"/>
      <c r="C62" s="21">
        <v>6</v>
      </c>
      <c r="D62" s="76"/>
      <c r="E62" s="18"/>
      <c r="F62" s="76">
        <v>2022</v>
      </c>
      <c r="G62" s="81" t="s">
        <v>604</v>
      </c>
      <c r="H62" s="227" t="s">
        <v>651</v>
      </c>
      <c r="I62" s="80">
        <v>0</v>
      </c>
      <c r="J62" s="77">
        <f>Table423[[#This Row],[COST]]*$K$130</f>
        <v>0</v>
      </c>
      <c r="K62" s="18"/>
    </row>
    <row r="63" spans="1:11" ht="15" customHeight="1">
      <c r="A63" s="224"/>
      <c r="B63" s="76"/>
      <c r="C63" s="21">
        <v>6</v>
      </c>
      <c r="D63" s="76"/>
      <c r="E63" s="18"/>
      <c r="F63" s="76">
        <v>2022</v>
      </c>
      <c r="G63" s="81" t="s">
        <v>604</v>
      </c>
      <c r="H63" s="227" t="s">
        <v>652</v>
      </c>
      <c r="I63" s="80">
        <v>0</v>
      </c>
      <c r="J63" s="77">
        <f>Table423[[#This Row],[COST]]*$K$130</f>
        <v>0</v>
      </c>
      <c r="K63" s="18"/>
    </row>
    <row r="64" spans="1:11" ht="15" customHeight="1">
      <c r="A64" s="224"/>
      <c r="B64" s="76"/>
      <c r="C64" s="21">
        <v>6</v>
      </c>
      <c r="D64" s="76"/>
      <c r="E64" s="18"/>
      <c r="F64" s="76">
        <v>2022</v>
      </c>
      <c r="G64" s="81" t="s">
        <v>604</v>
      </c>
      <c r="H64" s="227" t="s">
        <v>653</v>
      </c>
      <c r="I64" s="80">
        <v>12655.870499999999</v>
      </c>
      <c r="J64" s="77">
        <f>Table423[[#This Row],[COST]]*$K$130</f>
        <v>23336.15961495</v>
      </c>
      <c r="K64" s="18"/>
    </row>
    <row r="65" spans="1:11" ht="15" customHeight="1">
      <c r="A65" s="224"/>
      <c r="B65" s="76"/>
      <c r="C65" s="21">
        <v>6</v>
      </c>
      <c r="D65" s="76"/>
      <c r="E65" s="18"/>
      <c r="F65" s="76">
        <v>2022</v>
      </c>
      <c r="G65" s="81" t="s">
        <v>604</v>
      </c>
      <c r="H65" s="227" t="s">
        <v>654</v>
      </c>
      <c r="I65" s="80">
        <v>3704.7255</v>
      </c>
      <c r="J65" s="77">
        <f>Table423[[#This Row],[COST]]*$K$130</f>
        <v>6831.1433494500006</v>
      </c>
      <c r="K65" s="18"/>
    </row>
    <row r="66" spans="1:11" ht="15" customHeight="1">
      <c r="A66" s="224"/>
      <c r="B66" s="76"/>
      <c r="C66" s="21">
        <v>6</v>
      </c>
      <c r="D66" s="76"/>
      <c r="E66" s="18"/>
      <c r="F66" s="76">
        <v>2022</v>
      </c>
      <c r="G66" s="81" t="s">
        <v>604</v>
      </c>
      <c r="H66" s="227" t="s">
        <v>655</v>
      </c>
      <c r="I66" s="80">
        <v>4310.7330000000002</v>
      </c>
      <c r="J66" s="77">
        <f>Table423[[#This Row],[COST]]*$K$130</f>
        <v>7948.5605787000004</v>
      </c>
      <c r="K66" s="18"/>
    </row>
    <row r="67" spans="1:11" ht="15" customHeight="1">
      <c r="A67" s="224"/>
      <c r="B67" s="76"/>
      <c r="C67" s="21">
        <v>6</v>
      </c>
      <c r="D67" s="76"/>
      <c r="E67" s="18"/>
      <c r="F67" s="76">
        <v>2022</v>
      </c>
      <c r="G67" s="81" t="s">
        <v>604</v>
      </c>
      <c r="H67" s="227" t="s">
        <v>656</v>
      </c>
      <c r="I67" s="80">
        <v>3542.9834999999998</v>
      </c>
      <c r="J67" s="77">
        <f>Table423[[#This Row],[COST]]*$K$130</f>
        <v>6532.90727565</v>
      </c>
      <c r="K67" s="18"/>
    </row>
    <row r="68" spans="1:11" ht="15" customHeight="1">
      <c r="A68" s="224"/>
      <c r="B68" s="76"/>
      <c r="C68" s="21">
        <v>6</v>
      </c>
      <c r="D68" s="76"/>
      <c r="E68" s="18"/>
      <c r="F68" s="76">
        <v>2022</v>
      </c>
      <c r="G68" s="81" t="s">
        <v>604</v>
      </c>
      <c r="H68" s="227" t="s">
        <v>657</v>
      </c>
      <c r="I68" s="80">
        <v>4738.8599999999997</v>
      </c>
      <c r="J68" s="77">
        <f>Table423[[#This Row],[COST]]*$K$130</f>
        <v>8737.9839539999994</v>
      </c>
      <c r="K68" s="18"/>
    </row>
    <row r="69" spans="1:11" ht="15" customHeight="1">
      <c r="A69" s="224"/>
      <c r="B69" s="76"/>
      <c r="C69" s="21">
        <v>6</v>
      </c>
      <c r="D69" s="76"/>
      <c r="E69" s="18"/>
      <c r="F69" s="76">
        <v>2022</v>
      </c>
      <c r="G69" s="81" t="s">
        <v>604</v>
      </c>
      <c r="H69" s="227" t="s">
        <v>658</v>
      </c>
      <c r="I69" s="80">
        <v>63515.728499999997</v>
      </c>
      <c r="J69" s="77">
        <f>Table423[[#This Row],[COST]]*$K$130</f>
        <v>117116.65178114999</v>
      </c>
      <c r="K69" s="18"/>
    </row>
    <row r="70" spans="1:11" ht="15" customHeight="1">
      <c r="A70" s="224"/>
      <c r="B70" s="76"/>
      <c r="C70" s="21">
        <v>6</v>
      </c>
      <c r="D70" s="76"/>
      <c r="E70" s="18"/>
      <c r="F70" s="76">
        <v>2022</v>
      </c>
      <c r="G70" s="81" t="s">
        <v>604</v>
      </c>
      <c r="H70" s="227" t="s">
        <v>659</v>
      </c>
      <c r="I70" s="80">
        <v>0</v>
      </c>
      <c r="J70" s="77">
        <f>Table423[[#This Row],[COST]]*$K$130</f>
        <v>0</v>
      </c>
      <c r="K70" s="18"/>
    </row>
    <row r="71" spans="1:11" ht="15" customHeight="1">
      <c r="A71" s="224"/>
      <c r="B71" s="76"/>
      <c r="C71" s="21">
        <v>6</v>
      </c>
      <c r="D71" s="76"/>
      <c r="E71" s="18"/>
      <c r="F71" s="76">
        <v>2022</v>
      </c>
      <c r="G71" s="81" t="s">
        <v>604</v>
      </c>
      <c r="H71" s="227" t="s">
        <v>660</v>
      </c>
      <c r="I71" s="80">
        <v>0</v>
      </c>
      <c r="J71" s="77">
        <f>Table423[[#This Row],[COST]]*$K$130</f>
        <v>0</v>
      </c>
      <c r="K71" s="18"/>
    </row>
    <row r="72" spans="1:11" ht="15" customHeight="1">
      <c r="A72" s="224"/>
      <c r="B72" s="76"/>
      <c r="C72" s="21">
        <v>6</v>
      </c>
      <c r="D72" s="76"/>
      <c r="E72" s="18"/>
      <c r="F72" s="76">
        <v>2022</v>
      </c>
      <c r="G72" s="81" t="s">
        <v>604</v>
      </c>
      <c r="H72" s="227" t="s">
        <v>661</v>
      </c>
      <c r="I72" s="80">
        <v>94499.044499999989</v>
      </c>
      <c r="J72" s="77">
        <f>Table423[[#This Row],[COST]]*$K$130</f>
        <v>174246.78815354998</v>
      </c>
      <c r="K72" s="18"/>
    </row>
    <row r="73" spans="1:11" ht="15" customHeight="1">
      <c r="A73" s="224"/>
      <c r="B73" s="76"/>
      <c r="C73" s="21">
        <v>6</v>
      </c>
      <c r="D73" s="76"/>
      <c r="E73" s="18"/>
      <c r="F73" s="76">
        <v>2022</v>
      </c>
      <c r="G73" s="81" t="s">
        <v>604</v>
      </c>
      <c r="H73" s="227" t="s">
        <v>662</v>
      </c>
      <c r="I73" s="80">
        <v>3998.337</v>
      </c>
      <c r="J73" s="77">
        <f>Table423[[#This Row],[COST]]*$K$130</f>
        <v>7372.5335943</v>
      </c>
      <c r="K73" s="18"/>
    </row>
    <row r="74" spans="1:11" ht="15" customHeight="1">
      <c r="A74" s="224"/>
      <c r="B74" s="76"/>
      <c r="C74" s="21">
        <v>6</v>
      </c>
      <c r="D74" s="76"/>
      <c r="E74" s="18"/>
      <c r="F74" s="76">
        <v>2022</v>
      </c>
      <c r="G74" s="81" t="s">
        <v>604</v>
      </c>
      <c r="H74" s="227" t="s">
        <v>663</v>
      </c>
      <c r="I74" s="80">
        <v>0</v>
      </c>
      <c r="J74" s="77">
        <f>Table423[[#This Row],[COST]]*$K$130</f>
        <v>0</v>
      </c>
      <c r="K74" s="18"/>
    </row>
    <row r="75" spans="1:11" ht="15" customHeight="1">
      <c r="A75" s="224"/>
      <c r="B75" s="76"/>
      <c r="C75" s="21">
        <v>6</v>
      </c>
      <c r="D75" s="76"/>
      <c r="E75" s="18"/>
      <c r="F75" s="76">
        <v>2022</v>
      </c>
      <c r="G75" s="81" t="s">
        <v>604</v>
      </c>
      <c r="H75" s="227" t="s">
        <v>664</v>
      </c>
      <c r="I75" s="80">
        <v>132599.90099999998</v>
      </c>
      <c r="J75" s="77">
        <f>Table423[[#This Row],[COST]]*$K$130</f>
        <v>244500.95745389999</v>
      </c>
      <c r="K75" s="18"/>
    </row>
    <row r="76" spans="1:11" ht="15" customHeight="1">
      <c r="A76" s="224"/>
      <c r="B76" s="76"/>
      <c r="C76" s="21">
        <v>6</v>
      </c>
      <c r="D76" s="76"/>
      <c r="E76" s="18"/>
      <c r="F76" s="76">
        <v>2022</v>
      </c>
      <c r="G76" s="81" t="s">
        <v>604</v>
      </c>
      <c r="H76" s="227" t="s">
        <v>665</v>
      </c>
      <c r="I76" s="80">
        <v>35330.641500000005</v>
      </c>
      <c r="J76" s="77">
        <f>Table423[[#This Row],[COST]]*$K$130</f>
        <v>65146.169861850016</v>
      </c>
      <c r="K76" s="18"/>
    </row>
    <row r="77" spans="1:11" ht="15" customHeight="1">
      <c r="A77" s="224"/>
      <c r="B77" s="76"/>
      <c r="C77" s="21">
        <v>6</v>
      </c>
      <c r="D77" s="76"/>
      <c r="E77" s="18"/>
      <c r="F77" s="76">
        <v>2022</v>
      </c>
      <c r="G77" s="81" t="s">
        <v>604</v>
      </c>
      <c r="H77" s="227" t="s">
        <v>666</v>
      </c>
      <c r="I77" s="80">
        <v>212721.76800000001</v>
      </c>
      <c r="J77" s="77">
        <f>Table423[[#This Row],[COST]]*$K$130</f>
        <v>392237.66801520006</v>
      </c>
      <c r="K77" s="18"/>
    </row>
    <row r="78" spans="1:11" ht="15" customHeight="1">
      <c r="A78" s="224"/>
      <c r="B78" s="76"/>
      <c r="C78" s="21">
        <v>6</v>
      </c>
      <c r="D78" s="76"/>
      <c r="E78" s="18"/>
      <c r="F78" s="76">
        <v>2022</v>
      </c>
      <c r="G78" s="81" t="s">
        <v>604</v>
      </c>
      <c r="H78" s="227" t="s">
        <v>667</v>
      </c>
      <c r="I78" s="80">
        <v>14193.7425</v>
      </c>
      <c r="J78" s="77">
        <f>Table423[[#This Row],[COST]]*$K$130</f>
        <v>26171.841795750002</v>
      </c>
      <c r="K78" s="18"/>
    </row>
    <row r="79" spans="1:11" ht="15" customHeight="1">
      <c r="A79" s="224"/>
      <c r="B79" s="76"/>
      <c r="C79" s="21">
        <v>6</v>
      </c>
      <c r="D79" s="76"/>
      <c r="E79" s="18"/>
      <c r="F79" s="76">
        <v>2022</v>
      </c>
      <c r="G79" s="81" t="s">
        <v>604</v>
      </c>
      <c r="H79" s="227" t="s">
        <v>668</v>
      </c>
      <c r="I79" s="80">
        <v>9290.7989999999991</v>
      </c>
      <c r="J79" s="77">
        <f>Table423[[#This Row],[COST]]*$K$130</f>
        <v>17131.3042761</v>
      </c>
      <c r="K79" s="18"/>
    </row>
    <row r="80" spans="1:11" ht="15" customHeight="1">
      <c r="A80" s="224"/>
      <c r="B80" s="76"/>
      <c r="C80" s="21">
        <v>6</v>
      </c>
      <c r="D80" s="76"/>
      <c r="E80" s="18"/>
      <c r="F80" s="76">
        <v>2022</v>
      </c>
      <c r="G80" s="81" t="s">
        <v>604</v>
      </c>
      <c r="H80" s="227" t="s">
        <v>669</v>
      </c>
      <c r="I80" s="80">
        <v>32873.652000000002</v>
      </c>
      <c r="J80" s="77">
        <f>Table423[[#This Row],[COST]]*$K$130</f>
        <v>60615.726922800008</v>
      </c>
      <c r="K80" s="18"/>
    </row>
    <row r="81" spans="1:11" ht="15" customHeight="1">
      <c r="A81" s="224"/>
      <c r="B81" s="76"/>
      <c r="C81" s="21">
        <v>6</v>
      </c>
      <c r="D81" s="76"/>
      <c r="E81" s="18"/>
      <c r="F81" s="76">
        <v>2022</v>
      </c>
      <c r="G81" s="81" t="s">
        <v>604</v>
      </c>
      <c r="H81" s="227" t="s">
        <v>670</v>
      </c>
      <c r="I81" s="80">
        <v>3159.9434999999999</v>
      </c>
      <c r="J81" s="77">
        <f>Table423[[#This Row],[COST]]*$K$130</f>
        <v>5826.61981965</v>
      </c>
      <c r="K81" s="18"/>
    </row>
    <row r="82" spans="1:11" ht="15" customHeight="1">
      <c r="A82" s="224"/>
      <c r="B82" s="76"/>
      <c r="C82" s="21">
        <v>6</v>
      </c>
      <c r="D82" s="76"/>
      <c r="E82" s="18"/>
      <c r="F82" s="76">
        <v>2022</v>
      </c>
      <c r="G82" s="81" t="s">
        <v>604</v>
      </c>
      <c r="H82" s="227" t="s">
        <v>671</v>
      </c>
      <c r="I82" s="80">
        <v>0</v>
      </c>
      <c r="J82" s="77">
        <f>Table423[[#This Row],[COST]]*$K$130</f>
        <v>0</v>
      </c>
      <c r="K82" s="18"/>
    </row>
    <row r="83" spans="1:11" ht="15" customHeight="1">
      <c r="A83" s="224"/>
      <c r="B83" s="76"/>
      <c r="C83" s="21">
        <v>6</v>
      </c>
      <c r="D83" s="76"/>
      <c r="E83" s="18"/>
      <c r="F83" s="76">
        <v>2022</v>
      </c>
      <c r="G83" s="81" t="s">
        <v>604</v>
      </c>
      <c r="H83" s="227" t="s">
        <v>672</v>
      </c>
      <c r="I83" s="80">
        <v>0</v>
      </c>
      <c r="J83" s="77">
        <f>Table423[[#This Row],[COST]]*$K$130</f>
        <v>0</v>
      </c>
      <c r="K83" s="18"/>
    </row>
    <row r="84" spans="1:11" ht="15" customHeight="1">
      <c r="A84" s="224"/>
      <c r="B84" s="76"/>
      <c r="C84" s="21">
        <v>6</v>
      </c>
      <c r="D84" s="76"/>
      <c r="E84" s="18"/>
      <c r="F84" s="76">
        <v>2022</v>
      </c>
      <c r="G84" s="81" t="s">
        <v>604</v>
      </c>
      <c r="H84" s="227" t="s">
        <v>673</v>
      </c>
      <c r="I84" s="80">
        <v>12246.496499999999</v>
      </c>
      <c r="J84" s="77">
        <f>Table423[[#This Row],[COST]]*$K$130</f>
        <v>22581.314896349999</v>
      </c>
      <c r="K84" s="18"/>
    </row>
    <row r="85" spans="1:11" ht="15" customHeight="1">
      <c r="A85" s="224"/>
      <c r="B85" s="76"/>
      <c r="C85" s="21">
        <v>6</v>
      </c>
      <c r="D85" s="76"/>
      <c r="E85" s="18"/>
      <c r="F85" s="76">
        <v>2022</v>
      </c>
      <c r="G85" s="81" t="s">
        <v>604</v>
      </c>
      <c r="H85" s="227" t="s">
        <v>674</v>
      </c>
      <c r="I85" s="80">
        <v>13232.005499999999</v>
      </c>
      <c r="J85" s="77">
        <f>Table423[[#This Row],[COST]]*$K$130</f>
        <v>24398.494941450001</v>
      </c>
      <c r="K85" s="18"/>
    </row>
    <row r="86" spans="1:11" ht="15" customHeight="1">
      <c r="A86" s="224"/>
      <c r="B86" s="76"/>
      <c r="C86" s="21">
        <v>6</v>
      </c>
      <c r="D86" s="76"/>
      <c r="E86" s="18"/>
      <c r="F86" s="76">
        <v>2022</v>
      </c>
      <c r="G86" s="81" t="s">
        <v>604</v>
      </c>
      <c r="H86" s="227" t="s">
        <v>675</v>
      </c>
      <c r="I86" s="80">
        <v>27978.552000000003</v>
      </c>
      <c r="J86" s="77">
        <f>Table423[[#This Row],[COST]]*$K$130</f>
        <v>51589.652032800012</v>
      </c>
      <c r="K86" s="18"/>
    </row>
    <row r="87" spans="1:11" ht="15" customHeight="1">
      <c r="A87" s="224" t="s">
        <v>100</v>
      </c>
      <c r="B87" s="76"/>
      <c r="C87" s="21">
        <v>6</v>
      </c>
      <c r="D87" s="76"/>
      <c r="E87" s="18" t="s">
        <v>603</v>
      </c>
      <c r="F87" s="76">
        <v>2022</v>
      </c>
      <c r="G87" s="228" t="s">
        <v>464</v>
      </c>
      <c r="H87" s="103" t="s">
        <v>676</v>
      </c>
      <c r="I87" s="108">
        <v>1635580.1594737503</v>
      </c>
      <c r="J87" s="77">
        <f>Table423[[#This Row],[COST]]*$K$130</f>
        <v>3015846.2560536484</v>
      </c>
      <c r="K87" s="18"/>
    </row>
    <row r="88" spans="1:11" ht="15" customHeight="1">
      <c r="A88" s="224" t="s">
        <v>100</v>
      </c>
      <c r="B88" s="76"/>
      <c r="C88" s="21">
        <v>6</v>
      </c>
      <c r="D88" s="76"/>
      <c r="E88" s="18" t="s">
        <v>603</v>
      </c>
      <c r="F88" s="76">
        <v>2022</v>
      </c>
      <c r="G88" s="228" t="s">
        <v>464</v>
      </c>
      <c r="H88" s="103" t="s">
        <v>677</v>
      </c>
      <c r="I88" s="108">
        <v>92613.496500000008</v>
      </c>
      <c r="J88" s="77">
        <f>Table423[[#This Row],[COST]]*$K$130</f>
        <v>170770.02619635002</v>
      </c>
      <c r="K88" s="18"/>
    </row>
    <row r="89" spans="1:11" ht="15" customHeight="1">
      <c r="A89" s="224" t="s">
        <v>100</v>
      </c>
      <c r="B89" s="76"/>
      <c r="C89" s="21">
        <v>6</v>
      </c>
      <c r="D89" s="76"/>
      <c r="E89" s="18" t="s">
        <v>678</v>
      </c>
      <c r="F89" s="76">
        <v>2022</v>
      </c>
      <c r="G89" s="228" t="s">
        <v>464</v>
      </c>
      <c r="H89" s="103" t="s">
        <v>679</v>
      </c>
      <c r="I89" s="108">
        <v>42688.650374999997</v>
      </c>
      <c r="J89" s="77">
        <f>Table423[[#This Row],[COST]]*$K$130</f>
        <v>78713.602426462501</v>
      </c>
      <c r="K89" s="18"/>
    </row>
    <row r="90" spans="1:11" ht="15" customHeight="1">
      <c r="A90" s="224" t="s">
        <v>100</v>
      </c>
      <c r="B90" s="76"/>
      <c r="C90" s="21">
        <v>6</v>
      </c>
      <c r="D90" s="76"/>
      <c r="E90" s="18" t="s">
        <v>603</v>
      </c>
      <c r="F90" s="76">
        <v>2022</v>
      </c>
      <c r="G90" s="228" t="s">
        <v>464</v>
      </c>
      <c r="H90" s="103" t="s">
        <v>680</v>
      </c>
      <c r="I90" s="108">
        <v>103296.45637499998</v>
      </c>
      <c r="J90" s="77">
        <f>Table423[[#This Row],[COST]]*$K$130</f>
        <v>190468.33590986248</v>
      </c>
      <c r="K90" s="18"/>
    </row>
    <row r="91" spans="1:11" ht="15" customHeight="1">
      <c r="A91" s="224" t="s">
        <v>100</v>
      </c>
      <c r="B91" s="76"/>
      <c r="C91" s="21">
        <v>6</v>
      </c>
      <c r="D91" s="76"/>
      <c r="E91" s="18" t="s">
        <v>603</v>
      </c>
      <c r="F91" s="76">
        <v>2022</v>
      </c>
      <c r="G91" s="228" t="s">
        <v>22</v>
      </c>
      <c r="H91" s="103" t="s">
        <v>681</v>
      </c>
      <c r="I91" s="108">
        <v>35811.72</v>
      </c>
      <c r="J91" s="77">
        <f>Table423[[#This Row],[COST]]*$K$130</f>
        <v>66033.230508000008</v>
      </c>
      <c r="K91" s="18"/>
    </row>
    <row r="92" spans="1:11" ht="15" customHeight="1">
      <c r="A92" s="224" t="s">
        <v>100</v>
      </c>
      <c r="B92" s="76"/>
      <c r="C92" s="21">
        <v>6</v>
      </c>
      <c r="D92" s="76"/>
      <c r="E92" s="18" t="s">
        <v>603</v>
      </c>
      <c r="F92" s="76">
        <v>2022</v>
      </c>
      <c r="G92" s="228" t="s">
        <v>22</v>
      </c>
      <c r="H92" s="103" t="s">
        <v>682</v>
      </c>
      <c r="I92" s="108">
        <v>476621.16078359395</v>
      </c>
      <c r="J92" s="77">
        <f>Table423[[#This Row],[COST]]*$K$130</f>
        <v>878841.75836886896</v>
      </c>
      <c r="K92" s="18"/>
    </row>
    <row r="93" spans="1:11" ht="15" customHeight="1">
      <c r="A93" s="224" t="s">
        <v>100</v>
      </c>
      <c r="B93" s="76"/>
      <c r="C93" s="21">
        <v>6</v>
      </c>
      <c r="D93" s="76"/>
      <c r="E93" s="18" t="s">
        <v>603</v>
      </c>
      <c r="F93" s="76">
        <v>2022</v>
      </c>
      <c r="G93" s="228" t="s">
        <v>22</v>
      </c>
      <c r="H93" s="103" t="s">
        <v>683</v>
      </c>
      <c r="I93" s="108">
        <v>611968.35</v>
      </c>
      <c r="J93" s="77">
        <f>Table423[[#This Row],[COST]]*$K$130</f>
        <v>1128408.4405650001</v>
      </c>
      <c r="K93" s="18"/>
    </row>
    <row r="94" spans="1:11" ht="15" customHeight="1">
      <c r="A94" s="224" t="s">
        <v>100</v>
      </c>
      <c r="B94" s="76"/>
      <c r="C94" s="21">
        <v>6</v>
      </c>
      <c r="D94" s="76"/>
      <c r="E94" s="18" t="s">
        <v>603</v>
      </c>
      <c r="F94" s="76">
        <v>2022</v>
      </c>
      <c r="G94" s="102" t="s">
        <v>463</v>
      </c>
      <c r="H94" s="103" t="s">
        <v>684</v>
      </c>
      <c r="I94" s="108">
        <v>41205.15</v>
      </c>
      <c r="J94" s="77">
        <f>Table423[[#This Row],[COST]]*$K$130</f>
        <v>75978.176085000014</v>
      </c>
      <c r="K94" s="18"/>
    </row>
    <row r="95" spans="1:11" ht="15" customHeight="1">
      <c r="A95" s="224" t="s">
        <v>100</v>
      </c>
      <c r="B95" s="76"/>
      <c r="C95" s="21">
        <v>6</v>
      </c>
      <c r="D95" s="76"/>
      <c r="E95" s="18" t="s">
        <v>603</v>
      </c>
      <c r="F95" s="76">
        <v>2022</v>
      </c>
      <c r="G95" s="102" t="s">
        <v>463</v>
      </c>
      <c r="H95" s="103" t="s">
        <v>685</v>
      </c>
      <c r="I95" s="108">
        <v>114541.875</v>
      </c>
      <c r="J95" s="77">
        <f>Table423[[#This Row],[COST]]*$K$130</f>
        <v>211203.7633125</v>
      </c>
      <c r="K95" s="18"/>
    </row>
    <row r="96" spans="1:11" ht="15" customHeight="1">
      <c r="A96" s="224" t="s">
        <v>100</v>
      </c>
      <c r="B96" s="76"/>
      <c r="C96" s="21">
        <v>6</v>
      </c>
      <c r="D96" s="76"/>
      <c r="E96" s="18" t="s">
        <v>603</v>
      </c>
      <c r="F96" s="76">
        <v>2022</v>
      </c>
      <c r="G96" s="102" t="s">
        <v>463</v>
      </c>
      <c r="H96" s="103" t="s">
        <v>686</v>
      </c>
      <c r="I96" s="108">
        <v>128726.64</v>
      </c>
      <c r="J96" s="77">
        <f>Table423[[#This Row],[COST]]*$K$130</f>
        <v>237359.051496</v>
      </c>
      <c r="K96" s="18"/>
    </row>
    <row r="97" spans="1:11" ht="15" customHeight="1">
      <c r="A97" s="224" t="s">
        <v>100</v>
      </c>
      <c r="B97" s="76"/>
      <c r="C97" s="21">
        <v>6</v>
      </c>
      <c r="D97" s="76"/>
      <c r="E97" s="18" t="s">
        <v>603</v>
      </c>
      <c r="F97" s="76">
        <v>2022</v>
      </c>
      <c r="G97" s="102" t="s">
        <v>463</v>
      </c>
      <c r="H97" s="103" t="s">
        <v>687</v>
      </c>
      <c r="I97" s="108">
        <v>53234.474999999999</v>
      </c>
      <c r="J97" s="77">
        <f>Table423[[#This Row],[COST]]*$K$130</f>
        <v>98159.048452500007</v>
      </c>
      <c r="K97" s="18"/>
    </row>
    <row r="98" spans="1:11" ht="15" customHeight="1">
      <c r="A98" s="224" t="s">
        <v>100</v>
      </c>
      <c r="B98" s="76"/>
      <c r="C98" s="21">
        <v>6</v>
      </c>
      <c r="D98" s="76"/>
      <c r="E98" s="18" t="s">
        <v>603</v>
      </c>
      <c r="F98" s="76">
        <v>2022</v>
      </c>
      <c r="G98" s="102" t="s">
        <v>463</v>
      </c>
      <c r="H98" s="103" t="s">
        <v>688</v>
      </c>
      <c r="I98" s="108">
        <v>4823.8470000000007</v>
      </c>
      <c r="J98" s="77">
        <f>Table423[[#This Row],[COST]]*$K$130</f>
        <v>8894.691483300001</v>
      </c>
      <c r="K98" s="18"/>
    </row>
    <row r="99" spans="1:11" ht="15" customHeight="1">
      <c r="A99" s="224" t="s">
        <v>100</v>
      </c>
      <c r="B99" s="76"/>
      <c r="C99" s="21">
        <v>6</v>
      </c>
      <c r="D99" s="76"/>
      <c r="E99" s="18" t="s">
        <v>603</v>
      </c>
      <c r="F99" s="76">
        <v>2022</v>
      </c>
      <c r="G99" s="102" t="s">
        <v>463</v>
      </c>
      <c r="H99" s="103" t="s">
        <v>689</v>
      </c>
      <c r="I99" s="108">
        <v>20653.478999999999</v>
      </c>
      <c r="J99" s="77">
        <f>Table423[[#This Row],[COST]]*$K$130</f>
        <v>38082.949928100003</v>
      </c>
      <c r="K99" s="18"/>
    </row>
    <row r="100" spans="1:11" ht="15" customHeight="1">
      <c r="A100" s="224" t="s">
        <v>100</v>
      </c>
      <c r="B100" s="76"/>
      <c r="C100" s="21">
        <v>6</v>
      </c>
      <c r="D100" s="76"/>
      <c r="E100" s="18" t="s">
        <v>603</v>
      </c>
      <c r="F100" s="76">
        <v>2022</v>
      </c>
      <c r="G100" s="102" t="s">
        <v>463</v>
      </c>
      <c r="H100" s="103" t="s">
        <v>690</v>
      </c>
      <c r="I100" s="108">
        <v>24633.525000000001</v>
      </c>
      <c r="J100" s="77">
        <f>Table423[[#This Row],[COST]]*$K$130</f>
        <v>45421.756747500003</v>
      </c>
      <c r="K100" s="18"/>
    </row>
    <row r="101" spans="1:11" ht="15" customHeight="1">
      <c r="A101" s="224" t="s">
        <v>100</v>
      </c>
      <c r="B101" s="76"/>
      <c r="C101" s="21">
        <v>6</v>
      </c>
      <c r="D101" s="76"/>
      <c r="E101" s="18" t="s">
        <v>603</v>
      </c>
      <c r="F101" s="76">
        <v>2022</v>
      </c>
      <c r="G101" s="102" t="s">
        <v>463</v>
      </c>
      <c r="H101" s="103" t="s">
        <v>691</v>
      </c>
      <c r="I101" s="108">
        <v>19492.2</v>
      </c>
      <c r="J101" s="77">
        <f>Table423[[#This Row],[COST]]*$K$130</f>
        <v>35941.667580000001</v>
      </c>
      <c r="K101" s="18"/>
    </row>
    <row r="102" spans="1:11" ht="15" customHeight="1">
      <c r="A102" s="224" t="s">
        <v>100</v>
      </c>
      <c r="B102" s="76"/>
      <c r="C102" s="21">
        <v>6</v>
      </c>
      <c r="D102" s="76"/>
      <c r="E102" s="18" t="s">
        <v>603</v>
      </c>
      <c r="F102" s="76">
        <v>2022</v>
      </c>
      <c r="G102" s="228" t="s">
        <v>463</v>
      </c>
      <c r="H102" s="103" t="s">
        <v>692</v>
      </c>
      <c r="I102" s="108">
        <v>35204.400000000001</v>
      </c>
      <c r="J102" s="77">
        <f>Table423[[#This Row],[COST]]*$K$130</f>
        <v>64913.393160000007</v>
      </c>
      <c r="K102" s="18"/>
    </row>
    <row r="103" spans="1:11" ht="15" customHeight="1">
      <c r="A103" s="224" t="s">
        <v>100</v>
      </c>
      <c r="B103" s="76"/>
      <c r="C103" s="21">
        <v>6</v>
      </c>
      <c r="D103" s="76"/>
      <c r="E103" s="18" t="s">
        <v>603</v>
      </c>
      <c r="F103" s="76">
        <v>2022</v>
      </c>
      <c r="G103" s="228" t="s">
        <v>463</v>
      </c>
      <c r="H103" s="103" t="s">
        <v>693</v>
      </c>
      <c r="I103" s="108">
        <v>206350.2</v>
      </c>
      <c r="J103" s="77">
        <f>Table423[[#This Row],[COST]]*$K$130</f>
        <v>380489.13378000003</v>
      </c>
      <c r="K103" s="18"/>
    </row>
    <row r="104" spans="1:11" ht="15" customHeight="1">
      <c r="A104" s="224" t="s">
        <v>100</v>
      </c>
      <c r="B104" s="76"/>
      <c r="C104" s="21">
        <v>6</v>
      </c>
      <c r="D104" s="76"/>
      <c r="E104" s="18" t="s">
        <v>603</v>
      </c>
      <c r="F104" s="76">
        <v>2022</v>
      </c>
      <c r="G104" s="228" t="s">
        <v>463</v>
      </c>
      <c r="H104" s="103" t="s">
        <v>694</v>
      </c>
      <c r="I104" s="108">
        <v>55523.122636799999</v>
      </c>
      <c r="J104" s="77">
        <f>Table423[[#This Row],[COST]]*$K$130</f>
        <v>102379.08582999553</v>
      </c>
      <c r="K104" s="18"/>
    </row>
    <row r="105" spans="1:11" ht="15" customHeight="1">
      <c r="A105" s="224" t="s">
        <v>100</v>
      </c>
      <c r="B105" s="76"/>
      <c r="C105" s="21">
        <v>6</v>
      </c>
      <c r="D105" s="76"/>
      <c r="E105" s="18" t="s">
        <v>603</v>
      </c>
      <c r="F105" s="76">
        <v>2022</v>
      </c>
      <c r="G105" s="228" t="s">
        <v>463</v>
      </c>
      <c r="H105" s="103" t="s">
        <v>695</v>
      </c>
      <c r="I105" s="108">
        <v>12653.7642</v>
      </c>
      <c r="J105" s="77">
        <f>Table423[[#This Row],[COST]]*$K$130</f>
        <v>23332.27580838</v>
      </c>
      <c r="K105" s="18"/>
    </row>
    <row r="106" spans="1:11" ht="15" customHeight="1">
      <c r="A106" s="224" t="s">
        <v>100</v>
      </c>
      <c r="B106" s="76"/>
      <c r="C106" s="21">
        <v>6</v>
      </c>
      <c r="D106" s="76"/>
      <c r="E106" s="18" t="s">
        <v>603</v>
      </c>
      <c r="F106" s="76">
        <v>2022</v>
      </c>
      <c r="G106" s="228" t="s">
        <v>463</v>
      </c>
      <c r="H106" s="103" t="s">
        <v>696</v>
      </c>
      <c r="I106" s="108">
        <v>11221.853999999999</v>
      </c>
      <c r="J106" s="77">
        <f>Table423[[#This Row],[COST]]*$K$130</f>
        <v>20691.976590599999</v>
      </c>
      <c r="K106" s="18"/>
    </row>
    <row r="107" spans="1:11" ht="15" customHeight="1">
      <c r="A107" s="224" t="s">
        <v>100</v>
      </c>
      <c r="B107" s="76"/>
      <c r="C107" s="21">
        <v>6</v>
      </c>
      <c r="D107" s="76"/>
      <c r="E107" s="18" t="s">
        <v>603</v>
      </c>
      <c r="F107" s="76">
        <v>2022</v>
      </c>
      <c r="G107" s="228" t="s">
        <v>463</v>
      </c>
      <c r="H107" s="103" t="s">
        <v>697</v>
      </c>
      <c r="I107" s="108">
        <v>18063.674999999999</v>
      </c>
      <c r="J107" s="77">
        <f>Table423[[#This Row],[COST]]*$K$130</f>
        <v>33307.6103325</v>
      </c>
      <c r="K107" s="18"/>
    </row>
    <row r="108" spans="1:11" ht="15" customHeight="1">
      <c r="A108" s="224" t="s">
        <v>100</v>
      </c>
      <c r="B108" s="76"/>
      <c r="C108" s="21">
        <v>6</v>
      </c>
      <c r="D108" s="76"/>
      <c r="E108" s="18" t="s">
        <v>603</v>
      </c>
      <c r="F108" s="76">
        <v>2022</v>
      </c>
      <c r="G108" s="228" t="s">
        <v>463</v>
      </c>
      <c r="H108" s="103" t="s">
        <v>698</v>
      </c>
      <c r="I108" s="108">
        <v>6837.6000000000013</v>
      </c>
      <c r="J108" s="77">
        <f>Table423[[#This Row],[COST]]*$K$130</f>
        <v>12607.850640000002</v>
      </c>
      <c r="K108" s="18"/>
    </row>
    <row r="109" spans="1:11" ht="15" customHeight="1">
      <c r="A109" s="224" t="s">
        <v>100</v>
      </c>
      <c r="B109" s="76"/>
      <c r="C109" s="21">
        <v>6</v>
      </c>
      <c r="D109" s="76"/>
      <c r="E109" s="18" t="s">
        <v>678</v>
      </c>
      <c r="F109" s="76">
        <v>2022</v>
      </c>
      <c r="G109" s="228" t="s">
        <v>463</v>
      </c>
      <c r="H109" s="103" t="s">
        <v>699</v>
      </c>
      <c r="I109" s="108">
        <v>7875</v>
      </c>
      <c r="J109" s="77">
        <f>Table423[[#This Row],[COST]]*$K$130</f>
        <v>14520.712500000001</v>
      </c>
      <c r="K109" s="18"/>
    </row>
    <row r="110" spans="1:11" ht="15" customHeight="1">
      <c r="A110" s="224" t="s">
        <v>100</v>
      </c>
      <c r="B110" s="76"/>
      <c r="C110" s="21">
        <v>6</v>
      </c>
      <c r="D110" s="76"/>
      <c r="E110" s="18" t="s">
        <v>603</v>
      </c>
      <c r="F110" s="76">
        <v>2022</v>
      </c>
      <c r="G110" s="228" t="s">
        <v>463</v>
      </c>
      <c r="H110" s="103" t="s">
        <v>700</v>
      </c>
      <c r="I110" s="108">
        <v>1951473.3</v>
      </c>
      <c r="J110" s="77">
        <f>Table423[[#This Row],[COST]]*$K$130</f>
        <v>3598321.6178700002</v>
      </c>
      <c r="K110" s="18"/>
    </row>
    <row r="111" spans="1:11" ht="15" customHeight="1">
      <c r="A111" s="224" t="s">
        <v>100</v>
      </c>
      <c r="B111" s="76"/>
      <c r="C111" s="21">
        <v>6</v>
      </c>
      <c r="D111" s="76"/>
      <c r="E111" s="18" t="s">
        <v>603</v>
      </c>
      <c r="F111" s="76">
        <v>2022</v>
      </c>
      <c r="G111" s="228" t="s">
        <v>463</v>
      </c>
      <c r="H111" s="103" t="s">
        <v>701</v>
      </c>
      <c r="I111" s="108"/>
      <c r="J111" s="77">
        <f>Table423[[#This Row],[COST]]*$K$130</f>
        <v>0</v>
      </c>
      <c r="K111" s="18"/>
    </row>
    <row r="112" spans="1:11" ht="15" customHeight="1">
      <c r="A112" s="224" t="s">
        <v>100</v>
      </c>
      <c r="B112" s="76"/>
      <c r="C112" s="21">
        <v>6</v>
      </c>
      <c r="D112" s="76"/>
      <c r="E112" s="18" t="s">
        <v>603</v>
      </c>
      <c r="F112" s="76">
        <v>2022</v>
      </c>
      <c r="G112" s="228" t="s">
        <v>463</v>
      </c>
      <c r="H112" s="103" t="s">
        <v>702</v>
      </c>
      <c r="I112" s="108">
        <v>23325.235499999999</v>
      </c>
      <c r="J112" s="77">
        <f>Table423[[#This Row],[COST]]*$K$130</f>
        <v>43009.401738449997</v>
      </c>
      <c r="K112" s="18"/>
    </row>
    <row r="113" spans="1:11" ht="15" customHeight="1">
      <c r="A113" s="224" t="s">
        <v>100</v>
      </c>
      <c r="B113" s="76"/>
      <c r="C113" s="21">
        <v>6</v>
      </c>
      <c r="D113" s="76"/>
      <c r="E113" s="18" t="s">
        <v>603</v>
      </c>
      <c r="F113" s="76">
        <v>2022</v>
      </c>
      <c r="G113" s="228" t="s">
        <v>463</v>
      </c>
      <c r="H113" s="103" t="s">
        <v>703</v>
      </c>
      <c r="I113" s="108">
        <v>9030.3675000000003</v>
      </c>
      <c r="J113" s="77">
        <f>Table423[[#This Row],[COST]]*$K$130</f>
        <v>16651.094633250003</v>
      </c>
      <c r="K113" s="18"/>
    </row>
    <row r="114" spans="1:11" ht="15" customHeight="1">
      <c r="A114" s="224" t="s">
        <v>100</v>
      </c>
      <c r="B114" s="76"/>
      <c r="C114" s="21">
        <v>6</v>
      </c>
      <c r="D114" s="76"/>
      <c r="E114" s="18" t="s">
        <v>603</v>
      </c>
      <c r="F114" s="76">
        <v>2022</v>
      </c>
      <c r="G114" s="228" t="s">
        <v>463</v>
      </c>
      <c r="H114" s="103" t="s">
        <v>30</v>
      </c>
      <c r="I114" s="108">
        <v>12092.5203</v>
      </c>
      <c r="J114" s="77">
        <f>Table423[[#This Row],[COST]]*$K$130</f>
        <v>22297.39818117</v>
      </c>
      <c r="K114" s="18"/>
    </row>
    <row r="115" spans="1:11" ht="15" customHeight="1">
      <c r="A115" s="224" t="s">
        <v>100</v>
      </c>
      <c r="B115" s="76"/>
      <c r="C115" s="21">
        <v>6</v>
      </c>
      <c r="D115" s="76"/>
      <c r="E115" s="18" t="s">
        <v>603</v>
      </c>
      <c r="F115" s="76">
        <v>2022</v>
      </c>
      <c r="G115" s="228" t="s">
        <v>463</v>
      </c>
      <c r="H115" s="103" t="s">
        <v>704</v>
      </c>
      <c r="I115" s="108">
        <v>23183.107500000002</v>
      </c>
      <c r="J115" s="77">
        <f>Table423[[#This Row],[COST]]*$K$130</f>
        <v>42747.331919250006</v>
      </c>
      <c r="K115" s="18"/>
    </row>
    <row r="116" spans="1:11" ht="15" customHeight="1">
      <c r="A116" s="224" t="s">
        <v>100</v>
      </c>
      <c r="B116" s="76"/>
      <c r="C116" s="21">
        <v>6</v>
      </c>
      <c r="D116" s="76"/>
      <c r="E116" s="18" t="s">
        <v>603</v>
      </c>
      <c r="F116" s="76">
        <v>2022</v>
      </c>
      <c r="G116" s="228" t="s">
        <v>463</v>
      </c>
      <c r="H116" s="103" t="s">
        <v>705</v>
      </c>
      <c r="I116" s="108">
        <v>860618.83844999992</v>
      </c>
      <c r="J116" s="77">
        <f>Table423[[#This Row],[COST]]*$K$130</f>
        <v>1586895.076217955</v>
      </c>
      <c r="K116" s="18"/>
    </row>
    <row r="117" spans="1:11" ht="15" customHeight="1">
      <c r="A117" s="224" t="s">
        <v>100</v>
      </c>
      <c r="B117" s="76"/>
      <c r="C117" s="21">
        <v>6</v>
      </c>
      <c r="D117" s="76"/>
      <c r="E117" s="18" t="s">
        <v>603</v>
      </c>
      <c r="F117" s="76">
        <v>2022</v>
      </c>
      <c r="G117" s="228" t="s">
        <v>463</v>
      </c>
      <c r="H117" s="103" t="s">
        <v>706</v>
      </c>
      <c r="I117" s="108">
        <v>36332.1</v>
      </c>
      <c r="J117" s="77">
        <f>Table423[[#This Row],[COST]]*$K$130</f>
        <v>66992.759189999997</v>
      </c>
      <c r="K117" s="18"/>
    </row>
    <row r="118" spans="1:11" ht="15" customHeight="1">
      <c r="A118" s="224" t="s">
        <v>100</v>
      </c>
      <c r="B118" s="76"/>
      <c r="C118" s="21">
        <v>6</v>
      </c>
      <c r="D118" s="76"/>
      <c r="E118" s="18" t="s">
        <v>603</v>
      </c>
      <c r="F118" s="76">
        <v>2022</v>
      </c>
      <c r="G118" s="228" t="s">
        <v>463</v>
      </c>
      <c r="H118" s="103" t="s">
        <v>707</v>
      </c>
      <c r="I118" s="108">
        <v>189291.40755000027</v>
      </c>
      <c r="J118" s="77">
        <f>Table423[[#This Row],[COST]]*$K$130</f>
        <v>349034.42638144549</v>
      </c>
      <c r="K118" s="18"/>
    </row>
    <row r="119" spans="1:11" ht="15" customHeight="1">
      <c r="A119" s="224" t="s">
        <v>100</v>
      </c>
      <c r="B119" s="76"/>
      <c r="C119" s="21">
        <v>6</v>
      </c>
      <c r="D119" s="76"/>
      <c r="E119" s="18" t="s">
        <v>603</v>
      </c>
      <c r="F119" s="76">
        <v>2022</v>
      </c>
      <c r="G119" s="228" t="s">
        <v>463</v>
      </c>
      <c r="H119" s="103" t="s">
        <v>708</v>
      </c>
      <c r="I119" s="108">
        <v>272713.85399999999</v>
      </c>
      <c r="J119" s="77">
        <f>Table423[[#This Row],[COST]]*$K$130</f>
        <v>502857.07539060002</v>
      </c>
      <c r="K119" s="18"/>
    </row>
    <row r="120" spans="1:11" ht="15" customHeight="1">
      <c r="A120" s="224" t="s">
        <v>100</v>
      </c>
      <c r="B120" s="76"/>
      <c r="C120" s="21">
        <v>6</v>
      </c>
      <c r="D120" s="76"/>
      <c r="E120" s="18" t="s">
        <v>603</v>
      </c>
      <c r="F120" s="76">
        <v>2022</v>
      </c>
      <c r="G120" s="228" t="s">
        <v>463</v>
      </c>
      <c r="H120" s="103" t="s">
        <v>709</v>
      </c>
      <c r="I120" s="108">
        <v>43961.4</v>
      </c>
      <c r="J120" s="77">
        <f>Table423[[#This Row],[COST]]*$K$130</f>
        <v>81060.425460000013</v>
      </c>
      <c r="K120" s="18"/>
    </row>
    <row r="121" spans="1:11" ht="15" customHeight="1">
      <c r="A121" s="224" t="s">
        <v>100</v>
      </c>
      <c r="B121" s="76"/>
      <c r="C121" s="21">
        <v>6</v>
      </c>
      <c r="D121" s="76"/>
      <c r="E121" s="18" t="s">
        <v>603</v>
      </c>
      <c r="F121" s="76">
        <v>2022</v>
      </c>
      <c r="G121" s="228" t="s">
        <v>463</v>
      </c>
      <c r="H121" s="103" t="s">
        <v>710</v>
      </c>
      <c r="I121" s="108">
        <v>6839.2978500000008</v>
      </c>
      <c r="J121" s="77">
        <f>Table423[[#This Row],[COST]]*$K$130</f>
        <v>12610.981305615001</v>
      </c>
      <c r="K121" s="18"/>
    </row>
    <row r="122" spans="1:11" ht="15" customHeight="1">
      <c r="A122" s="224" t="s">
        <v>100</v>
      </c>
      <c r="B122" s="76"/>
      <c r="C122" s="21">
        <v>6</v>
      </c>
      <c r="D122" s="76"/>
      <c r="E122" s="18" t="s">
        <v>603</v>
      </c>
      <c r="F122" s="76">
        <v>2022</v>
      </c>
      <c r="G122" s="228" t="s">
        <v>463</v>
      </c>
      <c r="H122" s="103" t="s">
        <v>711</v>
      </c>
      <c r="I122" s="108">
        <v>7055.9789999999994</v>
      </c>
      <c r="J122" s="77">
        <f>Table423[[#This Row],[COST]]*$K$130</f>
        <v>13010.5196781</v>
      </c>
      <c r="K122" s="18"/>
    </row>
    <row r="123" spans="1:11" ht="15" customHeight="1">
      <c r="A123" s="224" t="s">
        <v>100</v>
      </c>
      <c r="B123" s="76"/>
      <c r="C123" s="21">
        <v>6</v>
      </c>
      <c r="D123" s="76"/>
      <c r="E123" s="18" t="s">
        <v>603</v>
      </c>
      <c r="F123" s="76">
        <v>2022</v>
      </c>
      <c r="G123" s="228" t="s">
        <v>463</v>
      </c>
      <c r="H123" s="103" t="s">
        <v>712</v>
      </c>
      <c r="I123" s="108">
        <v>119093.4675</v>
      </c>
      <c r="J123" s="77">
        <f>Table423[[#This Row],[COST]]*$K$130</f>
        <v>219596.44472325</v>
      </c>
      <c r="K123" s="18"/>
    </row>
    <row r="124" spans="1:11" ht="15" customHeight="1">
      <c r="A124" s="224" t="s">
        <v>100</v>
      </c>
      <c r="B124" s="76"/>
      <c r="C124" s="21">
        <v>6</v>
      </c>
      <c r="D124" s="76"/>
      <c r="E124" s="18" t="s">
        <v>603</v>
      </c>
      <c r="F124" s="76">
        <v>2022</v>
      </c>
      <c r="G124" s="228" t="s">
        <v>463</v>
      </c>
      <c r="H124" s="103" t="s">
        <v>713</v>
      </c>
      <c r="I124" s="108">
        <v>7367.9067000000014</v>
      </c>
      <c r="J124" s="77">
        <f>Table423[[#This Row],[COST]]*$K$130</f>
        <v>13585.683164130003</v>
      </c>
      <c r="K124" s="18"/>
    </row>
    <row r="125" spans="1:11" ht="15" customHeight="1">
      <c r="A125" s="224" t="s">
        <v>100</v>
      </c>
      <c r="B125" s="76"/>
      <c r="C125" s="21">
        <v>6</v>
      </c>
      <c r="D125" s="76"/>
      <c r="E125" s="18" t="s">
        <v>603</v>
      </c>
      <c r="F125" s="76">
        <v>2022</v>
      </c>
      <c r="G125" s="228" t="s">
        <v>463</v>
      </c>
      <c r="H125" s="103" t="s">
        <v>714</v>
      </c>
      <c r="I125" s="108">
        <v>119393.66250000001</v>
      </c>
      <c r="J125" s="77">
        <f>Table423[[#This Row],[COST]]*$K$130</f>
        <v>220149.97428375002</v>
      </c>
      <c r="K125" s="18"/>
    </row>
    <row r="126" spans="1:11" ht="15" customHeight="1">
      <c r="A126" s="224" t="s">
        <v>100</v>
      </c>
      <c r="B126" s="76"/>
      <c r="C126" s="21">
        <v>6</v>
      </c>
      <c r="D126" s="76"/>
      <c r="E126" s="18" t="s">
        <v>603</v>
      </c>
      <c r="F126" s="76">
        <v>2022</v>
      </c>
      <c r="G126" s="228" t="s">
        <v>463</v>
      </c>
      <c r="H126" s="103" t="s">
        <v>715</v>
      </c>
      <c r="I126" s="108">
        <v>28208.564532237106</v>
      </c>
      <c r="J126" s="77">
        <f>Table423[[#This Row],[COST]]*$K$130</f>
        <v>52013.772140992005</v>
      </c>
      <c r="K126" s="18"/>
    </row>
    <row r="127" spans="1:11" ht="15" customHeight="1">
      <c r="A127" s="224" t="s">
        <v>100</v>
      </c>
      <c r="B127" s="76"/>
      <c r="C127" s="21">
        <v>6</v>
      </c>
      <c r="D127" s="76"/>
      <c r="E127" s="18" t="s">
        <v>603</v>
      </c>
      <c r="F127" s="76">
        <v>2022</v>
      </c>
      <c r="G127" s="228" t="s">
        <v>463</v>
      </c>
      <c r="H127" s="103" t="s">
        <v>716</v>
      </c>
      <c r="I127" s="108">
        <v>210000</v>
      </c>
      <c r="J127" s="77">
        <f>Table423[[#This Row],[COST]]*$K$130</f>
        <v>387219</v>
      </c>
      <c r="K127" s="18"/>
    </row>
    <row r="128" spans="1:11" ht="15" customHeight="1">
      <c r="A128" s="224" t="s">
        <v>100</v>
      </c>
      <c r="B128" s="76"/>
      <c r="C128" s="21">
        <v>6</v>
      </c>
      <c r="D128" s="76"/>
      <c r="E128" s="18" t="s">
        <v>603</v>
      </c>
      <c r="F128" s="76">
        <v>2022</v>
      </c>
      <c r="G128" s="228" t="s">
        <v>463</v>
      </c>
      <c r="H128" s="103" t="s">
        <v>717</v>
      </c>
      <c r="I128" s="108">
        <v>6145.65</v>
      </c>
      <c r="J128" s="77">
        <f>Table423[[#This Row],[COST]]*$K$130</f>
        <v>11331.964034999999</v>
      </c>
      <c r="K128" s="18"/>
    </row>
    <row r="129" spans="1:11" ht="15">
      <c r="A129" s="224"/>
      <c r="B129" s="76"/>
      <c r="C129" s="21"/>
      <c r="D129" s="76"/>
      <c r="E129" s="18"/>
      <c r="F129" s="76"/>
      <c r="G129" s="224"/>
      <c r="H129" s="18"/>
      <c r="I129" s="20"/>
      <c r="J129" s="77">
        <f>Table423[[#This Row],[COST]]*2.13</f>
        <v>0</v>
      </c>
      <c r="K129" s="18"/>
    </row>
    <row r="130" spans="1:11" ht="15">
      <c r="A130" s="18"/>
      <c r="B130" s="18"/>
      <c r="C130" s="21">
        <v>3</v>
      </c>
      <c r="D130" s="18"/>
      <c r="E130" s="18"/>
      <c r="F130" s="18"/>
      <c r="G130" s="18"/>
      <c r="H130" s="18"/>
      <c r="I130" s="20">
        <f>SUBTOTAL(109,I16:I128)</f>
        <v>10552215.108726382</v>
      </c>
      <c r="J130" s="19">
        <f>Table423[[#This Row],[COST]]*Table423[[#This Row],[Column1]]</f>
        <v>19457229.438980576</v>
      </c>
      <c r="K130" s="18">
        <v>1.8439000000000001</v>
      </c>
    </row>
    <row r="131" spans="1:11" ht="15">
      <c r="A131" s="18"/>
      <c r="B131" s="18"/>
      <c r="C131" s="21">
        <v>3</v>
      </c>
      <c r="D131" s="18"/>
      <c r="E131" s="18"/>
      <c r="F131" s="18"/>
      <c r="G131" s="18"/>
      <c r="H131" s="18"/>
      <c r="I131" s="20"/>
      <c r="J131" s="19">
        <f>Table423[[#This Row],[COST]]*2.13</f>
        <v>0</v>
      </c>
      <c r="K131" s="18"/>
    </row>
    <row r="134" spans="1:11" ht="15">
      <c r="A134" s="87" t="s">
        <v>593</v>
      </c>
      <c r="B134" s="88" t="s">
        <v>594</v>
      </c>
      <c r="C134" s="89" t="s">
        <v>2</v>
      </c>
      <c r="D134" s="88" t="s">
        <v>595</v>
      </c>
      <c r="E134" s="88" t="s">
        <v>596</v>
      </c>
      <c r="F134" s="88" t="s">
        <v>597</v>
      </c>
      <c r="G134" s="88" t="s">
        <v>598</v>
      </c>
      <c r="H134" s="88" t="s">
        <v>599</v>
      </c>
      <c r="I134" s="88" t="s">
        <v>600</v>
      </c>
      <c r="J134" s="88" t="s">
        <v>601</v>
      </c>
      <c r="K134" s="90" t="s">
        <v>602</v>
      </c>
    </row>
    <row r="135" spans="1:11" ht="15" hidden="1" outlineLevel="2">
      <c r="A135" s="229" t="s">
        <v>100</v>
      </c>
      <c r="B135" s="91"/>
      <c r="C135" s="230">
        <v>6</v>
      </c>
      <c r="D135" s="91"/>
      <c r="E135" s="231" t="s">
        <v>603</v>
      </c>
      <c r="F135" s="91">
        <v>2022</v>
      </c>
      <c r="G135" s="231" t="s">
        <v>604</v>
      </c>
      <c r="H135" s="231" t="s">
        <v>605</v>
      </c>
      <c r="I135" s="232">
        <v>19001.587500000001</v>
      </c>
      <c r="J135" s="92">
        <f>I135*$K$130</f>
        <v>35037.027191250003</v>
      </c>
      <c r="K135" s="233"/>
    </row>
    <row r="136" spans="1:11" ht="15" hidden="1" customHeight="1" outlineLevel="2">
      <c r="A136" s="234"/>
      <c r="B136" s="93"/>
      <c r="C136" s="235">
        <v>6</v>
      </c>
      <c r="D136" s="93"/>
      <c r="E136" s="236"/>
      <c r="F136" s="93">
        <v>2022</v>
      </c>
      <c r="G136" s="237" t="s">
        <v>604</v>
      </c>
      <c r="H136" s="238" t="s">
        <v>606</v>
      </c>
      <c r="I136" s="109">
        <v>162604.785</v>
      </c>
      <c r="J136" s="92">
        <f t="shared" ref="J136:J199" si="1">I136*$K$130</f>
        <v>299826.96306150005</v>
      </c>
      <c r="K136" s="239"/>
    </row>
    <row r="137" spans="1:11" ht="15" hidden="1" customHeight="1" outlineLevel="2">
      <c r="A137" s="229"/>
      <c r="B137" s="91"/>
      <c r="C137" s="230">
        <v>6</v>
      </c>
      <c r="D137" s="91"/>
      <c r="E137" s="231"/>
      <c r="F137" s="91">
        <v>2022</v>
      </c>
      <c r="G137" s="240" t="s">
        <v>604</v>
      </c>
      <c r="H137" s="241" t="s">
        <v>607</v>
      </c>
      <c r="I137" s="110">
        <v>49401.681000000004</v>
      </c>
      <c r="J137" s="92">
        <f t="shared" si="1"/>
        <v>91091.759595900017</v>
      </c>
      <c r="K137" s="233"/>
    </row>
    <row r="138" spans="1:11" ht="15" hidden="1" customHeight="1" outlineLevel="2">
      <c r="A138" s="234"/>
      <c r="B138" s="93"/>
      <c r="C138" s="235">
        <v>6</v>
      </c>
      <c r="D138" s="93"/>
      <c r="E138" s="236"/>
      <c r="F138" s="93">
        <v>2022</v>
      </c>
      <c r="G138" s="237" t="s">
        <v>604</v>
      </c>
      <c r="H138" s="238" t="s">
        <v>608</v>
      </c>
      <c r="I138" s="109">
        <v>39592.056000000004</v>
      </c>
      <c r="J138" s="92">
        <f t="shared" si="1"/>
        <v>73003.792058400009</v>
      </c>
      <c r="K138" s="239"/>
    </row>
    <row r="139" spans="1:11" ht="15" hidden="1" customHeight="1" outlineLevel="2">
      <c r="A139" s="229"/>
      <c r="B139" s="91"/>
      <c r="C139" s="230">
        <v>6</v>
      </c>
      <c r="D139" s="91"/>
      <c r="E139" s="231"/>
      <c r="F139" s="91">
        <v>2022</v>
      </c>
      <c r="G139" s="240" t="s">
        <v>604</v>
      </c>
      <c r="H139" s="241" t="s">
        <v>609</v>
      </c>
      <c r="I139" s="110">
        <v>78105.709499999997</v>
      </c>
      <c r="J139" s="92">
        <f t="shared" si="1"/>
        <v>144019.11774705001</v>
      </c>
      <c r="K139" s="233"/>
    </row>
    <row r="140" spans="1:11" ht="15" hidden="1" customHeight="1" outlineLevel="2">
      <c r="A140" s="234"/>
      <c r="B140" s="93"/>
      <c r="C140" s="235">
        <v>6</v>
      </c>
      <c r="D140" s="93"/>
      <c r="E140" s="236"/>
      <c r="F140" s="93">
        <v>2022</v>
      </c>
      <c r="G140" s="237" t="s">
        <v>604</v>
      </c>
      <c r="H140" s="238" t="s">
        <v>610</v>
      </c>
      <c r="I140" s="109">
        <v>0</v>
      </c>
      <c r="J140" s="92">
        <f t="shared" si="1"/>
        <v>0</v>
      </c>
      <c r="K140" s="239"/>
    </row>
    <row r="141" spans="1:11" ht="15" hidden="1" customHeight="1" outlineLevel="2">
      <c r="A141" s="229"/>
      <c r="B141" s="91"/>
      <c r="C141" s="230">
        <v>6</v>
      </c>
      <c r="D141" s="91"/>
      <c r="E141" s="231"/>
      <c r="F141" s="91">
        <v>2022</v>
      </c>
      <c r="G141" s="240" t="s">
        <v>604</v>
      </c>
      <c r="H141" s="241" t="s">
        <v>611</v>
      </c>
      <c r="I141" s="110">
        <v>75611.728499999997</v>
      </c>
      <c r="J141" s="92">
        <f t="shared" si="1"/>
        <v>139420.46618115</v>
      </c>
      <c r="K141" s="233"/>
    </row>
    <row r="142" spans="1:11" ht="15" hidden="1" customHeight="1" outlineLevel="2">
      <c r="A142" s="234"/>
      <c r="B142" s="93"/>
      <c r="C142" s="235">
        <v>6</v>
      </c>
      <c r="D142" s="93"/>
      <c r="E142" s="236"/>
      <c r="F142" s="93">
        <v>2022</v>
      </c>
      <c r="G142" s="237" t="s">
        <v>604</v>
      </c>
      <c r="H142" s="238" t="s">
        <v>612</v>
      </c>
      <c r="I142" s="109">
        <v>807670.5</v>
      </c>
      <c r="J142" s="92">
        <f t="shared" si="1"/>
        <v>1489263.6349500001</v>
      </c>
      <c r="K142" s="239"/>
    </row>
    <row r="143" spans="1:11" ht="15" hidden="1" customHeight="1" outlineLevel="2">
      <c r="A143" s="229"/>
      <c r="B143" s="91"/>
      <c r="C143" s="230">
        <v>6</v>
      </c>
      <c r="D143" s="91"/>
      <c r="E143" s="231"/>
      <c r="F143" s="91">
        <v>2022</v>
      </c>
      <c r="G143" s="240" t="s">
        <v>604</v>
      </c>
      <c r="H143" s="241" t="s">
        <v>613</v>
      </c>
      <c r="I143" s="110">
        <v>18537.456000000002</v>
      </c>
      <c r="J143" s="92">
        <f t="shared" si="1"/>
        <v>34181.215118400003</v>
      </c>
      <c r="K143" s="233"/>
    </row>
    <row r="144" spans="1:11" ht="15" hidden="1" customHeight="1" outlineLevel="2">
      <c r="A144" s="234"/>
      <c r="B144" s="93"/>
      <c r="C144" s="235">
        <v>6</v>
      </c>
      <c r="D144" s="93"/>
      <c r="E144" s="236"/>
      <c r="F144" s="93">
        <v>2022</v>
      </c>
      <c r="G144" s="237" t="s">
        <v>604</v>
      </c>
      <c r="H144" s="238" t="s">
        <v>614</v>
      </c>
      <c r="I144" s="109">
        <v>229321.52250000002</v>
      </c>
      <c r="J144" s="92">
        <f t="shared" si="1"/>
        <v>422845.95533775009</v>
      </c>
      <c r="K144" s="239"/>
    </row>
    <row r="145" spans="1:11" ht="15" hidden="1" customHeight="1" outlineLevel="2">
      <c r="A145" s="229"/>
      <c r="B145" s="91"/>
      <c r="C145" s="230">
        <v>6</v>
      </c>
      <c r="D145" s="91"/>
      <c r="E145" s="231"/>
      <c r="F145" s="91">
        <v>2022</v>
      </c>
      <c r="G145" s="240" t="s">
        <v>604</v>
      </c>
      <c r="H145" s="241" t="s">
        <v>615</v>
      </c>
      <c r="I145" s="110">
        <v>42293.012999999999</v>
      </c>
      <c r="J145" s="92">
        <f t="shared" si="1"/>
        <v>77984.086670699995</v>
      </c>
      <c r="K145" s="233"/>
    </row>
    <row r="146" spans="1:11" ht="15" hidden="1" customHeight="1" outlineLevel="2">
      <c r="A146" s="234"/>
      <c r="B146" s="93"/>
      <c r="C146" s="235">
        <v>6</v>
      </c>
      <c r="D146" s="93"/>
      <c r="E146" s="236"/>
      <c r="F146" s="93">
        <v>2022</v>
      </c>
      <c r="G146" s="237" t="s">
        <v>604</v>
      </c>
      <c r="H146" s="238" t="s">
        <v>616</v>
      </c>
      <c r="I146" s="109">
        <v>25524.271500000003</v>
      </c>
      <c r="J146" s="92">
        <f t="shared" si="1"/>
        <v>47064.204218850005</v>
      </c>
      <c r="K146" s="239"/>
    </row>
    <row r="147" spans="1:11" ht="15" hidden="1" customHeight="1" outlineLevel="2">
      <c r="A147" s="229"/>
      <c r="B147" s="91"/>
      <c r="C147" s="230">
        <v>6</v>
      </c>
      <c r="D147" s="91"/>
      <c r="E147" s="231"/>
      <c r="F147" s="91">
        <v>2022</v>
      </c>
      <c r="G147" s="240" t="s">
        <v>604</v>
      </c>
      <c r="H147" s="241" t="s">
        <v>617</v>
      </c>
      <c r="I147" s="110">
        <v>34177.8675</v>
      </c>
      <c r="J147" s="92">
        <f t="shared" si="1"/>
        <v>63020.569883250006</v>
      </c>
      <c r="K147" s="233"/>
    </row>
    <row r="148" spans="1:11" ht="15" hidden="1" customHeight="1" outlineLevel="2">
      <c r="A148" s="234"/>
      <c r="B148" s="93"/>
      <c r="C148" s="235">
        <v>6</v>
      </c>
      <c r="D148" s="93"/>
      <c r="E148" s="236"/>
      <c r="F148" s="93">
        <v>2022</v>
      </c>
      <c r="G148" s="237" t="s">
        <v>604</v>
      </c>
      <c r="H148" s="238" t="s">
        <v>618</v>
      </c>
      <c r="I148" s="109">
        <v>31478.737499999999</v>
      </c>
      <c r="J148" s="92">
        <f t="shared" si="1"/>
        <v>58043.644076249999</v>
      </c>
      <c r="K148" s="239"/>
    </row>
    <row r="149" spans="1:11" ht="15" hidden="1" customHeight="1" outlineLevel="2">
      <c r="A149" s="229"/>
      <c r="B149" s="91"/>
      <c r="C149" s="230">
        <v>6</v>
      </c>
      <c r="D149" s="91"/>
      <c r="E149" s="231"/>
      <c r="F149" s="91">
        <v>2022</v>
      </c>
      <c r="G149" s="240" t="s">
        <v>604</v>
      </c>
      <c r="H149" s="241" t="s">
        <v>619</v>
      </c>
      <c r="I149" s="110">
        <v>24788.2425</v>
      </c>
      <c r="J149" s="92">
        <f t="shared" si="1"/>
        <v>45707.04034575</v>
      </c>
      <c r="K149" s="233"/>
    </row>
    <row r="150" spans="1:11" ht="15" hidden="1" customHeight="1" outlineLevel="2">
      <c r="A150" s="234"/>
      <c r="B150" s="93"/>
      <c r="C150" s="235">
        <v>6</v>
      </c>
      <c r="D150" s="93"/>
      <c r="E150" s="236"/>
      <c r="F150" s="93">
        <v>2022</v>
      </c>
      <c r="G150" s="237" t="s">
        <v>604</v>
      </c>
      <c r="H150" s="238" t="s">
        <v>620</v>
      </c>
      <c r="I150" s="109">
        <v>1203.4365</v>
      </c>
      <c r="J150" s="92">
        <f t="shared" si="1"/>
        <v>2219.0165623500002</v>
      </c>
      <c r="K150" s="239"/>
    </row>
    <row r="151" spans="1:11" ht="15" hidden="1" customHeight="1" outlineLevel="2">
      <c r="A151" s="229"/>
      <c r="B151" s="91"/>
      <c r="C151" s="230">
        <v>6</v>
      </c>
      <c r="D151" s="91"/>
      <c r="E151" s="231"/>
      <c r="F151" s="91">
        <v>2022</v>
      </c>
      <c r="G151" s="240" t="s">
        <v>604</v>
      </c>
      <c r="H151" s="241" t="s">
        <v>621</v>
      </c>
      <c r="I151" s="110">
        <v>28190.662499999999</v>
      </c>
      <c r="J151" s="92">
        <f t="shared" si="1"/>
        <v>51980.762583750002</v>
      </c>
      <c r="K151" s="233"/>
    </row>
    <row r="152" spans="1:11" ht="15" hidden="1" customHeight="1" outlineLevel="2">
      <c r="A152" s="234"/>
      <c r="B152" s="93"/>
      <c r="C152" s="235">
        <v>6</v>
      </c>
      <c r="D152" s="93"/>
      <c r="E152" s="236"/>
      <c r="F152" s="93">
        <v>2022</v>
      </c>
      <c r="G152" s="237" t="s">
        <v>604</v>
      </c>
      <c r="H152" s="242" t="s">
        <v>622</v>
      </c>
      <c r="I152" s="109">
        <v>1203.4365</v>
      </c>
      <c r="J152" s="92">
        <f t="shared" si="1"/>
        <v>2219.0165623500002</v>
      </c>
      <c r="K152" s="239"/>
    </row>
    <row r="153" spans="1:11" ht="15" hidden="1" customHeight="1" outlineLevel="2">
      <c r="A153" s="229"/>
      <c r="B153" s="91"/>
      <c r="C153" s="230">
        <v>6</v>
      </c>
      <c r="D153" s="91"/>
      <c r="E153" s="231"/>
      <c r="F153" s="91">
        <v>2022</v>
      </c>
      <c r="G153" s="240" t="s">
        <v>604</v>
      </c>
      <c r="H153" s="241" t="s">
        <v>623</v>
      </c>
      <c r="I153" s="110">
        <v>27703.935000000001</v>
      </c>
      <c r="J153" s="92">
        <f t="shared" si="1"/>
        <v>51083.285746500005</v>
      </c>
      <c r="K153" s="233"/>
    </row>
    <row r="154" spans="1:11" ht="15" hidden="1" customHeight="1" outlineLevel="2">
      <c r="A154" s="234"/>
      <c r="B154" s="93"/>
      <c r="C154" s="235">
        <v>6</v>
      </c>
      <c r="D154" s="93"/>
      <c r="E154" s="236"/>
      <c r="F154" s="93">
        <v>2022</v>
      </c>
      <c r="G154" s="237" t="s">
        <v>604</v>
      </c>
      <c r="H154" s="238" t="s">
        <v>624</v>
      </c>
      <c r="I154" s="109">
        <v>23432.934000000001</v>
      </c>
      <c r="J154" s="92">
        <f t="shared" si="1"/>
        <v>43207.987002600006</v>
      </c>
      <c r="K154" s="239"/>
    </row>
    <row r="155" spans="1:11" ht="15" hidden="1" customHeight="1" outlineLevel="2">
      <c r="A155" s="229"/>
      <c r="B155" s="91"/>
      <c r="C155" s="230">
        <v>6</v>
      </c>
      <c r="D155" s="91"/>
      <c r="E155" s="231"/>
      <c r="F155" s="91">
        <v>2022</v>
      </c>
      <c r="G155" s="240" t="s">
        <v>604</v>
      </c>
      <c r="H155" s="241" t="s">
        <v>625</v>
      </c>
      <c r="I155" s="110">
        <v>29402.971500000003</v>
      </c>
      <c r="J155" s="92">
        <f t="shared" si="1"/>
        <v>54216.139148850008</v>
      </c>
      <c r="K155" s="233"/>
    </row>
    <row r="156" spans="1:11" ht="15" hidden="1" customHeight="1" outlineLevel="2">
      <c r="A156" s="234"/>
      <c r="B156" s="93"/>
      <c r="C156" s="235">
        <v>6</v>
      </c>
      <c r="D156" s="93"/>
      <c r="E156" s="236"/>
      <c r="F156" s="93">
        <v>2022</v>
      </c>
      <c r="G156" s="237" t="s">
        <v>604</v>
      </c>
      <c r="H156" s="238" t="s">
        <v>626</v>
      </c>
      <c r="I156" s="109">
        <v>1203.4365</v>
      </c>
      <c r="J156" s="92">
        <f t="shared" si="1"/>
        <v>2219.0165623500002</v>
      </c>
      <c r="K156" s="239"/>
    </row>
    <row r="157" spans="1:11" ht="15" hidden="1" customHeight="1" outlineLevel="2">
      <c r="A157" s="229"/>
      <c r="B157" s="91"/>
      <c r="C157" s="230">
        <v>6</v>
      </c>
      <c r="D157" s="91"/>
      <c r="E157" s="231"/>
      <c r="F157" s="91">
        <v>2022</v>
      </c>
      <c r="G157" s="240" t="s">
        <v>604</v>
      </c>
      <c r="H157" s="241" t="s">
        <v>627</v>
      </c>
      <c r="I157" s="110">
        <v>13157.854500000001</v>
      </c>
      <c r="J157" s="92">
        <f t="shared" si="1"/>
        <v>24261.767912550004</v>
      </c>
      <c r="K157" s="233"/>
    </row>
    <row r="158" spans="1:11" ht="15" hidden="1" customHeight="1" outlineLevel="2">
      <c r="A158" s="234"/>
      <c r="B158" s="93"/>
      <c r="C158" s="235">
        <v>6</v>
      </c>
      <c r="D158" s="93"/>
      <c r="E158" s="236"/>
      <c r="F158" s="93">
        <v>2022</v>
      </c>
      <c r="G158" s="237" t="s">
        <v>604</v>
      </c>
      <c r="H158" s="238" t="s">
        <v>628</v>
      </c>
      <c r="I158" s="109">
        <v>19567.9365</v>
      </c>
      <c r="J158" s="92">
        <f t="shared" si="1"/>
        <v>36081.318112350004</v>
      </c>
      <c r="K158" s="239"/>
    </row>
    <row r="159" spans="1:11" ht="15" hidden="1" customHeight="1" outlineLevel="2">
      <c r="A159" s="229"/>
      <c r="B159" s="91"/>
      <c r="C159" s="230">
        <v>6</v>
      </c>
      <c r="D159" s="91"/>
      <c r="E159" s="231"/>
      <c r="F159" s="91">
        <v>2022</v>
      </c>
      <c r="G159" s="240" t="s">
        <v>604</v>
      </c>
      <c r="H159" s="241" t="s">
        <v>629</v>
      </c>
      <c r="I159" s="110">
        <v>12365.094000000001</v>
      </c>
      <c r="J159" s="92">
        <f t="shared" si="1"/>
        <v>22799.996826600003</v>
      </c>
      <c r="K159" s="233"/>
    </row>
    <row r="160" spans="1:11" ht="15" hidden="1" customHeight="1" outlineLevel="2">
      <c r="A160" s="234"/>
      <c r="B160" s="93"/>
      <c r="C160" s="235">
        <v>6</v>
      </c>
      <c r="D160" s="93"/>
      <c r="E160" s="236"/>
      <c r="F160" s="93">
        <v>2022</v>
      </c>
      <c r="G160" s="237" t="s">
        <v>604</v>
      </c>
      <c r="H160" s="238" t="s">
        <v>630</v>
      </c>
      <c r="I160" s="109">
        <v>5740.0034999999998</v>
      </c>
      <c r="J160" s="92">
        <f t="shared" si="1"/>
        <v>10583.99245365</v>
      </c>
      <c r="K160" s="239"/>
    </row>
    <row r="161" spans="1:11" ht="15" hidden="1" customHeight="1" outlineLevel="2">
      <c r="A161" s="229"/>
      <c r="B161" s="91"/>
      <c r="C161" s="230">
        <v>6</v>
      </c>
      <c r="D161" s="91"/>
      <c r="E161" s="231"/>
      <c r="F161" s="91">
        <v>2022</v>
      </c>
      <c r="G161" s="240" t="s">
        <v>604</v>
      </c>
      <c r="H161" s="241" t="s">
        <v>631</v>
      </c>
      <c r="I161" s="110">
        <v>3826.0950000000003</v>
      </c>
      <c r="J161" s="92">
        <f t="shared" si="1"/>
        <v>7054.9365705000009</v>
      </c>
      <c r="K161" s="233"/>
    </row>
    <row r="162" spans="1:11" ht="15" hidden="1" customHeight="1" outlineLevel="2">
      <c r="A162" s="234"/>
      <c r="B162" s="93"/>
      <c r="C162" s="235">
        <v>6</v>
      </c>
      <c r="D162" s="93"/>
      <c r="E162" s="236"/>
      <c r="F162" s="93">
        <v>2022</v>
      </c>
      <c r="G162" s="237" t="s">
        <v>604</v>
      </c>
      <c r="H162" s="238" t="s">
        <v>632</v>
      </c>
      <c r="I162" s="109">
        <v>42309.665999999997</v>
      </c>
      <c r="J162" s="92">
        <f t="shared" si="1"/>
        <v>78014.793137400004</v>
      </c>
      <c r="K162" s="239"/>
    </row>
    <row r="163" spans="1:11" ht="15" hidden="1" customHeight="1" outlineLevel="2">
      <c r="A163" s="229"/>
      <c r="B163" s="91"/>
      <c r="C163" s="230">
        <v>6</v>
      </c>
      <c r="D163" s="91"/>
      <c r="E163" s="231"/>
      <c r="F163" s="91">
        <v>2022</v>
      </c>
      <c r="G163" s="240" t="s">
        <v>604</v>
      </c>
      <c r="H163" s="241" t="s">
        <v>633</v>
      </c>
      <c r="I163" s="110">
        <v>39429.736499999999</v>
      </c>
      <c r="J163" s="92">
        <f t="shared" si="1"/>
        <v>72704.491132349998</v>
      </c>
      <c r="K163" s="233"/>
    </row>
    <row r="164" spans="1:11" ht="15" hidden="1" customHeight="1" outlineLevel="2">
      <c r="A164" s="234"/>
      <c r="B164" s="93"/>
      <c r="C164" s="235">
        <v>6</v>
      </c>
      <c r="D164" s="93"/>
      <c r="E164" s="236"/>
      <c r="F164" s="93">
        <v>2022</v>
      </c>
      <c r="G164" s="237" t="s">
        <v>604</v>
      </c>
      <c r="H164" s="238" t="s">
        <v>634</v>
      </c>
      <c r="I164" s="109">
        <v>38430.398999999998</v>
      </c>
      <c r="J164" s="92">
        <f t="shared" si="1"/>
        <v>70861.812716100001</v>
      </c>
      <c r="K164" s="239"/>
    </row>
    <row r="165" spans="1:11" ht="15" hidden="1" customHeight="1" outlineLevel="2">
      <c r="A165" s="229"/>
      <c r="B165" s="91"/>
      <c r="C165" s="230">
        <v>6</v>
      </c>
      <c r="D165" s="91"/>
      <c r="E165" s="231"/>
      <c r="F165" s="91">
        <v>2022</v>
      </c>
      <c r="G165" s="240" t="s">
        <v>604</v>
      </c>
      <c r="H165" s="241" t="s">
        <v>635</v>
      </c>
      <c r="I165" s="110">
        <v>14756.5005</v>
      </c>
      <c r="J165" s="92">
        <f t="shared" si="1"/>
        <v>27209.511271950003</v>
      </c>
      <c r="K165" s="233"/>
    </row>
    <row r="166" spans="1:11" ht="15" hidden="1" customHeight="1" outlineLevel="2">
      <c r="A166" s="234"/>
      <c r="B166" s="93"/>
      <c r="C166" s="235">
        <v>6</v>
      </c>
      <c r="D166" s="93"/>
      <c r="E166" s="236"/>
      <c r="F166" s="93">
        <v>2022</v>
      </c>
      <c r="G166" s="237" t="s">
        <v>604</v>
      </c>
      <c r="H166" s="238" t="s">
        <v>636</v>
      </c>
      <c r="I166" s="109">
        <v>3497.0144999999998</v>
      </c>
      <c r="J166" s="92">
        <f t="shared" si="1"/>
        <v>6448.1450365499995</v>
      </c>
      <c r="K166" s="239"/>
    </row>
    <row r="167" spans="1:11" ht="15" hidden="1" customHeight="1" outlineLevel="2">
      <c r="A167" s="229"/>
      <c r="B167" s="91"/>
      <c r="C167" s="230">
        <v>6</v>
      </c>
      <c r="D167" s="91"/>
      <c r="E167" s="231"/>
      <c r="F167" s="91">
        <v>2022</v>
      </c>
      <c r="G167" s="240" t="s">
        <v>604</v>
      </c>
      <c r="H167" s="241" t="s">
        <v>637</v>
      </c>
      <c r="I167" s="110">
        <v>3185.8679999999999</v>
      </c>
      <c r="J167" s="92">
        <f t="shared" si="1"/>
        <v>5874.4220052000001</v>
      </c>
      <c r="K167" s="233"/>
    </row>
    <row r="168" spans="1:11" ht="15" hidden="1" customHeight="1" outlineLevel="2">
      <c r="A168" s="234"/>
      <c r="B168" s="93"/>
      <c r="C168" s="235">
        <v>6</v>
      </c>
      <c r="D168" s="93"/>
      <c r="E168" s="236"/>
      <c r="F168" s="93">
        <v>2022</v>
      </c>
      <c r="G168" s="237" t="s">
        <v>604</v>
      </c>
      <c r="H168" s="238" t="s">
        <v>638</v>
      </c>
      <c r="I168" s="109">
        <v>25387.025999999998</v>
      </c>
      <c r="J168" s="92">
        <f t="shared" si="1"/>
        <v>46811.1372414</v>
      </c>
      <c r="K168" s="239"/>
    </row>
    <row r="169" spans="1:11" ht="15" hidden="1" customHeight="1" outlineLevel="2">
      <c r="A169" s="229"/>
      <c r="B169" s="91"/>
      <c r="C169" s="230">
        <v>6</v>
      </c>
      <c r="D169" s="91"/>
      <c r="E169" s="231"/>
      <c r="F169" s="91">
        <v>2022</v>
      </c>
      <c r="G169" s="240" t="s">
        <v>604</v>
      </c>
      <c r="H169" s="241" t="s">
        <v>639</v>
      </c>
      <c r="I169" s="110">
        <v>0</v>
      </c>
      <c r="J169" s="92">
        <f t="shared" si="1"/>
        <v>0</v>
      </c>
      <c r="K169" s="233"/>
    </row>
    <row r="170" spans="1:11" ht="15" hidden="1" customHeight="1" outlineLevel="2">
      <c r="A170" s="234"/>
      <c r="B170" s="93"/>
      <c r="C170" s="235">
        <v>6</v>
      </c>
      <c r="D170" s="93"/>
      <c r="E170" s="236"/>
      <c r="F170" s="93">
        <v>2022</v>
      </c>
      <c r="G170" s="237" t="s">
        <v>604</v>
      </c>
      <c r="H170" s="238" t="s">
        <v>640</v>
      </c>
      <c r="I170" s="109">
        <v>0</v>
      </c>
      <c r="J170" s="92">
        <f t="shared" si="1"/>
        <v>0</v>
      </c>
      <c r="K170" s="239"/>
    </row>
    <row r="171" spans="1:11" ht="15" hidden="1" customHeight="1" outlineLevel="2">
      <c r="A171" s="229"/>
      <c r="B171" s="91"/>
      <c r="C171" s="230">
        <v>6</v>
      </c>
      <c r="D171" s="91"/>
      <c r="E171" s="231"/>
      <c r="F171" s="91">
        <v>2022</v>
      </c>
      <c r="G171" s="240" t="s">
        <v>604</v>
      </c>
      <c r="H171" s="243" t="s">
        <v>641</v>
      </c>
      <c r="I171" s="110">
        <v>0</v>
      </c>
      <c r="J171" s="92">
        <f t="shared" si="1"/>
        <v>0</v>
      </c>
      <c r="K171" s="233"/>
    </row>
    <row r="172" spans="1:11" ht="15" hidden="1" customHeight="1" outlineLevel="2">
      <c r="A172" s="234"/>
      <c r="B172" s="93"/>
      <c r="C172" s="235">
        <v>6</v>
      </c>
      <c r="D172" s="93"/>
      <c r="E172" s="236"/>
      <c r="F172" s="93">
        <v>2022</v>
      </c>
      <c r="G172" s="237" t="s">
        <v>604</v>
      </c>
      <c r="H172" s="242" t="s">
        <v>642</v>
      </c>
      <c r="I172" s="109">
        <v>0</v>
      </c>
      <c r="J172" s="92">
        <f t="shared" si="1"/>
        <v>0</v>
      </c>
      <c r="K172" s="239"/>
    </row>
    <row r="173" spans="1:11" ht="15" hidden="1" customHeight="1" outlineLevel="2">
      <c r="A173" s="229"/>
      <c r="B173" s="91"/>
      <c r="C173" s="230">
        <v>6</v>
      </c>
      <c r="D173" s="91"/>
      <c r="E173" s="231"/>
      <c r="F173" s="91">
        <v>2022</v>
      </c>
      <c r="G173" s="240" t="s">
        <v>604</v>
      </c>
      <c r="H173" s="244" t="s">
        <v>643</v>
      </c>
      <c r="I173" s="110">
        <v>11033.253000000001</v>
      </c>
      <c r="J173" s="92">
        <f t="shared" si="1"/>
        <v>20344.215206700002</v>
      </c>
      <c r="K173" s="233"/>
    </row>
    <row r="174" spans="1:11" ht="15" hidden="1" customHeight="1" outlineLevel="2">
      <c r="A174" s="234"/>
      <c r="B174" s="93"/>
      <c r="C174" s="235">
        <v>6</v>
      </c>
      <c r="D174" s="93"/>
      <c r="E174" s="236"/>
      <c r="F174" s="93">
        <v>2022</v>
      </c>
      <c r="G174" s="237" t="s">
        <v>604</v>
      </c>
      <c r="H174" s="242" t="s">
        <v>644</v>
      </c>
      <c r="I174" s="109">
        <v>3752.2065000000002</v>
      </c>
      <c r="J174" s="92">
        <f t="shared" si="1"/>
        <v>6918.6935653500004</v>
      </c>
      <c r="K174" s="239"/>
    </row>
    <row r="175" spans="1:11" ht="15" hidden="1" customHeight="1" outlineLevel="2">
      <c r="A175" s="229"/>
      <c r="B175" s="91"/>
      <c r="C175" s="230">
        <v>6</v>
      </c>
      <c r="D175" s="91"/>
      <c r="E175" s="231"/>
      <c r="F175" s="91">
        <v>2022</v>
      </c>
      <c r="G175" s="240" t="s">
        <v>604</v>
      </c>
      <c r="H175" s="244" t="s">
        <v>645</v>
      </c>
      <c r="I175" s="110">
        <v>46809.178499999995</v>
      </c>
      <c r="J175" s="92">
        <f t="shared" si="1"/>
        <v>86311.444236149997</v>
      </c>
      <c r="K175" s="233"/>
    </row>
    <row r="176" spans="1:11" ht="15" hidden="1" customHeight="1" outlineLevel="2">
      <c r="A176" s="234"/>
      <c r="B176" s="93"/>
      <c r="C176" s="235">
        <v>6</v>
      </c>
      <c r="D176" s="93"/>
      <c r="E176" s="236"/>
      <c r="F176" s="93">
        <v>2022</v>
      </c>
      <c r="G176" s="237" t="s">
        <v>604</v>
      </c>
      <c r="H176" s="242" t="s">
        <v>646</v>
      </c>
      <c r="I176" s="109">
        <v>34204.947</v>
      </c>
      <c r="J176" s="92">
        <f t="shared" si="1"/>
        <v>63070.501773300006</v>
      </c>
      <c r="K176" s="239"/>
    </row>
    <row r="177" spans="1:11" ht="15" hidden="1" customHeight="1" outlineLevel="2">
      <c r="A177" s="229"/>
      <c r="B177" s="91"/>
      <c r="C177" s="230">
        <v>6</v>
      </c>
      <c r="D177" s="91"/>
      <c r="E177" s="231"/>
      <c r="F177" s="91">
        <v>2022</v>
      </c>
      <c r="G177" s="240" t="s">
        <v>604</v>
      </c>
      <c r="H177" s="244" t="s">
        <v>647</v>
      </c>
      <c r="I177" s="110">
        <v>66796.264500000005</v>
      </c>
      <c r="J177" s="92">
        <f t="shared" si="1"/>
        <v>123165.63211155002</v>
      </c>
      <c r="K177" s="233"/>
    </row>
    <row r="178" spans="1:11" ht="15" hidden="1" customHeight="1" outlineLevel="2">
      <c r="A178" s="234"/>
      <c r="B178" s="93"/>
      <c r="C178" s="235">
        <v>6</v>
      </c>
      <c r="D178" s="93"/>
      <c r="E178" s="236"/>
      <c r="F178" s="93">
        <v>2022</v>
      </c>
      <c r="G178" s="245" t="s">
        <v>604</v>
      </c>
      <c r="H178" s="246" t="s">
        <v>648</v>
      </c>
      <c r="I178" s="94">
        <v>47174.851499999997</v>
      </c>
      <c r="J178" s="92">
        <f t="shared" si="1"/>
        <v>86985.708680850003</v>
      </c>
      <c r="K178" s="239"/>
    </row>
    <row r="179" spans="1:11" ht="15" hidden="1" customHeight="1" outlineLevel="2">
      <c r="A179" s="229"/>
      <c r="B179" s="91"/>
      <c r="C179" s="230">
        <v>6</v>
      </c>
      <c r="D179" s="91"/>
      <c r="E179" s="231"/>
      <c r="F179" s="91">
        <v>2022</v>
      </c>
      <c r="G179" s="247" t="s">
        <v>604</v>
      </c>
      <c r="H179" s="248" t="s">
        <v>649</v>
      </c>
      <c r="I179" s="95">
        <v>0</v>
      </c>
      <c r="J179" s="92">
        <f t="shared" si="1"/>
        <v>0</v>
      </c>
      <c r="K179" s="233"/>
    </row>
    <row r="180" spans="1:11" ht="15" hidden="1" customHeight="1" outlineLevel="2">
      <c r="A180" s="234"/>
      <c r="B180" s="93"/>
      <c r="C180" s="235">
        <v>6</v>
      </c>
      <c r="D180" s="93"/>
      <c r="E180" s="236"/>
      <c r="F180" s="93">
        <v>2022</v>
      </c>
      <c r="G180" s="245" t="s">
        <v>604</v>
      </c>
      <c r="H180" s="246" t="s">
        <v>650</v>
      </c>
      <c r="I180" s="94">
        <v>0</v>
      </c>
      <c r="J180" s="92">
        <f t="shared" si="1"/>
        <v>0</v>
      </c>
      <c r="K180" s="239"/>
    </row>
    <row r="181" spans="1:11" ht="15" hidden="1" customHeight="1" outlineLevel="2">
      <c r="A181" s="229"/>
      <c r="B181" s="91"/>
      <c r="C181" s="230">
        <v>6</v>
      </c>
      <c r="D181" s="91"/>
      <c r="E181" s="231"/>
      <c r="F181" s="91">
        <v>2022</v>
      </c>
      <c r="G181" s="247" t="s">
        <v>604</v>
      </c>
      <c r="H181" s="248" t="s">
        <v>651</v>
      </c>
      <c r="I181" s="95">
        <v>0</v>
      </c>
      <c r="J181" s="92">
        <f t="shared" si="1"/>
        <v>0</v>
      </c>
      <c r="K181" s="233"/>
    </row>
    <row r="182" spans="1:11" ht="15" hidden="1" customHeight="1" outlineLevel="2">
      <c r="A182" s="234"/>
      <c r="B182" s="93"/>
      <c r="C182" s="235">
        <v>6</v>
      </c>
      <c r="D182" s="93"/>
      <c r="E182" s="236"/>
      <c r="F182" s="93">
        <v>2022</v>
      </c>
      <c r="G182" s="245" t="s">
        <v>604</v>
      </c>
      <c r="H182" s="246" t="s">
        <v>652</v>
      </c>
      <c r="I182" s="94">
        <v>0</v>
      </c>
      <c r="J182" s="92">
        <f t="shared" si="1"/>
        <v>0</v>
      </c>
      <c r="K182" s="239"/>
    </row>
    <row r="183" spans="1:11" ht="15" hidden="1" customHeight="1" outlineLevel="2">
      <c r="A183" s="229"/>
      <c r="B183" s="91"/>
      <c r="C183" s="230">
        <v>6</v>
      </c>
      <c r="D183" s="91"/>
      <c r="E183" s="231"/>
      <c r="F183" s="91">
        <v>2022</v>
      </c>
      <c r="G183" s="247" t="s">
        <v>604</v>
      </c>
      <c r="H183" s="248" t="s">
        <v>653</v>
      </c>
      <c r="I183" s="95">
        <v>12655.870499999999</v>
      </c>
      <c r="J183" s="92">
        <f t="shared" si="1"/>
        <v>23336.15961495</v>
      </c>
      <c r="K183" s="233"/>
    </row>
    <row r="184" spans="1:11" ht="15" hidden="1" customHeight="1" outlineLevel="2">
      <c r="A184" s="234"/>
      <c r="B184" s="93"/>
      <c r="C184" s="235">
        <v>6</v>
      </c>
      <c r="D184" s="93"/>
      <c r="E184" s="236"/>
      <c r="F184" s="93">
        <v>2022</v>
      </c>
      <c r="G184" s="245" t="s">
        <v>604</v>
      </c>
      <c r="H184" s="246" t="s">
        <v>654</v>
      </c>
      <c r="I184" s="94">
        <v>3704.7255</v>
      </c>
      <c r="J184" s="92">
        <f t="shared" si="1"/>
        <v>6831.1433494500006</v>
      </c>
      <c r="K184" s="239"/>
    </row>
    <row r="185" spans="1:11" ht="15" hidden="1" customHeight="1" outlineLevel="2">
      <c r="A185" s="229"/>
      <c r="B185" s="91"/>
      <c r="C185" s="230">
        <v>6</v>
      </c>
      <c r="D185" s="91"/>
      <c r="E185" s="231"/>
      <c r="F185" s="91">
        <v>2022</v>
      </c>
      <c r="G185" s="247" t="s">
        <v>604</v>
      </c>
      <c r="H185" s="248" t="s">
        <v>655</v>
      </c>
      <c r="I185" s="95">
        <v>4310.7330000000002</v>
      </c>
      <c r="J185" s="92">
        <f t="shared" si="1"/>
        <v>7948.5605787000004</v>
      </c>
      <c r="K185" s="233"/>
    </row>
    <row r="186" spans="1:11" ht="15" hidden="1" customHeight="1" outlineLevel="2">
      <c r="A186" s="234"/>
      <c r="B186" s="93"/>
      <c r="C186" s="235">
        <v>6</v>
      </c>
      <c r="D186" s="93"/>
      <c r="E186" s="236"/>
      <c r="F186" s="93">
        <v>2022</v>
      </c>
      <c r="G186" s="245" t="s">
        <v>604</v>
      </c>
      <c r="H186" s="246" t="s">
        <v>656</v>
      </c>
      <c r="I186" s="94">
        <v>3542.9834999999998</v>
      </c>
      <c r="J186" s="92">
        <f t="shared" si="1"/>
        <v>6532.90727565</v>
      </c>
      <c r="K186" s="239"/>
    </row>
    <row r="187" spans="1:11" ht="15" hidden="1" customHeight="1" outlineLevel="2">
      <c r="A187" s="229"/>
      <c r="B187" s="91"/>
      <c r="C187" s="230">
        <v>6</v>
      </c>
      <c r="D187" s="91"/>
      <c r="E187" s="231"/>
      <c r="F187" s="91">
        <v>2022</v>
      </c>
      <c r="G187" s="247" t="s">
        <v>604</v>
      </c>
      <c r="H187" s="248" t="s">
        <v>657</v>
      </c>
      <c r="I187" s="95">
        <v>4738.8599999999997</v>
      </c>
      <c r="J187" s="92">
        <f t="shared" si="1"/>
        <v>8737.9839539999994</v>
      </c>
      <c r="K187" s="233"/>
    </row>
    <row r="188" spans="1:11" ht="15" hidden="1" customHeight="1" outlineLevel="2">
      <c r="A188" s="234"/>
      <c r="B188" s="93"/>
      <c r="C188" s="235">
        <v>6</v>
      </c>
      <c r="D188" s="93"/>
      <c r="E188" s="236"/>
      <c r="F188" s="93">
        <v>2022</v>
      </c>
      <c r="G188" s="245" t="s">
        <v>604</v>
      </c>
      <c r="H188" s="246" t="s">
        <v>658</v>
      </c>
      <c r="I188" s="94">
        <v>63515.728499999997</v>
      </c>
      <c r="J188" s="92">
        <f t="shared" si="1"/>
        <v>117116.65178114999</v>
      </c>
      <c r="K188" s="239"/>
    </row>
    <row r="189" spans="1:11" ht="15" hidden="1" customHeight="1" outlineLevel="2">
      <c r="A189" s="229"/>
      <c r="B189" s="91"/>
      <c r="C189" s="230">
        <v>6</v>
      </c>
      <c r="D189" s="91"/>
      <c r="E189" s="231"/>
      <c r="F189" s="91">
        <v>2022</v>
      </c>
      <c r="G189" s="247" t="s">
        <v>604</v>
      </c>
      <c r="H189" s="248" t="s">
        <v>659</v>
      </c>
      <c r="I189" s="95">
        <v>0</v>
      </c>
      <c r="J189" s="92">
        <f t="shared" si="1"/>
        <v>0</v>
      </c>
      <c r="K189" s="233"/>
    </row>
    <row r="190" spans="1:11" ht="15" hidden="1" customHeight="1" outlineLevel="2">
      <c r="A190" s="234"/>
      <c r="B190" s="93"/>
      <c r="C190" s="235">
        <v>6</v>
      </c>
      <c r="D190" s="93"/>
      <c r="E190" s="236"/>
      <c r="F190" s="93">
        <v>2022</v>
      </c>
      <c r="G190" s="245" t="s">
        <v>604</v>
      </c>
      <c r="H190" s="246" t="s">
        <v>660</v>
      </c>
      <c r="I190" s="94">
        <v>0</v>
      </c>
      <c r="J190" s="92">
        <f t="shared" si="1"/>
        <v>0</v>
      </c>
      <c r="K190" s="239"/>
    </row>
    <row r="191" spans="1:11" ht="15" hidden="1" customHeight="1" outlineLevel="2">
      <c r="A191" s="229"/>
      <c r="B191" s="91"/>
      <c r="C191" s="230">
        <v>6</v>
      </c>
      <c r="D191" s="91"/>
      <c r="E191" s="231"/>
      <c r="F191" s="91">
        <v>2022</v>
      </c>
      <c r="G191" s="247" t="s">
        <v>604</v>
      </c>
      <c r="H191" s="248" t="s">
        <v>661</v>
      </c>
      <c r="I191" s="95">
        <v>94499.044499999989</v>
      </c>
      <c r="J191" s="92">
        <f t="shared" si="1"/>
        <v>174246.78815354998</v>
      </c>
      <c r="K191" s="233"/>
    </row>
    <row r="192" spans="1:11" ht="15" hidden="1" customHeight="1" outlineLevel="2">
      <c r="A192" s="234"/>
      <c r="B192" s="93"/>
      <c r="C192" s="235">
        <v>6</v>
      </c>
      <c r="D192" s="93"/>
      <c r="E192" s="236"/>
      <c r="F192" s="93">
        <v>2022</v>
      </c>
      <c r="G192" s="245" t="s">
        <v>604</v>
      </c>
      <c r="H192" s="246" t="s">
        <v>662</v>
      </c>
      <c r="I192" s="94">
        <v>3998.337</v>
      </c>
      <c r="J192" s="92">
        <f t="shared" si="1"/>
        <v>7372.5335943</v>
      </c>
      <c r="K192" s="239"/>
    </row>
    <row r="193" spans="1:11" ht="15" hidden="1" customHeight="1" outlineLevel="2">
      <c r="A193" s="229"/>
      <c r="B193" s="91"/>
      <c r="C193" s="230">
        <v>6</v>
      </c>
      <c r="D193" s="91"/>
      <c r="E193" s="231"/>
      <c r="F193" s="91">
        <v>2022</v>
      </c>
      <c r="G193" s="247" t="s">
        <v>604</v>
      </c>
      <c r="H193" s="248" t="s">
        <v>663</v>
      </c>
      <c r="I193" s="95">
        <v>0</v>
      </c>
      <c r="J193" s="92">
        <f t="shared" si="1"/>
        <v>0</v>
      </c>
      <c r="K193" s="233"/>
    </row>
    <row r="194" spans="1:11" ht="15" hidden="1" customHeight="1" outlineLevel="2">
      <c r="A194" s="234"/>
      <c r="B194" s="93"/>
      <c r="C194" s="235">
        <v>6</v>
      </c>
      <c r="D194" s="93"/>
      <c r="E194" s="236"/>
      <c r="F194" s="93">
        <v>2022</v>
      </c>
      <c r="G194" s="245" t="s">
        <v>604</v>
      </c>
      <c r="H194" s="246" t="s">
        <v>664</v>
      </c>
      <c r="I194" s="94">
        <v>132599.90099999998</v>
      </c>
      <c r="J194" s="92">
        <f t="shared" si="1"/>
        <v>244500.95745389999</v>
      </c>
      <c r="K194" s="239"/>
    </row>
    <row r="195" spans="1:11" ht="15" hidden="1" customHeight="1" outlineLevel="2">
      <c r="A195" s="229"/>
      <c r="B195" s="91"/>
      <c r="C195" s="230">
        <v>6</v>
      </c>
      <c r="D195" s="91"/>
      <c r="E195" s="231"/>
      <c r="F195" s="91">
        <v>2022</v>
      </c>
      <c r="G195" s="247" t="s">
        <v>604</v>
      </c>
      <c r="H195" s="248" t="s">
        <v>665</v>
      </c>
      <c r="I195" s="95">
        <v>35330.641500000005</v>
      </c>
      <c r="J195" s="92">
        <f t="shared" si="1"/>
        <v>65146.169861850016</v>
      </c>
      <c r="K195" s="233"/>
    </row>
    <row r="196" spans="1:11" ht="15" hidden="1" customHeight="1" outlineLevel="2">
      <c r="A196" s="234"/>
      <c r="B196" s="93"/>
      <c r="C196" s="235">
        <v>6</v>
      </c>
      <c r="D196" s="93"/>
      <c r="E196" s="236"/>
      <c r="F196" s="93">
        <v>2022</v>
      </c>
      <c r="G196" s="245" t="s">
        <v>604</v>
      </c>
      <c r="H196" s="246" t="s">
        <v>666</v>
      </c>
      <c r="I196" s="94">
        <v>212721.76800000001</v>
      </c>
      <c r="J196" s="92">
        <f t="shared" si="1"/>
        <v>392237.66801520006</v>
      </c>
      <c r="K196" s="239"/>
    </row>
    <row r="197" spans="1:11" ht="15" hidden="1" customHeight="1" outlineLevel="2">
      <c r="A197" s="229"/>
      <c r="B197" s="91"/>
      <c r="C197" s="230">
        <v>6</v>
      </c>
      <c r="D197" s="91"/>
      <c r="E197" s="231"/>
      <c r="F197" s="91">
        <v>2022</v>
      </c>
      <c r="G197" s="247" t="s">
        <v>604</v>
      </c>
      <c r="H197" s="248" t="s">
        <v>667</v>
      </c>
      <c r="I197" s="95">
        <v>14193.7425</v>
      </c>
      <c r="J197" s="92">
        <f t="shared" si="1"/>
        <v>26171.841795750002</v>
      </c>
      <c r="K197" s="233"/>
    </row>
    <row r="198" spans="1:11" ht="15" hidden="1" customHeight="1" outlineLevel="2">
      <c r="A198" s="234"/>
      <c r="B198" s="93"/>
      <c r="C198" s="235">
        <v>6</v>
      </c>
      <c r="D198" s="93"/>
      <c r="E198" s="236"/>
      <c r="F198" s="93">
        <v>2022</v>
      </c>
      <c r="G198" s="245" t="s">
        <v>604</v>
      </c>
      <c r="H198" s="246" t="s">
        <v>668</v>
      </c>
      <c r="I198" s="94">
        <v>9290.7989999999991</v>
      </c>
      <c r="J198" s="92">
        <f t="shared" si="1"/>
        <v>17131.3042761</v>
      </c>
      <c r="K198" s="239"/>
    </row>
    <row r="199" spans="1:11" ht="15" hidden="1" customHeight="1" outlineLevel="2">
      <c r="A199" s="229"/>
      <c r="B199" s="91"/>
      <c r="C199" s="230">
        <v>6</v>
      </c>
      <c r="D199" s="91"/>
      <c r="E199" s="231"/>
      <c r="F199" s="91">
        <v>2022</v>
      </c>
      <c r="G199" s="247" t="s">
        <v>604</v>
      </c>
      <c r="H199" s="248" t="s">
        <v>669</v>
      </c>
      <c r="I199" s="95">
        <v>32873.652000000002</v>
      </c>
      <c r="J199" s="92">
        <f t="shared" si="1"/>
        <v>60615.726922800008</v>
      </c>
      <c r="K199" s="233"/>
    </row>
    <row r="200" spans="1:11" ht="15" hidden="1" customHeight="1" outlineLevel="2">
      <c r="A200" s="234"/>
      <c r="B200" s="93"/>
      <c r="C200" s="235">
        <v>6</v>
      </c>
      <c r="D200" s="93"/>
      <c r="E200" s="236"/>
      <c r="F200" s="93">
        <v>2022</v>
      </c>
      <c r="G200" s="245" t="s">
        <v>604</v>
      </c>
      <c r="H200" s="246" t="s">
        <v>670</v>
      </c>
      <c r="I200" s="94">
        <v>3159.9434999999999</v>
      </c>
      <c r="J200" s="92">
        <f t="shared" ref="J200:J250" si="2">I200*$K$130</f>
        <v>5826.61981965</v>
      </c>
      <c r="K200" s="239"/>
    </row>
    <row r="201" spans="1:11" ht="15" hidden="1" customHeight="1" outlineLevel="2">
      <c r="A201" s="229"/>
      <c r="B201" s="91"/>
      <c r="C201" s="230">
        <v>6</v>
      </c>
      <c r="D201" s="91"/>
      <c r="E201" s="231"/>
      <c r="F201" s="91">
        <v>2022</v>
      </c>
      <c r="G201" s="247" t="s">
        <v>604</v>
      </c>
      <c r="H201" s="248" t="s">
        <v>671</v>
      </c>
      <c r="I201" s="95">
        <v>0</v>
      </c>
      <c r="J201" s="92">
        <f t="shared" si="2"/>
        <v>0</v>
      </c>
      <c r="K201" s="233"/>
    </row>
    <row r="202" spans="1:11" ht="15" hidden="1" customHeight="1" outlineLevel="2">
      <c r="A202" s="234"/>
      <c r="B202" s="93"/>
      <c r="C202" s="235">
        <v>6</v>
      </c>
      <c r="D202" s="93"/>
      <c r="E202" s="236"/>
      <c r="F202" s="93">
        <v>2022</v>
      </c>
      <c r="G202" s="245" t="s">
        <v>604</v>
      </c>
      <c r="H202" s="246" t="s">
        <v>672</v>
      </c>
      <c r="I202" s="94">
        <v>0</v>
      </c>
      <c r="J202" s="92">
        <f t="shared" si="2"/>
        <v>0</v>
      </c>
      <c r="K202" s="239"/>
    </row>
    <row r="203" spans="1:11" ht="15" hidden="1" customHeight="1" outlineLevel="2">
      <c r="A203" s="229"/>
      <c r="B203" s="91"/>
      <c r="C203" s="230">
        <v>6</v>
      </c>
      <c r="D203" s="91"/>
      <c r="E203" s="231"/>
      <c r="F203" s="91">
        <v>2022</v>
      </c>
      <c r="G203" s="247" t="s">
        <v>604</v>
      </c>
      <c r="H203" s="248" t="s">
        <v>673</v>
      </c>
      <c r="I203" s="95">
        <v>12246.496499999999</v>
      </c>
      <c r="J203" s="92">
        <f t="shared" si="2"/>
        <v>22581.314896349999</v>
      </c>
      <c r="K203" s="233"/>
    </row>
    <row r="204" spans="1:11" ht="15" hidden="1" customHeight="1" outlineLevel="2">
      <c r="A204" s="234"/>
      <c r="B204" s="93"/>
      <c r="C204" s="235">
        <v>6</v>
      </c>
      <c r="D204" s="93"/>
      <c r="E204" s="236"/>
      <c r="F204" s="93">
        <v>2022</v>
      </c>
      <c r="G204" s="245" t="s">
        <v>604</v>
      </c>
      <c r="H204" s="246" t="s">
        <v>674</v>
      </c>
      <c r="I204" s="94">
        <v>13232.005499999999</v>
      </c>
      <c r="J204" s="92">
        <f t="shared" si="2"/>
        <v>24398.494941450001</v>
      </c>
      <c r="K204" s="239"/>
    </row>
    <row r="205" spans="1:11" ht="15" hidden="1" customHeight="1" outlineLevel="2">
      <c r="A205" s="229"/>
      <c r="B205" s="91"/>
      <c r="C205" s="230">
        <v>6</v>
      </c>
      <c r="D205" s="91"/>
      <c r="E205" s="231"/>
      <c r="F205" s="91">
        <v>2022</v>
      </c>
      <c r="G205" s="247" t="s">
        <v>604</v>
      </c>
      <c r="H205" s="248" t="s">
        <v>675</v>
      </c>
      <c r="I205" s="95">
        <v>27978.552000000003</v>
      </c>
      <c r="J205" s="92">
        <f t="shared" si="2"/>
        <v>51589.652032800012</v>
      </c>
      <c r="K205" s="233"/>
    </row>
    <row r="206" spans="1:11" ht="15" customHeight="1" outlineLevel="1" collapsed="1">
      <c r="A206" s="229"/>
      <c r="B206" s="91"/>
      <c r="C206" s="230"/>
      <c r="D206" s="91"/>
      <c r="E206" s="231"/>
      <c r="F206" s="91"/>
      <c r="G206" s="113" t="s">
        <v>718</v>
      </c>
      <c r="H206" s="248"/>
      <c r="I206" s="95"/>
      <c r="J206" s="92">
        <f>SUBTOTAL(9,J135:J205)</f>
        <v>5285479.6989130499</v>
      </c>
      <c r="K206" s="249">
        <f>J206/J252</f>
        <v>0.27164605914160272</v>
      </c>
    </row>
    <row r="207" spans="1:11" ht="15" hidden="1" customHeight="1" outlineLevel="2">
      <c r="A207" s="234" t="s">
        <v>100</v>
      </c>
      <c r="B207" s="93"/>
      <c r="C207" s="235">
        <v>6</v>
      </c>
      <c r="D207" s="93"/>
      <c r="E207" s="236" t="s">
        <v>603</v>
      </c>
      <c r="F207" s="93">
        <v>2022</v>
      </c>
      <c r="G207" s="250" t="s">
        <v>464</v>
      </c>
      <c r="H207" s="251" t="s">
        <v>676</v>
      </c>
      <c r="I207" s="252">
        <v>1635580.1594737503</v>
      </c>
      <c r="J207" s="92">
        <f t="shared" si="2"/>
        <v>3015846.2560536484</v>
      </c>
      <c r="K207" s="253"/>
    </row>
    <row r="208" spans="1:11" ht="15" hidden="1" customHeight="1" outlineLevel="2">
      <c r="A208" s="229" t="s">
        <v>100</v>
      </c>
      <c r="B208" s="91"/>
      <c r="C208" s="230">
        <v>6</v>
      </c>
      <c r="D208" s="91"/>
      <c r="E208" s="231" t="s">
        <v>603</v>
      </c>
      <c r="F208" s="91">
        <v>2022</v>
      </c>
      <c r="G208" s="254" t="s">
        <v>464</v>
      </c>
      <c r="H208" s="255" t="s">
        <v>677</v>
      </c>
      <c r="I208" s="256">
        <v>92613.496500000008</v>
      </c>
      <c r="J208" s="92">
        <f t="shared" si="2"/>
        <v>170770.02619635002</v>
      </c>
      <c r="K208" s="249"/>
    </row>
    <row r="209" spans="1:11" ht="15" hidden="1" customHeight="1" outlineLevel="2">
      <c r="A209" s="234" t="s">
        <v>100</v>
      </c>
      <c r="B209" s="93"/>
      <c r="C209" s="235">
        <v>6</v>
      </c>
      <c r="D209" s="93"/>
      <c r="E209" s="236" t="s">
        <v>678</v>
      </c>
      <c r="F209" s="93">
        <v>2022</v>
      </c>
      <c r="G209" s="250" t="s">
        <v>464</v>
      </c>
      <c r="H209" s="251" t="s">
        <v>679</v>
      </c>
      <c r="I209" s="252">
        <v>42688.650374999997</v>
      </c>
      <c r="J209" s="92">
        <f>I209*$K$130</f>
        <v>78713.602426462501</v>
      </c>
      <c r="K209" s="253"/>
    </row>
    <row r="210" spans="1:11" ht="15" hidden="1" customHeight="1" outlineLevel="2">
      <c r="A210" s="229" t="s">
        <v>100</v>
      </c>
      <c r="B210" s="91"/>
      <c r="C210" s="230">
        <v>6</v>
      </c>
      <c r="D210" s="91"/>
      <c r="E210" s="231" t="s">
        <v>603</v>
      </c>
      <c r="F210" s="91">
        <v>2022</v>
      </c>
      <c r="G210" s="254" t="s">
        <v>464</v>
      </c>
      <c r="H210" s="255" t="s">
        <v>680</v>
      </c>
      <c r="I210" s="256">
        <v>103296.45637499998</v>
      </c>
      <c r="J210" s="92">
        <f t="shared" si="2"/>
        <v>190468.33590986248</v>
      </c>
      <c r="K210" s="249"/>
    </row>
    <row r="211" spans="1:11" ht="15" customHeight="1" outlineLevel="1" collapsed="1">
      <c r="A211" s="229"/>
      <c r="B211" s="91"/>
      <c r="C211" s="230"/>
      <c r="D211" s="91"/>
      <c r="E211" s="231"/>
      <c r="F211" s="91"/>
      <c r="G211" s="114" t="s">
        <v>719</v>
      </c>
      <c r="H211" s="255"/>
      <c r="I211" s="256"/>
      <c r="J211" s="92">
        <f>SUBTOTAL(9,J207:J210)</f>
        <v>3455798.2205863232</v>
      </c>
      <c r="K211" s="249">
        <f>J211/J252</f>
        <v>0.17760998457791655</v>
      </c>
    </row>
    <row r="212" spans="1:11" ht="15" hidden="1" customHeight="1" outlineLevel="2">
      <c r="A212" s="234" t="s">
        <v>100</v>
      </c>
      <c r="B212" s="93"/>
      <c r="C212" s="235">
        <v>6</v>
      </c>
      <c r="D212" s="93"/>
      <c r="E212" s="236" t="s">
        <v>603</v>
      </c>
      <c r="F212" s="93">
        <v>2022</v>
      </c>
      <c r="G212" s="250" t="s">
        <v>22</v>
      </c>
      <c r="H212" s="251" t="s">
        <v>681</v>
      </c>
      <c r="I212" s="252">
        <v>35811.72</v>
      </c>
      <c r="J212" s="92">
        <f t="shared" si="2"/>
        <v>66033.230508000008</v>
      </c>
      <c r="K212" s="253"/>
    </row>
    <row r="213" spans="1:11" ht="15" hidden="1" customHeight="1" outlineLevel="2">
      <c r="A213" s="229" t="s">
        <v>100</v>
      </c>
      <c r="B213" s="91"/>
      <c r="C213" s="230">
        <v>6</v>
      </c>
      <c r="D213" s="91"/>
      <c r="E213" s="231" t="s">
        <v>603</v>
      </c>
      <c r="F213" s="91">
        <v>2022</v>
      </c>
      <c r="G213" s="254" t="s">
        <v>22</v>
      </c>
      <c r="H213" s="255" t="s">
        <v>682</v>
      </c>
      <c r="I213" s="256">
        <v>476621.16078359395</v>
      </c>
      <c r="J213" s="92">
        <f t="shared" si="2"/>
        <v>878841.75836886896</v>
      </c>
      <c r="K213" s="249"/>
    </row>
    <row r="214" spans="1:11" ht="15" hidden="1" customHeight="1" outlineLevel="2">
      <c r="A214" s="234" t="s">
        <v>100</v>
      </c>
      <c r="B214" s="93"/>
      <c r="C214" s="235">
        <v>6</v>
      </c>
      <c r="D214" s="93"/>
      <c r="E214" s="236" t="s">
        <v>603</v>
      </c>
      <c r="F214" s="93">
        <v>2022</v>
      </c>
      <c r="G214" s="250" t="s">
        <v>22</v>
      </c>
      <c r="H214" s="251" t="s">
        <v>683</v>
      </c>
      <c r="I214" s="252">
        <v>611968.35</v>
      </c>
      <c r="J214" s="92">
        <f t="shared" si="2"/>
        <v>1128408.4405650001</v>
      </c>
      <c r="K214" s="253"/>
    </row>
    <row r="215" spans="1:11" ht="15" customHeight="1" outlineLevel="1" collapsed="1">
      <c r="A215" s="234"/>
      <c r="B215" s="93"/>
      <c r="C215" s="235"/>
      <c r="D215" s="93"/>
      <c r="E215" s="236"/>
      <c r="F215" s="93"/>
      <c r="G215" s="115" t="s">
        <v>720</v>
      </c>
      <c r="H215" s="251"/>
      <c r="I215" s="252"/>
      <c r="J215" s="92">
        <f>SUBTOTAL(9,J212:J214)</f>
        <v>2073283.429441869</v>
      </c>
      <c r="K215" s="253">
        <f>J215/J252</f>
        <v>0.10655594291797051</v>
      </c>
    </row>
    <row r="216" spans="1:11" ht="15" hidden="1" customHeight="1" outlineLevel="2">
      <c r="A216" s="229" t="s">
        <v>100</v>
      </c>
      <c r="B216" s="91"/>
      <c r="C216" s="230">
        <v>6</v>
      </c>
      <c r="D216" s="91"/>
      <c r="E216" s="231" t="s">
        <v>603</v>
      </c>
      <c r="F216" s="91">
        <v>2022</v>
      </c>
      <c r="G216" s="112" t="s">
        <v>463</v>
      </c>
      <c r="H216" s="255" t="s">
        <v>684</v>
      </c>
      <c r="I216" s="256">
        <v>41205.15</v>
      </c>
      <c r="J216" s="92">
        <f t="shared" si="2"/>
        <v>75978.176085000014</v>
      </c>
      <c r="K216" s="249"/>
    </row>
    <row r="217" spans="1:11" ht="15" hidden="1" customHeight="1" outlineLevel="2">
      <c r="A217" s="234" t="s">
        <v>100</v>
      </c>
      <c r="B217" s="93"/>
      <c r="C217" s="235">
        <v>6</v>
      </c>
      <c r="D217" s="93"/>
      <c r="E217" s="236" t="s">
        <v>603</v>
      </c>
      <c r="F217" s="93">
        <v>2022</v>
      </c>
      <c r="G217" s="111" t="s">
        <v>463</v>
      </c>
      <c r="H217" s="251" t="s">
        <v>685</v>
      </c>
      <c r="I217" s="252">
        <v>114541.875</v>
      </c>
      <c r="J217" s="92">
        <f t="shared" si="2"/>
        <v>211203.7633125</v>
      </c>
      <c r="K217" s="253"/>
    </row>
    <row r="218" spans="1:11" ht="15" hidden="1" customHeight="1" outlineLevel="2">
      <c r="A218" s="229" t="s">
        <v>100</v>
      </c>
      <c r="B218" s="91"/>
      <c r="C218" s="230">
        <v>6</v>
      </c>
      <c r="D218" s="91"/>
      <c r="E218" s="231" t="s">
        <v>603</v>
      </c>
      <c r="F218" s="91">
        <v>2022</v>
      </c>
      <c r="G218" s="112" t="s">
        <v>463</v>
      </c>
      <c r="H218" s="255" t="s">
        <v>686</v>
      </c>
      <c r="I218" s="256">
        <v>128726.64</v>
      </c>
      <c r="J218" s="92">
        <f t="shared" si="2"/>
        <v>237359.051496</v>
      </c>
      <c r="K218" s="249"/>
    </row>
    <row r="219" spans="1:11" ht="15" hidden="1" customHeight="1" outlineLevel="2">
      <c r="A219" s="234" t="s">
        <v>100</v>
      </c>
      <c r="B219" s="93"/>
      <c r="C219" s="235">
        <v>6</v>
      </c>
      <c r="D219" s="93"/>
      <c r="E219" s="236" t="s">
        <v>603</v>
      </c>
      <c r="F219" s="93">
        <v>2022</v>
      </c>
      <c r="G219" s="111" t="s">
        <v>463</v>
      </c>
      <c r="H219" s="251" t="s">
        <v>687</v>
      </c>
      <c r="I219" s="252">
        <v>53234.474999999999</v>
      </c>
      <c r="J219" s="92">
        <f t="shared" si="2"/>
        <v>98159.048452500007</v>
      </c>
      <c r="K219" s="253"/>
    </row>
    <row r="220" spans="1:11" ht="15" hidden="1" customHeight="1" outlineLevel="2">
      <c r="A220" s="229" t="s">
        <v>100</v>
      </c>
      <c r="B220" s="91"/>
      <c r="C220" s="230">
        <v>6</v>
      </c>
      <c r="D220" s="91"/>
      <c r="E220" s="231" t="s">
        <v>603</v>
      </c>
      <c r="F220" s="91">
        <v>2022</v>
      </c>
      <c r="G220" s="112" t="s">
        <v>463</v>
      </c>
      <c r="H220" s="255" t="s">
        <v>688</v>
      </c>
      <c r="I220" s="256">
        <v>4823.8470000000007</v>
      </c>
      <c r="J220" s="92">
        <f t="shared" si="2"/>
        <v>8894.691483300001</v>
      </c>
      <c r="K220" s="249"/>
    </row>
    <row r="221" spans="1:11" ht="15" hidden="1" customHeight="1" outlineLevel="2">
      <c r="A221" s="234" t="s">
        <v>100</v>
      </c>
      <c r="B221" s="93"/>
      <c r="C221" s="235">
        <v>6</v>
      </c>
      <c r="D221" s="93"/>
      <c r="E221" s="236" t="s">
        <v>603</v>
      </c>
      <c r="F221" s="93">
        <v>2022</v>
      </c>
      <c r="G221" s="111" t="s">
        <v>463</v>
      </c>
      <c r="H221" s="251" t="s">
        <v>689</v>
      </c>
      <c r="I221" s="252">
        <v>20653.478999999999</v>
      </c>
      <c r="J221" s="92">
        <f t="shared" si="2"/>
        <v>38082.949928100003</v>
      </c>
      <c r="K221" s="253"/>
    </row>
    <row r="222" spans="1:11" ht="15" hidden="1" customHeight="1" outlineLevel="2">
      <c r="A222" s="229" t="s">
        <v>100</v>
      </c>
      <c r="B222" s="91"/>
      <c r="C222" s="230">
        <v>6</v>
      </c>
      <c r="D222" s="91"/>
      <c r="E222" s="231" t="s">
        <v>603</v>
      </c>
      <c r="F222" s="91">
        <v>2022</v>
      </c>
      <c r="G222" s="112" t="s">
        <v>463</v>
      </c>
      <c r="H222" s="255" t="s">
        <v>690</v>
      </c>
      <c r="I222" s="256">
        <v>24633.525000000001</v>
      </c>
      <c r="J222" s="92">
        <f t="shared" si="2"/>
        <v>45421.756747500003</v>
      </c>
      <c r="K222" s="249"/>
    </row>
    <row r="223" spans="1:11" ht="15" hidden="1" customHeight="1" outlineLevel="2">
      <c r="A223" s="234" t="s">
        <v>100</v>
      </c>
      <c r="B223" s="93"/>
      <c r="C223" s="235">
        <v>6</v>
      </c>
      <c r="D223" s="93"/>
      <c r="E223" s="236" t="s">
        <v>603</v>
      </c>
      <c r="F223" s="93">
        <v>2022</v>
      </c>
      <c r="G223" s="111" t="s">
        <v>463</v>
      </c>
      <c r="H223" s="251" t="s">
        <v>691</v>
      </c>
      <c r="I223" s="252">
        <v>19492.2</v>
      </c>
      <c r="J223" s="92">
        <f t="shared" si="2"/>
        <v>35941.667580000001</v>
      </c>
      <c r="K223" s="253"/>
    </row>
    <row r="224" spans="1:11" ht="15" hidden="1" customHeight="1" outlineLevel="2">
      <c r="A224" s="229" t="s">
        <v>100</v>
      </c>
      <c r="B224" s="91"/>
      <c r="C224" s="230">
        <v>6</v>
      </c>
      <c r="D224" s="91"/>
      <c r="E224" s="231" t="s">
        <v>603</v>
      </c>
      <c r="F224" s="91">
        <v>2022</v>
      </c>
      <c r="G224" s="254" t="s">
        <v>463</v>
      </c>
      <c r="H224" s="255" t="s">
        <v>692</v>
      </c>
      <c r="I224" s="256">
        <v>35204.400000000001</v>
      </c>
      <c r="J224" s="92">
        <f t="shared" si="2"/>
        <v>64913.393160000007</v>
      </c>
      <c r="K224" s="249"/>
    </row>
    <row r="225" spans="1:11" ht="15" hidden="1" customHeight="1" outlineLevel="2">
      <c r="A225" s="234" t="s">
        <v>100</v>
      </c>
      <c r="B225" s="93"/>
      <c r="C225" s="235">
        <v>6</v>
      </c>
      <c r="D225" s="93"/>
      <c r="E225" s="236" t="s">
        <v>603</v>
      </c>
      <c r="F225" s="93">
        <v>2022</v>
      </c>
      <c r="G225" s="250" t="s">
        <v>463</v>
      </c>
      <c r="H225" s="251" t="s">
        <v>693</v>
      </c>
      <c r="I225" s="252">
        <v>206350.2</v>
      </c>
      <c r="J225" s="92">
        <f t="shared" si="2"/>
        <v>380489.13378000003</v>
      </c>
      <c r="K225" s="253"/>
    </row>
    <row r="226" spans="1:11" ht="15" hidden="1" customHeight="1" outlineLevel="2">
      <c r="A226" s="229" t="s">
        <v>100</v>
      </c>
      <c r="B226" s="91"/>
      <c r="C226" s="230">
        <v>6</v>
      </c>
      <c r="D226" s="91"/>
      <c r="E226" s="231" t="s">
        <v>603</v>
      </c>
      <c r="F226" s="91">
        <v>2022</v>
      </c>
      <c r="G226" s="254" t="s">
        <v>463</v>
      </c>
      <c r="H226" s="255" t="s">
        <v>694</v>
      </c>
      <c r="I226" s="256">
        <v>55523.122636799999</v>
      </c>
      <c r="J226" s="92">
        <f t="shared" si="2"/>
        <v>102379.08582999553</v>
      </c>
      <c r="K226" s="249"/>
    </row>
    <row r="227" spans="1:11" ht="15" hidden="1" customHeight="1" outlineLevel="2">
      <c r="A227" s="234" t="s">
        <v>100</v>
      </c>
      <c r="B227" s="93"/>
      <c r="C227" s="235">
        <v>6</v>
      </c>
      <c r="D227" s="93"/>
      <c r="E227" s="236" t="s">
        <v>603</v>
      </c>
      <c r="F227" s="93">
        <v>2022</v>
      </c>
      <c r="G227" s="250" t="s">
        <v>463</v>
      </c>
      <c r="H227" s="251" t="s">
        <v>695</v>
      </c>
      <c r="I227" s="252">
        <v>12653.7642</v>
      </c>
      <c r="J227" s="92">
        <f t="shared" si="2"/>
        <v>23332.27580838</v>
      </c>
      <c r="K227" s="253"/>
    </row>
    <row r="228" spans="1:11" ht="15" hidden="1" customHeight="1" outlineLevel="2">
      <c r="A228" s="229" t="s">
        <v>100</v>
      </c>
      <c r="B228" s="91"/>
      <c r="C228" s="230">
        <v>6</v>
      </c>
      <c r="D228" s="91"/>
      <c r="E228" s="231" t="s">
        <v>603</v>
      </c>
      <c r="F228" s="91">
        <v>2022</v>
      </c>
      <c r="G228" s="254" t="s">
        <v>463</v>
      </c>
      <c r="H228" s="255" t="s">
        <v>696</v>
      </c>
      <c r="I228" s="256">
        <v>11221.853999999999</v>
      </c>
      <c r="J228" s="92">
        <f t="shared" si="2"/>
        <v>20691.976590599999</v>
      </c>
      <c r="K228" s="249"/>
    </row>
    <row r="229" spans="1:11" ht="15" hidden="1" customHeight="1" outlineLevel="2">
      <c r="A229" s="234" t="s">
        <v>100</v>
      </c>
      <c r="B229" s="93"/>
      <c r="C229" s="235">
        <v>6</v>
      </c>
      <c r="D229" s="93"/>
      <c r="E229" s="236" t="s">
        <v>603</v>
      </c>
      <c r="F229" s="93">
        <v>2022</v>
      </c>
      <c r="G229" s="250" t="s">
        <v>463</v>
      </c>
      <c r="H229" s="251" t="s">
        <v>697</v>
      </c>
      <c r="I229" s="252">
        <v>18063.674999999999</v>
      </c>
      <c r="J229" s="92">
        <f t="shared" si="2"/>
        <v>33307.6103325</v>
      </c>
      <c r="K229" s="253"/>
    </row>
    <row r="230" spans="1:11" ht="15" hidden="1" customHeight="1" outlineLevel="2">
      <c r="A230" s="229" t="s">
        <v>100</v>
      </c>
      <c r="B230" s="91"/>
      <c r="C230" s="230">
        <v>6</v>
      </c>
      <c r="D230" s="91"/>
      <c r="E230" s="231" t="s">
        <v>603</v>
      </c>
      <c r="F230" s="91">
        <v>2022</v>
      </c>
      <c r="G230" s="254" t="s">
        <v>463</v>
      </c>
      <c r="H230" s="255" t="s">
        <v>698</v>
      </c>
      <c r="I230" s="256">
        <v>6837.6000000000013</v>
      </c>
      <c r="J230" s="92">
        <f t="shared" si="2"/>
        <v>12607.850640000002</v>
      </c>
      <c r="K230" s="249"/>
    </row>
    <row r="231" spans="1:11" ht="15" hidden="1" customHeight="1" outlineLevel="2">
      <c r="A231" s="234" t="s">
        <v>100</v>
      </c>
      <c r="B231" s="93"/>
      <c r="C231" s="235">
        <v>6</v>
      </c>
      <c r="D231" s="93"/>
      <c r="E231" s="236" t="s">
        <v>678</v>
      </c>
      <c r="F231" s="93">
        <v>2022</v>
      </c>
      <c r="G231" s="250" t="s">
        <v>463</v>
      </c>
      <c r="H231" s="251" t="s">
        <v>699</v>
      </c>
      <c r="I231" s="252">
        <v>7875</v>
      </c>
      <c r="J231" s="92">
        <f t="shared" si="2"/>
        <v>14520.712500000001</v>
      </c>
      <c r="K231" s="253"/>
    </row>
    <row r="232" spans="1:11" ht="15" hidden="1" customHeight="1" outlineLevel="2">
      <c r="A232" s="229" t="s">
        <v>100</v>
      </c>
      <c r="B232" s="91"/>
      <c r="C232" s="230">
        <v>6</v>
      </c>
      <c r="D232" s="91"/>
      <c r="E232" s="231" t="s">
        <v>603</v>
      </c>
      <c r="F232" s="91">
        <v>2022</v>
      </c>
      <c r="G232" s="254" t="s">
        <v>463</v>
      </c>
      <c r="H232" s="255" t="s">
        <v>700</v>
      </c>
      <c r="I232" s="256">
        <v>1951473.3</v>
      </c>
      <c r="J232" s="92">
        <f t="shared" si="2"/>
        <v>3598321.6178700002</v>
      </c>
      <c r="K232" s="249"/>
    </row>
    <row r="233" spans="1:11" ht="15" hidden="1" customHeight="1" outlineLevel="2">
      <c r="A233" s="234" t="s">
        <v>100</v>
      </c>
      <c r="B233" s="93"/>
      <c r="C233" s="235">
        <v>6</v>
      </c>
      <c r="D233" s="93"/>
      <c r="E233" s="236" t="s">
        <v>603</v>
      </c>
      <c r="F233" s="93">
        <v>2022</v>
      </c>
      <c r="G233" s="250" t="s">
        <v>463</v>
      </c>
      <c r="H233" s="251" t="s">
        <v>701</v>
      </c>
      <c r="I233" s="252"/>
      <c r="J233" s="92">
        <f t="shared" si="2"/>
        <v>0</v>
      </c>
      <c r="K233" s="253"/>
    </row>
    <row r="234" spans="1:11" ht="15" hidden="1" customHeight="1" outlineLevel="2">
      <c r="A234" s="229" t="s">
        <v>100</v>
      </c>
      <c r="B234" s="91"/>
      <c r="C234" s="230">
        <v>6</v>
      </c>
      <c r="D234" s="91"/>
      <c r="E234" s="231" t="s">
        <v>603</v>
      </c>
      <c r="F234" s="91">
        <v>2022</v>
      </c>
      <c r="G234" s="254" t="s">
        <v>463</v>
      </c>
      <c r="H234" s="255" t="s">
        <v>702</v>
      </c>
      <c r="I234" s="256">
        <v>23325.235499999999</v>
      </c>
      <c r="J234" s="92">
        <f t="shared" si="2"/>
        <v>43009.401738449997</v>
      </c>
      <c r="K234" s="249"/>
    </row>
    <row r="235" spans="1:11" ht="15" hidden="1" customHeight="1" outlineLevel="2">
      <c r="A235" s="234" t="s">
        <v>100</v>
      </c>
      <c r="B235" s="93"/>
      <c r="C235" s="235">
        <v>6</v>
      </c>
      <c r="D235" s="93"/>
      <c r="E235" s="236" t="s">
        <v>603</v>
      </c>
      <c r="F235" s="93">
        <v>2022</v>
      </c>
      <c r="G235" s="250" t="s">
        <v>463</v>
      </c>
      <c r="H235" s="251" t="s">
        <v>703</v>
      </c>
      <c r="I235" s="252">
        <v>9030.3675000000003</v>
      </c>
      <c r="J235" s="92">
        <f t="shared" si="2"/>
        <v>16651.094633250003</v>
      </c>
      <c r="K235" s="253"/>
    </row>
    <row r="236" spans="1:11" ht="15" hidden="1" customHeight="1" outlineLevel="2">
      <c r="A236" s="229" t="s">
        <v>100</v>
      </c>
      <c r="B236" s="91"/>
      <c r="C236" s="230">
        <v>6</v>
      </c>
      <c r="D236" s="91"/>
      <c r="E236" s="231" t="s">
        <v>603</v>
      </c>
      <c r="F236" s="91">
        <v>2022</v>
      </c>
      <c r="G236" s="254" t="s">
        <v>463</v>
      </c>
      <c r="H236" s="255" t="s">
        <v>30</v>
      </c>
      <c r="I236" s="256">
        <v>12092.5203</v>
      </c>
      <c r="J236" s="92">
        <f t="shared" si="2"/>
        <v>22297.39818117</v>
      </c>
      <c r="K236" s="249"/>
    </row>
    <row r="237" spans="1:11" ht="15" hidden="1" customHeight="1" outlineLevel="2">
      <c r="A237" s="234" t="s">
        <v>100</v>
      </c>
      <c r="B237" s="93"/>
      <c r="C237" s="235">
        <v>6</v>
      </c>
      <c r="D237" s="93"/>
      <c r="E237" s="236" t="s">
        <v>603</v>
      </c>
      <c r="F237" s="93">
        <v>2022</v>
      </c>
      <c r="G237" s="250" t="s">
        <v>463</v>
      </c>
      <c r="H237" s="251" t="s">
        <v>704</v>
      </c>
      <c r="I237" s="252">
        <v>23183.107500000002</v>
      </c>
      <c r="J237" s="92">
        <f t="shared" si="2"/>
        <v>42747.331919250006</v>
      </c>
      <c r="K237" s="253"/>
    </row>
    <row r="238" spans="1:11" ht="15" hidden="1" customHeight="1" outlineLevel="2">
      <c r="A238" s="229" t="s">
        <v>100</v>
      </c>
      <c r="B238" s="91"/>
      <c r="C238" s="230">
        <v>6</v>
      </c>
      <c r="D238" s="91"/>
      <c r="E238" s="231" t="s">
        <v>603</v>
      </c>
      <c r="F238" s="91">
        <v>2022</v>
      </c>
      <c r="G238" s="254" t="s">
        <v>463</v>
      </c>
      <c r="H238" s="255" t="s">
        <v>705</v>
      </c>
      <c r="I238" s="256">
        <v>860618.83844999992</v>
      </c>
      <c r="J238" s="92">
        <f t="shared" si="2"/>
        <v>1586895.076217955</v>
      </c>
      <c r="K238" s="249"/>
    </row>
    <row r="239" spans="1:11" ht="15" hidden="1" customHeight="1" outlineLevel="2">
      <c r="A239" s="234" t="s">
        <v>100</v>
      </c>
      <c r="B239" s="93"/>
      <c r="C239" s="235">
        <v>6</v>
      </c>
      <c r="D239" s="93"/>
      <c r="E239" s="236" t="s">
        <v>603</v>
      </c>
      <c r="F239" s="93">
        <v>2022</v>
      </c>
      <c r="G239" s="250" t="s">
        <v>463</v>
      </c>
      <c r="H239" s="251" t="s">
        <v>706</v>
      </c>
      <c r="I239" s="252">
        <v>36332.1</v>
      </c>
      <c r="J239" s="92">
        <f t="shared" si="2"/>
        <v>66992.759189999997</v>
      </c>
      <c r="K239" s="253"/>
    </row>
    <row r="240" spans="1:11" ht="15" hidden="1" customHeight="1" outlineLevel="2">
      <c r="A240" s="229" t="s">
        <v>100</v>
      </c>
      <c r="B240" s="91"/>
      <c r="C240" s="230">
        <v>6</v>
      </c>
      <c r="D240" s="91"/>
      <c r="E240" s="231" t="s">
        <v>603</v>
      </c>
      <c r="F240" s="91">
        <v>2022</v>
      </c>
      <c r="G240" s="254" t="s">
        <v>463</v>
      </c>
      <c r="H240" s="255" t="s">
        <v>707</v>
      </c>
      <c r="I240" s="256">
        <v>189291.40755000027</v>
      </c>
      <c r="J240" s="92">
        <f t="shared" si="2"/>
        <v>349034.42638144549</v>
      </c>
      <c r="K240" s="249"/>
    </row>
    <row r="241" spans="1:11" ht="15" hidden="1" customHeight="1" outlineLevel="2">
      <c r="A241" s="234" t="s">
        <v>100</v>
      </c>
      <c r="B241" s="93"/>
      <c r="C241" s="235">
        <v>6</v>
      </c>
      <c r="D241" s="93"/>
      <c r="E241" s="236" t="s">
        <v>603</v>
      </c>
      <c r="F241" s="93">
        <v>2022</v>
      </c>
      <c r="G241" s="250" t="s">
        <v>463</v>
      </c>
      <c r="H241" s="251" t="s">
        <v>708</v>
      </c>
      <c r="I241" s="252">
        <v>272713.85399999999</v>
      </c>
      <c r="J241" s="92">
        <f t="shared" si="2"/>
        <v>502857.07539060002</v>
      </c>
      <c r="K241" s="253"/>
    </row>
    <row r="242" spans="1:11" ht="15" hidden="1" customHeight="1" outlineLevel="2">
      <c r="A242" s="229" t="s">
        <v>100</v>
      </c>
      <c r="B242" s="91"/>
      <c r="C242" s="230">
        <v>6</v>
      </c>
      <c r="D242" s="91"/>
      <c r="E242" s="231" t="s">
        <v>603</v>
      </c>
      <c r="F242" s="91">
        <v>2022</v>
      </c>
      <c r="G242" s="254" t="s">
        <v>463</v>
      </c>
      <c r="H242" s="255" t="s">
        <v>709</v>
      </c>
      <c r="I242" s="256">
        <v>43961.4</v>
      </c>
      <c r="J242" s="92">
        <f t="shared" si="2"/>
        <v>81060.425460000013</v>
      </c>
      <c r="K242" s="249"/>
    </row>
    <row r="243" spans="1:11" ht="15" hidden="1" customHeight="1" outlineLevel="2">
      <c r="A243" s="234" t="s">
        <v>100</v>
      </c>
      <c r="B243" s="93"/>
      <c r="C243" s="235">
        <v>6</v>
      </c>
      <c r="D243" s="93"/>
      <c r="E243" s="236" t="s">
        <v>603</v>
      </c>
      <c r="F243" s="93">
        <v>2022</v>
      </c>
      <c r="G243" s="250" t="s">
        <v>463</v>
      </c>
      <c r="H243" s="251" t="s">
        <v>710</v>
      </c>
      <c r="I243" s="252">
        <v>6839.2978500000008</v>
      </c>
      <c r="J243" s="92">
        <f t="shared" si="2"/>
        <v>12610.981305615001</v>
      </c>
      <c r="K243" s="253"/>
    </row>
    <row r="244" spans="1:11" ht="15" hidden="1" customHeight="1" outlineLevel="2">
      <c r="A244" s="229" t="s">
        <v>100</v>
      </c>
      <c r="B244" s="91"/>
      <c r="C244" s="230">
        <v>6</v>
      </c>
      <c r="D244" s="91"/>
      <c r="E244" s="231" t="s">
        <v>603</v>
      </c>
      <c r="F244" s="91">
        <v>2022</v>
      </c>
      <c r="G244" s="254" t="s">
        <v>463</v>
      </c>
      <c r="H244" s="255" t="s">
        <v>711</v>
      </c>
      <c r="I244" s="256">
        <v>7055.9789999999994</v>
      </c>
      <c r="J244" s="92">
        <f t="shared" si="2"/>
        <v>13010.5196781</v>
      </c>
      <c r="K244" s="249"/>
    </row>
    <row r="245" spans="1:11" ht="15" hidden="1" customHeight="1" outlineLevel="2">
      <c r="A245" s="234" t="s">
        <v>100</v>
      </c>
      <c r="B245" s="93"/>
      <c r="C245" s="235">
        <v>6</v>
      </c>
      <c r="D245" s="93"/>
      <c r="E245" s="236" t="s">
        <v>603</v>
      </c>
      <c r="F245" s="93">
        <v>2022</v>
      </c>
      <c r="G245" s="250" t="s">
        <v>463</v>
      </c>
      <c r="H245" s="251" t="s">
        <v>712</v>
      </c>
      <c r="I245" s="252">
        <v>119093.4675</v>
      </c>
      <c r="J245" s="92">
        <f t="shared" si="2"/>
        <v>219596.44472325</v>
      </c>
      <c r="K245" s="253"/>
    </row>
    <row r="246" spans="1:11" ht="15" hidden="1" customHeight="1" outlineLevel="2">
      <c r="A246" s="229" t="s">
        <v>100</v>
      </c>
      <c r="B246" s="91"/>
      <c r="C246" s="230">
        <v>6</v>
      </c>
      <c r="D246" s="91"/>
      <c r="E246" s="231" t="s">
        <v>603</v>
      </c>
      <c r="F246" s="91">
        <v>2022</v>
      </c>
      <c r="G246" s="254" t="s">
        <v>463</v>
      </c>
      <c r="H246" s="255" t="s">
        <v>713</v>
      </c>
      <c r="I246" s="256">
        <v>7367.9067000000014</v>
      </c>
      <c r="J246" s="92">
        <f t="shared" si="2"/>
        <v>13585.683164130003</v>
      </c>
      <c r="K246" s="249"/>
    </row>
    <row r="247" spans="1:11" ht="15" hidden="1" customHeight="1" outlineLevel="2">
      <c r="A247" s="234" t="s">
        <v>100</v>
      </c>
      <c r="B247" s="93"/>
      <c r="C247" s="235">
        <v>6</v>
      </c>
      <c r="D247" s="93"/>
      <c r="E247" s="236" t="s">
        <v>603</v>
      </c>
      <c r="F247" s="93">
        <v>2022</v>
      </c>
      <c r="G247" s="250" t="s">
        <v>463</v>
      </c>
      <c r="H247" s="251" t="s">
        <v>714</v>
      </c>
      <c r="I247" s="252">
        <v>119393.66250000001</v>
      </c>
      <c r="J247" s="92">
        <f t="shared" si="2"/>
        <v>220149.97428375002</v>
      </c>
      <c r="K247" s="253"/>
    </row>
    <row r="248" spans="1:11" ht="15" hidden="1" customHeight="1" outlineLevel="2">
      <c r="A248" s="229" t="s">
        <v>100</v>
      </c>
      <c r="B248" s="91"/>
      <c r="C248" s="230">
        <v>6</v>
      </c>
      <c r="D248" s="91"/>
      <c r="E248" s="231" t="s">
        <v>603</v>
      </c>
      <c r="F248" s="91">
        <v>2022</v>
      </c>
      <c r="G248" s="254" t="s">
        <v>463</v>
      </c>
      <c r="H248" s="255" t="s">
        <v>715</v>
      </c>
      <c r="I248" s="256">
        <v>28208.564532237106</v>
      </c>
      <c r="J248" s="92">
        <f t="shared" si="2"/>
        <v>52013.772140992005</v>
      </c>
      <c r="K248" s="249"/>
    </row>
    <row r="249" spans="1:11" ht="15" hidden="1" customHeight="1" outlineLevel="2">
      <c r="A249" s="234" t="s">
        <v>100</v>
      </c>
      <c r="B249" s="93"/>
      <c r="C249" s="235">
        <v>6</v>
      </c>
      <c r="D249" s="93"/>
      <c r="E249" s="236" t="s">
        <v>603</v>
      </c>
      <c r="F249" s="93">
        <v>2022</v>
      </c>
      <c r="G249" s="250" t="s">
        <v>463</v>
      </c>
      <c r="H249" s="251" t="s">
        <v>716</v>
      </c>
      <c r="I249" s="252">
        <v>210000</v>
      </c>
      <c r="J249" s="92">
        <f t="shared" si="2"/>
        <v>387219</v>
      </c>
      <c r="K249" s="253"/>
    </row>
    <row r="250" spans="1:11" ht="15" hidden="1" customHeight="1" outlineLevel="2">
      <c r="A250" s="229" t="s">
        <v>100</v>
      </c>
      <c r="B250" s="91"/>
      <c r="C250" s="230">
        <v>6</v>
      </c>
      <c r="D250" s="91"/>
      <c r="E250" s="231" t="s">
        <v>603</v>
      </c>
      <c r="F250" s="91">
        <v>2022</v>
      </c>
      <c r="G250" s="254" t="s">
        <v>463</v>
      </c>
      <c r="H250" s="255" t="s">
        <v>717</v>
      </c>
      <c r="I250" s="256">
        <v>6145.65</v>
      </c>
      <c r="J250" s="92">
        <f t="shared" si="2"/>
        <v>11331.964034999999</v>
      </c>
      <c r="K250" s="249"/>
    </row>
    <row r="251" spans="1:11" ht="15" customHeight="1" outlineLevel="1" collapsed="1">
      <c r="A251" s="257"/>
      <c r="B251" s="116"/>
      <c r="C251" s="258"/>
      <c r="D251" s="116"/>
      <c r="E251" s="257"/>
      <c r="F251" s="116"/>
      <c r="G251" s="118" t="s">
        <v>721</v>
      </c>
      <c r="H251" s="257"/>
      <c r="I251" s="259"/>
      <c r="J251" s="117">
        <f>SUBTOTAL(9,J216:J250)</f>
        <v>8642668.0900393333</v>
      </c>
      <c r="K251" s="260">
        <f>J251/J252</f>
        <v>0.4441880133625104</v>
      </c>
    </row>
    <row r="252" spans="1:11" ht="15" customHeight="1">
      <c r="A252" s="257"/>
      <c r="B252" s="116"/>
      <c r="C252" s="258"/>
      <c r="D252" s="116"/>
      <c r="E252" s="257"/>
      <c r="F252" s="116"/>
      <c r="G252" s="118" t="s">
        <v>588</v>
      </c>
      <c r="H252" s="257"/>
      <c r="I252" s="259"/>
      <c r="J252" s="117">
        <f>SUBTOTAL(9,J135:J250)</f>
        <v>19457229.438980572</v>
      </c>
      <c r="K252" s="257"/>
    </row>
  </sheetData>
  <mergeCells count="3">
    <mergeCell ref="A14:K14"/>
    <mergeCell ref="G2:H2"/>
    <mergeCell ref="G4:G9"/>
  </mergeCells>
  <pageMargins left="0.7" right="0.7" top="0.75" bottom="0.75" header="0.3" footer="0.3"/>
  <pageSetup paperSize="9" orientation="portrait" r:id="rId1"/>
  <headerFooter>
    <oddFooter>&amp;L&amp;1#&amp;"Arial"&amp;11&amp;K000000SW Internal Personal</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D25FDC019FA646A486061467DADC1B" ma:contentTypeVersion="18" ma:contentTypeDescription="Create a new document." ma:contentTypeScope="" ma:versionID="40e47cf37ab97da8b6ab86a5dd2cb0b5">
  <xsd:schema xmlns:xsd="http://www.w3.org/2001/XMLSchema" xmlns:xs="http://www.w3.org/2001/XMLSchema" xmlns:p="http://schemas.microsoft.com/office/2006/metadata/properties" xmlns:ns2="7aba0b23-d6f3-43d7-9394-29073cefb175" xmlns:ns3="http://schemas.microsoft.com/sharepoint/v3/fields" xmlns:ns4="e49a9e17-af85-4a90-b30b-5f73ab55dc25" xmlns:ns5="a5538d9b-2d07-4f4f-9cea-2a3d6d0d061f" targetNamespace="http://schemas.microsoft.com/office/2006/metadata/properties" ma:root="true" ma:fieldsID="08d9e17b1665c7785f1096e3cf2a1f93" ns2:_="" ns3:_="" ns4:_="" ns5:_="">
    <xsd:import namespace="7aba0b23-d6f3-43d7-9394-29073cefb175"/>
    <xsd:import namespace="http://schemas.microsoft.com/sharepoint/v3/fields"/>
    <xsd:import namespace="e49a9e17-af85-4a90-b30b-5f73ab55dc25"/>
    <xsd:import namespace="a5538d9b-2d07-4f4f-9cea-2a3d6d0d061f"/>
    <xsd:element name="properties">
      <xsd:complexType>
        <xsd:sequence>
          <xsd:element name="documentManagement">
            <xsd:complexType>
              <xsd:all>
                <xsd:element ref="ns2:TaxKeywordTaxHTField" minOccurs="0"/>
                <xsd:element ref="ns2:TaxCatchAll" minOccurs="0"/>
                <xsd:element ref="ns3:_Status" minOccurs="0"/>
                <xsd:element ref="ns4:MediaServiceMetadata" minOccurs="0"/>
                <xsd:element ref="ns4:MediaServiceFastMetadata" minOccurs="0"/>
                <xsd:element ref="ns5:SharedWithUsers" minOccurs="0"/>
                <xsd:element ref="ns5:SharedWithDetails"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ba0b23-d6f3-43d7-9394-29073cefb175"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3a012005-f5cd-43f9-a578-e007a94ea022"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b305a3f1-a1e6-4d61-9321-f90e4047a538}" ma:internalName="TaxCatchAll" ma:showField="CatchAllData" ma:web="713a17ac-84d7-4028-bdb5-3eb7e5e979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1" nillable="true" ma:displayName="Status" ma:default="Draft"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e49a9e17-af85-4a90-b30b-5f73ab55dc25"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538d9b-2d07-4f4f-9cea-2a3d6d0d061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5538d9b-2d07-4f4f-9cea-2a3d6d0d061f">
      <UserInfo>
        <DisplayName>Andrew Dunbar (Water Srvs Strgy)</DisplayName>
        <AccountId>24</AccountId>
        <AccountType/>
      </UserInfo>
      <UserInfo>
        <DisplayName>Christine Murray</DisplayName>
        <AccountId>21</AccountId>
        <AccountType/>
      </UserInfo>
      <UserInfo>
        <DisplayName>Paul Dudley</DisplayName>
        <AccountId>313</AccountId>
        <AccountType/>
      </UserInfo>
      <UserInfo>
        <DisplayName>Andrew Upton</DisplayName>
        <AccountId>23</AccountId>
        <AccountType/>
      </UserInfo>
      <UserInfo>
        <DisplayName>Robert Stewart</DisplayName>
        <AccountId>227</AccountId>
        <AccountType/>
      </UserInfo>
      <UserInfo>
        <DisplayName>Rachael Picken</DisplayName>
        <AccountId>295</AccountId>
        <AccountType/>
      </UserInfo>
      <UserInfo>
        <DisplayName>Alan Scott</DisplayName>
        <AccountId>69</AccountId>
        <AccountType/>
      </UserInfo>
      <UserInfo>
        <DisplayName>Chris Francis</DisplayName>
        <AccountId>392</AccountId>
        <AccountType/>
      </UserInfo>
      <UserInfo>
        <DisplayName>Vasiliki Papapanagiotou</DisplayName>
        <AccountId>206</AccountId>
        <AccountType/>
      </UserInfo>
      <UserInfo>
        <DisplayName>George Rintoul</DisplayName>
        <AccountId>38</AccountId>
        <AccountType/>
      </UserInfo>
      <UserInfo>
        <DisplayName>Mark Williams</DisplayName>
        <AccountId>384</AccountId>
        <AccountType/>
      </UserInfo>
    </SharedWithUsers>
    <_Status xmlns="http://schemas.microsoft.com/sharepoint/v3/fields">Draft</_Status>
    <TaxKeywordTaxHTField xmlns="7aba0b23-d6f3-43d7-9394-29073cefb175">
      <Terms xmlns="http://schemas.microsoft.com/office/infopath/2007/PartnerControls"/>
    </TaxKeywordTaxHTField>
    <TaxCatchAll xmlns="7aba0b23-d6f3-43d7-9394-29073cefb175"/>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3D0BC-2191-41E2-A78C-465B53EB3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ba0b23-d6f3-43d7-9394-29073cefb175"/>
    <ds:schemaRef ds:uri="http://schemas.microsoft.com/sharepoint/v3/fields"/>
    <ds:schemaRef ds:uri="e49a9e17-af85-4a90-b30b-5f73ab55dc25"/>
    <ds:schemaRef ds:uri="a5538d9b-2d07-4f4f-9cea-2a3d6d0d06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CE6379-37D1-488D-A54F-9842408916C4}">
  <ds:schemaRefs>
    <ds:schemaRef ds:uri="http://schemas.microsoft.com/office/infopath/2007/PartnerControls"/>
    <ds:schemaRef ds:uri="http://purl.org/dc/term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a5538d9b-2d07-4f4f-9cea-2a3d6d0d061f"/>
    <ds:schemaRef ds:uri="e49a9e17-af85-4a90-b30b-5f73ab55dc25"/>
    <ds:schemaRef ds:uri="http://schemas.microsoft.com/sharepoint/v3/fields"/>
    <ds:schemaRef ds:uri="7aba0b23-d6f3-43d7-9394-29073cefb175"/>
    <ds:schemaRef ds:uri="http://www.w3.org/XML/1998/namespace"/>
  </ds:schemaRefs>
</ds:datastoreItem>
</file>

<file path=customXml/itemProps3.xml><?xml version="1.0" encoding="utf-8"?>
<ds:datastoreItem xmlns:ds="http://schemas.openxmlformats.org/officeDocument/2006/customXml" ds:itemID="{4D597BD6-7BCF-423B-B1FF-576DA12004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Model Structure</vt:lpstr>
      <vt:lpstr>Options</vt:lpstr>
      <vt:lpstr>Output</vt:lpstr>
      <vt:lpstr>Plots</vt:lpstr>
      <vt:lpstr>Assumes</vt:lpstr>
      <vt:lpstr>Assume C02</vt:lpstr>
      <vt:lpstr>Calc Base</vt:lpstr>
      <vt:lpstr>Calc 3A</vt:lpstr>
      <vt:lpstr>Calc 3B</vt:lpstr>
      <vt:lpstr>Calc 6</vt:lpstr>
      <vt:lpstr>CCAT</vt:lpstr>
      <vt:lpstr>OPEX</vt:lpstr>
      <vt:lpstr>Cost Input Base</vt:lpstr>
      <vt:lpstr>Cost Input 3A</vt:lpstr>
      <vt:lpstr>Cost Input 3B</vt:lpstr>
      <vt:lpstr>Cost Input 6</vt:lpstr>
      <vt:lpstr>Options!Print_Area</vt:lpstr>
    </vt:vector>
  </TitlesOfParts>
  <Company>East of Scotland Water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watti</dc:creator>
  <cp:lastModifiedBy>Paul Dudley</cp:lastModifiedBy>
  <cp:revision/>
  <dcterms:created xsi:type="dcterms:W3CDTF">2000-10-09T16:05:16Z</dcterms:created>
  <dcterms:modified xsi:type="dcterms:W3CDTF">2021-02-04T12:43:03Z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0x010100A7D25FDC019FA646A486061467DADC1B</vt:lpwstr>
  </property>
  <property fmtid="{D5CDD505-2E9C-101B-9397-08002B2CF9AE}" pid="3" name="TaxKeyword">
    <vt:lpwstr/>
  </property>
  <property fmtid="{D5CDD505-2E9C-101B-9397-08002B2CF9AE}" pid="4" name="tst_Security">
    <vt:lpwstr/>
  </property>
  <property fmtid="{D5CDD505-2E9C-101B-9397-08002B2CF9AE}" pid="5" name="MSIP_Label_583b7377-dfe3-4dce-aeaf-331368411afa_Enabled">
    <vt:lpwstr>true</vt:lpwstr>
  </property>
  <property fmtid="{D5CDD505-2E9C-101B-9397-08002B2CF9AE}" pid="6" name="MSIP_Label_583b7377-dfe3-4dce-aeaf-331368411afa_SetDate">
    <vt:lpwstr>2020-03-13T12:48:36Z</vt:lpwstr>
  </property>
  <property fmtid="{D5CDD505-2E9C-101B-9397-08002B2CF9AE}" pid="7" name="MSIP_Label_583b7377-dfe3-4dce-aeaf-331368411afa_Method">
    <vt:lpwstr>Privileged</vt:lpwstr>
  </property>
  <property fmtid="{D5CDD505-2E9C-101B-9397-08002B2CF9AE}" pid="8" name="MSIP_Label_583b7377-dfe3-4dce-aeaf-331368411afa_Name">
    <vt:lpwstr>583b7377-dfe3-4dce-aeaf-331368411afa</vt:lpwstr>
  </property>
  <property fmtid="{D5CDD505-2E9C-101B-9397-08002B2CF9AE}" pid="9" name="MSIP_Label_583b7377-dfe3-4dce-aeaf-331368411afa_SiteId">
    <vt:lpwstr>f90bd2e7-b5c0-4b25-9e27-226ff8b6c17b</vt:lpwstr>
  </property>
  <property fmtid="{D5CDD505-2E9C-101B-9397-08002B2CF9AE}" pid="10" name="MSIP_Label_583b7377-dfe3-4dce-aeaf-331368411afa_ActionId">
    <vt:lpwstr>a2868509-4d73-47da-8280-00003dce013f</vt:lpwstr>
  </property>
  <property fmtid="{D5CDD505-2E9C-101B-9397-08002B2CF9AE}" pid="11" name="MSIP_Label_583b7377-dfe3-4dce-aeaf-331368411afa_ContentBits">
    <vt:lpwstr>0</vt:lpwstr>
  </property>
</Properties>
</file>