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F6616D20-EE85-462E-B91F-17605A17B1A2}" xr6:coauthVersionLast="47" xr6:coauthVersionMax="47" xr10:uidLastSave="{00000000-0000-0000-0000-000000000000}"/>
  <bookViews>
    <workbookView xWindow="-110" yWindow="-110" windowWidth="38620" windowHeight="21220" activeTab="3"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5" l="1"/>
  <c r="I5" i="5"/>
  <c r="H6" i="5"/>
  <c r="I6" i="5"/>
  <c r="H7" i="5"/>
  <c r="I7" i="5"/>
  <c r="H8" i="5"/>
  <c r="I8" i="5"/>
  <c r="H9" i="5"/>
  <c r="I9" i="5"/>
  <c r="H10" i="5"/>
  <c r="I10" i="5"/>
  <c r="H11" i="5"/>
  <c r="I11" i="5"/>
  <c r="H12" i="5"/>
  <c r="I12" i="5"/>
  <c r="H13" i="5"/>
  <c r="I13" i="5"/>
  <c r="H14" i="5"/>
  <c r="I14" i="5"/>
  <c r="H15" i="5"/>
  <c r="I15" i="5"/>
  <c r="H16" i="5"/>
  <c r="I16" i="5"/>
  <c r="H17" i="5"/>
  <c r="I17" i="5"/>
  <c r="H18" i="5"/>
  <c r="I18" i="5"/>
  <c r="H19" i="5"/>
  <c r="I19" i="5"/>
  <c r="H20" i="5"/>
  <c r="I20" i="5"/>
  <c r="H21" i="5"/>
  <c r="I21" i="5"/>
  <c r="H22" i="5"/>
  <c r="I22" i="5"/>
  <c r="H23" i="5"/>
  <c r="I23" i="5"/>
  <c r="H24" i="5"/>
  <c r="I24" i="5"/>
  <c r="H25" i="5"/>
  <c r="I25" i="5"/>
  <c r="H26" i="5"/>
  <c r="I26" i="5"/>
  <c r="H27" i="5"/>
  <c r="I27" i="5"/>
  <c r="H28" i="5"/>
  <c r="I28" i="5"/>
  <c r="H29" i="5"/>
  <c r="I29" i="5"/>
  <c r="H30" i="5"/>
  <c r="I30" i="5"/>
  <c r="H31" i="5"/>
  <c r="I31" i="5"/>
  <c r="H32" i="5"/>
  <c r="I32" i="5"/>
  <c r="H33" i="5"/>
  <c r="I33" i="5"/>
  <c r="H34" i="5"/>
  <c r="I34" i="5"/>
  <c r="H35" i="5"/>
  <c r="I35" i="5"/>
  <c r="H36" i="5"/>
  <c r="I36" i="5"/>
  <c r="H37" i="5"/>
  <c r="I37" i="5"/>
  <c r="H38" i="5"/>
  <c r="I38" i="5"/>
  <c r="H39" i="5"/>
  <c r="I39" i="5"/>
  <c r="H40" i="5"/>
  <c r="I40" i="5"/>
  <c r="H41" i="5"/>
  <c r="I41" i="5"/>
  <c r="H42" i="5"/>
  <c r="I42" i="5"/>
  <c r="H43" i="5"/>
  <c r="I43" i="5"/>
  <c r="H44" i="5"/>
  <c r="I44" i="5"/>
  <c r="H45" i="5"/>
  <c r="I45" i="5"/>
  <c r="H46" i="5"/>
  <c r="I46" i="5"/>
  <c r="H47" i="5"/>
  <c r="I47" i="5"/>
  <c r="H48" i="5"/>
  <c r="I48" i="5"/>
  <c r="H49" i="5"/>
  <c r="I49" i="5"/>
  <c r="H50" i="5"/>
  <c r="I50" i="5"/>
  <c r="H51" i="5"/>
  <c r="I51" i="5"/>
  <c r="H52" i="5"/>
  <c r="I52" i="5"/>
  <c r="H53" i="5"/>
  <c r="I53" i="5"/>
  <c r="H54" i="5"/>
  <c r="I54" i="5"/>
  <c r="H55" i="5"/>
  <c r="I55" i="5"/>
  <c r="H56" i="5"/>
  <c r="I56" i="5"/>
  <c r="H57" i="5"/>
  <c r="I57" i="5"/>
  <c r="H58" i="5"/>
  <c r="I58" i="5"/>
  <c r="H59" i="5"/>
  <c r="I59" i="5"/>
  <c r="H60" i="5"/>
  <c r="I60" i="5"/>
  <c r="H61" i="5"/>
  <c r="I61" i="5"/>
  <c r="H4" i="5"/>
  <c r="I4" i="5"/>
  <c r="L4" i="5"/>
  <c r="N29" i="5"/>
  <c r="N30" i="5"/>
  <c r="N31" i="5"/>
  <c r="N43" i="5"/>
  <c r="N44" i="5"/>
  <c r="N45" i="5"/>
  <c r="N57" i="5"/>
  <c r="N58" i="5"/>
  <c r="N59" i="5"/>
  <c r="N70" i="5"/>
  <c r="N71" i="5"/>
  <c r="N72" i="5"/>
  <c r="N84" i="5"/>
  <c r="N85" i="5"/>
  <c r="N86" i="5"/>
  <c r="N97" i="5"/>
  <c r="N98" i="5"/>
  <c r="N99" i="5"/>
  <c r="N111" i="5"/>
  <c r="N112" i="5"/>
  <c r="N113" i="5"/>
  <c r="N125" i="5"/>
  <c r="N126" i="5"/>
  <c r="N127" i="5"/>
  <c r="N135" i="5"/>
  <c r="N136" i="5"/>
  <c r="N137" i="5"/>
  <c r="N143" i="5"/>
  <c r="N144" i="5"/>
  <c r="N145" i="5"/>
  <c r="N149" i="5"/>
  <c r="N150" i="5"/>
  <c r="N151" i="5"/>
  <c r="N164" i="5"/>
  <c r="N165" i="5"/>
  <c r="N166" i="5"/>
  <c r="N179" i="5"/>
  <c r="N180" i="5"/>
  <c r="N181" i="5"/>
  <c r="N194" i="5"/>
  <c r="N195" i="5"/>
  <c r="N196" i="5"/>
  <c r="N209" i="5"/>
  <c r="N210" i="5"/>
  <c r="N211" i="5"/>
  <c r="N224" i="5"/>
  <c r="N225" i="5"/>
  <c r="N226" i="5"/>
  <c r="N239" i="5"/>
  <c r="N240" i="5"/>
  <c r="N241" i="5"/>
  <c r="N254" i="5"/>
  <c r="N255" i="5"/>
  <c r="N256" i="5"/>
  <c r="N270" i="5"/>
  <c r="N271" i="5"/>
  <c r="N272" i="5"/>
  <c r="N288" i="5"/>
  <c r="N289" i="5"/>
  <c r="N290" i="5"/>
  <c r="N296" i="5"/>
  <c r="N297" i="5"/>
  <c r="N298" i="5"/>
  <c r="N311" i="5"/>
  <c r="N312" i="5"/>
  <c r="N313" i="5"/>
  <c r="N326" i="5"/>
  <c r="N327" i="5"/>
  <c r="N328" i="5"/>
  <c r="N341" i="5"/>
  <c r="N342" i="5"/>
  <c r="N343" i="5"/>
  <c r="N345" i="5"/>
  <c r="N346" i="5"/>
  <c r="N347" i="5"/>
  <c r="N356" i="5"/>
  <c r="N357" i="5"/>
  <c r="N358" i="5"/>
  <c r="N364" i="5"/>
  <c r="N365" i="5"/>
  <c r="N366" i="5"/>
  <c r="N377" i="5"/>
  <c r="N378" i="5"/>
  <c r="N379" i="5"/>
  <c r="N389" i="5"/>
  <c r="N390" i="5"/>
  <c r="N391" i="5"/>
  <c r="N397" i="5"/>
  <c r="N398" i="5"/>
  <c r="N399" i="5"/>
  <c r="N409" i="5"/>
  <c r="N410" i="5"/>
  <c r="N411" i="5"/>
  <c r="N416" i="5"/>
  <c r="N417" i="5"/>
  <c r="N418" i="5"/>
  <c r="N431" i="5"/>
  <c r="N432" i="5"/>
  <c r="N433" i="5"/>
  <c r="N442" i="5"/>
  <c r="N443" i="5"/>
  <c r="N444" i="5"/>
  <c r="N447" i="5"/>
  <c r="N448" i="5"/>
  <c r="N449" i="5"/>
  <c r="N451" i="5"/>
  <c r="N452" i="5"/>
  <c r="N453" i="5"/>
  <c r="N466" i="5"/>
  <c r="N467" i="5"/>
  <c r="N468" i="5"/>
  <c r="N479" i="5"/>
  <c r="N480" i="5"/>
  <c r="N481" i="5"/>
  <c r="N495" i="5"/>
  <c r="N496" i="5"/>
  <c r="N497" i="5"/>
  <c r="N508" i="5"/>
  <c r="N509" i="5"/>
  <c r="N510" i="5"/>
  <c r="N520" i="5"/>
  <c r="N521" i="5"/>
  <c r="N522" i="5"/>
  <c r="N530" i="5"/>
  <c r="N531" i="5"/>
  <c r="N532" i="5"/>
  <c r="N542" i="5"/>
  <c r="N543" i="5"/>
  <c r="N544" i="5"/>
  <c r="N554" i="5"/>
  <c r="N555" i="5"/>
  <c r="N556" i="5"/>
  <c r="N566" i="5"/>
  <c r="N567" i="5"/>
  <c r="N568" i="5"/>
  <c r="N583" i="5"/>
  <c r="N584" i="5"/>
  <c r="N585" i="5"/>
  <c r="N600" i="5"/>
  <c r="N601" i="5"/>
  <c r="N602" i="5"/>
  <c r="N615" i="5"/>
  <c r="N616" i="5"/>
  <c r="N617" i="5"/>
  <c r="N630" i="5"/>
  <c r="N631" i="5"/>
  <c r="N632" i="5"/>
  <c r="N645" i="5"/>
  <c r="N646" i="5"/>
  <c r="N647" i="5"/>
  <c r="N660" i="5"/>
  <c r="N661" i="5"/>
  <c r="N662" i="5"/>
  <c r="N675" i="5"/>
  <c r="N676" i="5"/>
  <c r="N677" i="5"/>
  <c r="N692" i="5"/>
  <c r="N693" i="5"/>
  <c r="N694" i="5"/>
  <c r="N709" i="5"/>
  <c r="N710" i="5"/>
  <c r="N711" i="5"/>
  <c r="N713" i="5"/>
  <c r="N714" i="5"/>
  <c r="N715" i="5"/>
  <c r="N716" i="5"/>
  <c r="N3" i="5"/>
  <c r="N4" i="5"/>
  <c r="N5" i="5"/>
  <c r="N8" i="5"/>
  <c r="N16" i="5"/>
  <c r="N17" i="5"/>
  <c r="N18" i="5"/>
  <c r="N1" i="5"/>
  <c r="B8" i="5"/>
  <c r="BB2" i="7" l="1"/>
  <c r="BB3" i="7"/>
  <c r="BB4" i="7"/>
  <c r="BB5" i="7"/>
  <c r="BB6" i="7"/>
  <c r="BB7" i="7"/>
  <c r="BB8" i="7"/>
  <c r="BB9" i="7"/>
  <c r="BB10" i="7"/>
  <c r="BB11" i="7"/>
  <c r="BI2" i="6"/>
  <c r="BI3" i="6"/>
  <c r="AS2" i="7"/>
  <c r="AS3" i="7"/>
  <c r="AS4" i="7"/>
  <c r="AI2" i="7" l="1"/>
  <c r="AI3" i="7"/>
  <c r="AI4" i="7"/>
  <c r="AI5" i="7"/>
  <c r="AI6" i="7"/>
  <c r="Q2" i="7"/>
  <c r="Q3" i="7"/>
  <c r="Q4" i="7"/>
  <c r="Q5" i="7"/>
  <c r="Q6" i="7"/>
  <c r="Q7" i="7"/>
  <c r="Q8" i="7"/>
  <c r="Z2" i="7"/>
  <c r="Z3" i="7"/>
  <c r="Z4" i="7"/>
  <c r="Z5" i="7"/>
  <c r="Z6" i="7"/>
  <c r="Z7" i="7"/>
  <c r="Z8" i="7"/>
  <c r="Z9" i="7"/>
  <c r="Z10" i="7"/>
  <c r="BJ2" i="6"/>
  <c r="BJ3" i="6"/>
  <c r="BT2" i="6"/>
  <c r="BT3" i="6"/>
  <c r="G84" i="5" l="1"/>
  <c r="M84" i="5"/>
  <c r="G85" i="5"/>
  <c r="M85" i="5"/>
  <c r="G86" i="5"/>
  <c r="M86" i="5"/>
  <c r="M70" i="5"/>
  <c r="M71" i="5"/>
  <c r="M72" i="5"/>
  <c r="G72" i="5"/>
  <c r="AP2" i="6"/>
  <c r="BO2" i="6" s="1"/>
  <c r="AP3" i="6"/>
  <c r="M3" i="5"/>
  <c r="M4" i="5"/>
  <c r="M5" i="5"/>
  <c r="M16" i="5"/>
  <c r="M17" i="5"/>
  <c r="M18" i="5"/>
  <c r="M29" i="5"/>
  <c r="M30" i="5"/>
  <c r="M31" i="5"/>
  <c r="M43" i="5"/>
  <c r="M44" i="5"/>
  <c r="M45" i="5"/>
  <c r="M57" i="5"/>
  <c r="M58" i="5"/>
  <c r="M59" i="5"/>
  <c r="M97" i="5"/>
  <c r="M98" i="5"/>
  <c r="M99" i="5"/>
  <c r="M111" i="5"/>
  <c r="M112" i="5"/>
  <c r="M113" i="5"/>
  <c r="M125" i="5"/>
  <c r="M126" i="5"/>
  <c r="M127" i="5"/>
  <c r="M135" i="5"/>
  <c r="M136" i="5"/>
  <c r="M137" i="5"/>
  <c r="M143" i="5"/>
  <c r="M144" i="5"/>
  <c r="M145" i="5"/>
  <c r="M149" i="5"/>
  <c r="M150" i="5"/>
  <c r="M151" i="5"/>
  <c r="M164" i="5"/>
  <c r="M165" i="5"/>
  <c r="M166" i="5"/>
  <c r="M179" i="5"/>
  <c r="M180" i="5"/>
  <c r="M181" i="5"/>
  <c r="M194" i="5"/>
  <c r="M195" i="5"/>
  <c r="M196" i="5"/>
  <c r="M209" i="5"/>
  <c r="M210" i="5"/>
  <c r="M211" i="5"/>
  <c r="M224" i="5"/>
  <c r="M225" i="5"/>
  <c r="M226" i="5"/>
  <c r="M239" i="5"/>
  <c r="M240" i="5"/>
  <c r="M241" i="5"/>
  <c r="M254" i="5"/>
  <c r="M255" i="5"/>
  <c r="M256" i="5"/>
  <c r="M270" i="5"/>
  <c r="M271" i="5"/>
  <c r="M272" i="5"/>
  <c r="M288" i="5"/>
  <c r="M289" i="5"/>
  <c r="M290" i="5"/>
  <c r="M296" i="5"/>
  <c r="M297" i="5"/>
  <c r="M298" i="5"/>
  <c r="M311" i="5"/>
  <c r="M312" i="5"/>
  <c r="M313" i="5"/>
  <c r="M326" i="5"/>
  <c r="M327" i="5"/>
  <c r="M328" i="5"/>
  <c r="M341" i="5"/>
  <c r="M342" i="5"/>
  <c r="M343" i="5"/>
  <c r="M345" i="5"/>
  <c r="M346" i="5"/>
  <c r="M347" i="5"/>
  <c r="M356" i="5"/>
  <c r="M357" i="5"/>
  <c r="M358" i="5"/>
  <c r="M364" i="5"/>
  <c r="M365" i="5"/>
  <c r="M366" i="5"/>
  <c r="M377" i="5"/>
  <c r="M378" i="5"/>
  <c r="M379" i="5"/>
  <c r="M389" i="5"/>
  <c r="M390" i="5"/>
  <c r="M391" i="5"/>
  <c r="M397" i="5"/>
  <c r="M398" i="5"/>
  <c r="M399" i="5"/>
  <c r="M409" i="5"/>
  <c r="M410" i="5"/>
  <c r="M411" i="5"/>
  <c r="M416" i="5"/>
  <c r="M417" i="5"/>
  <c r="M418" i="5"/>
  <c r="M431" i="5"/>
  <c r="M432" i="5"/>
  <c r="M433" i="5"/>
  <c r="M442" i="5"/>
  <c r="M443" i="5"/>
  <c r="M444" i="5"/>
  <c r="M447" i="5"/>
  <c r="M448" i="5"/>
  <c r="M449" i="5"/>
  <c r="M451" i="5"/>
  <c r="M452" i="5"/>
  <c r="M453" i="5"/>
  <c r="M466" i="5"/>
  <c r="M467" i="5"/>
  <c r="M468" i="5"/>
  <c r="M479" i="5"/>
  <c r="M480" i="5"/>
  <c r="M481" i="5"/>
  <c r="M495" i="5"/>
  <c r="M496" i="5"/>
  <c r="M497" i="5"/>
  <c r="M508" i="5"/>
  <c r="M509" i="5"/>
  <c r="M510" i="5"/>
  <c r="M520" i="5"/>
  <c r="M521" i="5"/>
  <c r="M522" i="5"/>
  <c r="M530" i="5"/>
  <c r="M531" i="5"/>
  <c r="M532" i="5"/>
  <c r="M542" i="5"/>
  <c r="M543" i="5"/>
  <c r="M544" i="5"/>
  <c r="M554" i="5"/>
  <c r="M555" i="5"/>
  <c r="M556" i="5"/>
  <c r="M566" i="5"/>
  <c r="M567" i="5"/>
  <c r="M568" i="5"/>
  <c r="M583" i="5"/>
  <c r="M584" i="5"/>
  <c r="M585" i="5"/>
  <c r="M600" i="5"/>
  <c r="M601" i="5"/>
  <c r="M602" i="5"/>
  <c r="M615" i="5"/>
  <c r="M616" i="5"/>
  <c r="M617" i="5"/>
  <c r="M630" i="5"/>
  <c r="M631" i="5"/>
  <c r="M632" i="5"/>
  <c r="M645" i="5"/>
  <c r="M646" i="5"/>
  <c r="M647" i="5"/>
  <c r="M660" i="5"/>
  <c r="M661" i="5"/>
  <c r="M662" i="5"/>
  <c r="M675" i="5"/>
  <c r="M676" i="5"/>
  <c r="M677" i="5"/>
  <c r="M692" i="5"/>
  <c r="M693" i="5"/>
  <c r="M694" i="5"/>
  <c r="M709" i="5"/>
  <c r="M710" i="5"/>
  <c r="M711"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N3" i="6"/>
  <c r="AO3" i="6"/>
  <c r="BH3" i="6"/>
  <c r="BP3" i="6"/>
  <c r="L3" i="6" l="1"/>
  <c r="BN3" i="6"/>
  <c r="BM3" i="6"/>
  <c r="BL3" i="6"/>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H2" i="6" l="1"/>
  <c r="BP2" i="6"/>
  <c r="AN2" i="6"/>
  <c r="AO2" i="6"/>
  <c r="G714" i="5"/>
  <c r="G715" i="5"/>
  <c r="G716" i="5"/>
  <c r="G717" i="5"/>
  <c r="G718" i="5"/>
  <c r="G675" i="5"/>
  <c r="G676" i="5"/>
  <c r="G677" i="5"/>
  <c r="L2" i="6" l="1"/>
  <c r="G3" i="5"/>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S349" i="2" s="1"/>
  <c r="C349" i="2"/>
  <c r="D352" i="1"/>
  <c r="B347" i="2"/>
  <c r="C347" i="2"/>
  <c r="D351" i="1"/>
  <c r="B345" i="2"/>
  <c r="C345" i="2"/>
  <c r="D350" i="1"/>
  <c r="B334" i="2"/>
  <c r="C334" i="2"/>
  <c r="D349" i="1"/>
  <c r="B350" i="2"/>
  <c r="C350" i="2"/>
  <c r="D348" i="1"/>
  <c r="D347" i="1"/>
  <c r="B344" i="2"/>
  <c r="C344" i="2"/>
  <c r="B343" i="2"/>
  <c r="Q343" i="2" s="1"/>
  <c r="S343" i="2" s="1"/>
  <c r="C343" i="2"/>
  <c r="D346" i="1"/>
  <c r="B341" i="2"/>
  <c r="C341" i="2"/>
  <c r="D345" i="1"/>
  <c r="B330" i="2"/>
  <c r="Q330" i="2" s="1"/>
  <c r="S330" i="2" s="1"/>
  <c r="C330" i="2"/>
  <c r="D344" i="1"/>
  <c r="B340" i="2"/>
  <c r="C340" i="2"/>
  <c r="D343" i="1"/>
  <c r="B342" i="2"/>
  <c r="C342" i="2"/>
  <c r="D342" i="1"/>
  <c r="B331" i="2"/>
  <c r="Q331" i="2" s="1"/>
  <c r="S331" i="2" s="1"/>
  <c r="C331" i="2"/>
  <c r="D341" i="1"/>
  <c r="B316" i="2"/>
  <c r="Q316" i="2" s="1"/>
  <c r="S316" i="2" s="1"/>
  <c r="C316" i="2"/>
  <c r="C3" i="1"/>
  <c r="F3" i="1" s="1"/>
  <c r="B3" i="1"/>
  <c r="D340" i="1"/>
  <c r="B291" i="2"/>
  <c r="Q291" i="2" s="1"/>
  <c r="S291" i="2" s="1"/>
  <c r="C291" i="2"/>
  <c r="D339" i="1"/>
  <c r="B346" i="2"/>
  <c r="B295" i="5" s="1"/>
  <c r="N295" i="5" s="1"/>
  <c r="C346" i="2"/>
  <c r="D338" i="1"/>
  <c r="B336" i="2"/>
  <c r="Q336" i="2" s="1"/>
  <c r="S336" i="2" s="1"/>
  <c r="C336" i="2"/>
  <c r="D337" i="1"/>
  <c r="B323" i="2"/>
  <c r="Q323" i="2" s="1"/>
  <c r="S323" i="2" s="1"/>
  <c r="C323" i="2"/>
  <c r="D336" i="1"/>
  <c r="B303" i="2"/>
  <c r="Q303" i="2" s="1"/>
  <c r="S303" i="2" s="1"/>
  <c r="C303" i="2"/>
  <c r="D335" i="1"/>
  <c r="B302" i="2"/>
  <c r="C302" i="2"/>
  <c r="D334" i="1"/>
  <c r="B348" i="2"/>
  <c r="Q348" i="2" s="1"/>
  <c r="S348" i="2" s="1"/>
  <c r="C348" i="2"/>
  <c r="D333" i="1"/>
  <c r="B338" i="2"/>
  <c r="Q338" i="2" s="1"/>
  <c r="S338" i="2" s="1"/>
  <c r="C338" i="2"/>
  <c r="D332" i="1"/>
  <c r="B327" i="2"/>
  <c r="Q327" i="2" s="1"/>
  <c r="S327" i="2" s="1"/>
  <c r="C327" i="2"/>
  <c r="D331" i="1"/>
  <c r="B308" i="2"/>
  <c r="Q308" i="2" s="1"/>
  <c r="S308" i="2" s="1"/>
  <c r="C308" i="2"/>
  <c r="D330" i="1"/>
  <c r="B282" i="2"/>
  <c r="Q282" i="2" s="1"/>
  <c r="S282" i="2" s="1"/>
  <c r="C282" i="2"/>
  <c r="D329" i="1"/>
  <c r="B250" i="2"/>
  <c r="Q250" i="2" s="1"/>
  <c r="S250" i="2" s="1"/>
  <c r="C250" i="2"/>
  <c r="D328" i="1"/>
  <c r="B216" i="2"/>
  <c r="Q216" i="2" s="1"/>
  <c r="S216" i="2" s="1"/>
  <c r="C216" i="2"/>
  <c r="D327" i="1"/>
  <c r="B178" i="2"/>
  <c r="Q178" i="2" s="1"/>
  <c r="S178" i="2" s="1"/>
  <c r="C178" i="2"/>
  <c r="D326" i="1"/>
  <c r="B144" i="2"/>
  <c r="Q144" i="2" s="1"/>
  <c r="S144" i="2" s="1"/>
  <c r="C144" i="2"/>
  <c r="D325" i="1"/>
  <c r="B110" i="2"/>
  <c r="Q110" i="2" s="1"/>
  <c r="S110" i="2" s="1"/>
  <c r="C110" i="2"/>
  <c r="D324" i="1"/>
  <c r="B78" i="2"/>
  <c r="Q78" i="2" s="1"/>
  <c r="S78" i="2" s="1"/>
  <c r="C78" i="2"/>
  <c r="D323" i="1"/>
  <c r="B52" i="2"/>
  <c r="Q52" i="2" s="1"/>
  <c r="S52" i="2" s="1"/>
  <c r="C52" i="2"/>
  <c r="D322" i="1"/>
  <c r="B34" i="2"/>
  <c r="Q34" i="2" s="1"/>
  <c r="S34" i="2" s="1"/>
  <c r="C34" i="2"/>
  <c r="D321" i="1"/>
  <c r="B21" i="2"/>
  <c r="Q21" i="2" s="1"/>
  <c r="S21" i="2" s="1"/>
  <c r="C21" i="2"/>
  <c r="D320" i="1"/>
  <c r="B12" i="2"/>
  <c r="Q12" i="2" s="1"/>
  <c r="S12" i="2" s="1"/>
  <c r="C12" i="2"/>
  <c r="D319" i="1"/>
  <c r="B339" i="2"/>
  <c r="Q339" i="2" s="1"/>
  <c r="S339" i="2" s="1"/>
  <c r="C339" i="2"/>
  <c r="D318" i="1"/>
  <c r="B328" i="2"/>
  <c r="Q328" i="2" s="1"/>
  <c r="S328" i="2" s="1"/>
  <c r="C328" i="2"/>
  <c r="D317" i="1"/>
  <c r="B313" i="2"/>
  <c r="Q313" i="2" s="1"/>
  <c r="S313" i="2" s="1"/>
  <c r="C313" i="2"/>
  <c r="D316" i="1"/>
  <c r="B288" i="2"/>
  <c r="Q288" i="2" s="1"/>
  <c r="S288" i="2" s="1"/>
  <c r="C288" i="2"/>
  <c r="D315" i="1"/>
  <c r="B255" i="2"/>
  <c r="Q255" i="2" s="1"/>
  <c r="S255" i="2" s="1"/>
  <c r="C255" i="2"/>
  <c r="D314" i="1"/>
  <c r="B221" i="2"/>
  <c r="Q221" i="2" s="1"/>
  <c r="S221" i="2" s="1"/>
  <c r="C221" i="2"/>
  <c r="D313" i="1"/>
  <c r="B186" i="2"/>
  <c r="Q186" i="2" s="1"/>
  <c r="S186" i="2" s="1"/>
  <c r="C186" i="2"/>
  <c r="D312" i="1"/>
  <c r="B149" i="2"/>
  <c r="Q149" i="2" s="1"/>
  <c r="S149" i="2" s="1"/>
  <c r="C149" i="2"/>
  <c r="D311" i="1"/>
  <c r="B116" i="2"/>
  <c r="Q116" i="2" s="1"/>
  <c r="S116" i="2" s="1"/>
  <c r="C116" i="2"/>
  <c r="D310" i="1"/>
  <c r="B84" i="2"/>
  <c r="Q84" i="2" s="1"/>
  <c r="S84" i="2" s="1"/>
  <c r="C84" i="2"/>
  <c r="D309" i="1"/>
  <c r="B57" i="2"/>
  <c r="Q57" i="2" s="1"/>
  <c r="S57" i="2" s="1"/>
  <c r="C57" i="2"/>
  <c r="D308" i="1"/>
  <c r="B38" i="2"/>
  <c r="Q38" i="2" s="1"/>
  <c r="S38" i="2" s="1"/>
  <c r="C38" i="2"/>
  <c r="D307" i="1"/>
  <c r="B24" i="2"/>
  <c r="Q24" i="2" s="1"/>
  <c r="S24" i="2" s="1"/>
  <c r="C24" i="2"/>
  <c r="D306" i="1"/>
  <c r="B16" i="2"/>
  <c r="Q16" i="2" s="1"/>
  <c r="S16" i="2" s="1"/>
  <c r="C16" i="2"/>
  <c r="D305" i="1"/>
  <c r="B10" i="2"/>
  <c r="Q10" i="2" s="1"/>
  <c r="S10" i="2" s="1"/>
  <c r="C10" i="2"/>
  <c r="D304" i="1"/>
  <c r="B299" i="2"/>
  <c r="Q299" i="2" s="1"/>
  <c r="S299" i="2" s="1"/>
  <c r="C299" i="2"/>
  <c r="B223" i="2"/>
  <c r="Q223" i="2" s="1"/>
  <c r="S223" i="2" s="1"/>
  <c r="B55" i="2"/>
  <c r="Q55" i="2" s="1"/>
  <c r="S55" i="2" s="1"/>
  <c r="B80" i="2"/>
  <c r="Q80" i="2" s="1"/>
  <c r="S80" i="2" s="1"/>
  <c r="B108" i="2"/>
  <c r="Q108" i="2" s="1"/>
  <c r="S108" i="2" s="1"/>
  <c r="B75" i="2"/>
  <c r="Q75" i="2" s="1"/>
  <c r="S75" i="2" s="1"/>
  <c r="B162" i="2"/>
  <c r="Q162" i="2" s="1"/>
  <c r="S162" i="2" s="1"/>
  <c r="B213" i="2"/>
  <c r="Q213" i="2" s="1"/>
  <c r="S213" i="2" s="1"/>
  <c r="B124" i="2"/>
  <c r="Q124" i="2" s="1"/>
  <c r="S124" i="2" s="1"/>
  <c r="B275" i="2"/>
  <c r="Q275" i="2" s="1"/>
  <c r="S275" i="2" s="1"/>
  <c r="B132" i="2"/>
  <c r="Q132" i="2" s="1"/>
  <c r="S132" i="2" s="1"/>
  <c r="B315" i="2"/>
  <c r="Q315" i="2" s="1"/>
  <c r="S315" i="2" s="1"/>
  <c r="B257" i="2"/>
  <c r="Q257" i="2" s="1"/>
  <c r="S257" i="2" s="1"/>
  <c r="B46" i="2"/>
  <c r="Q46" i="2" s="1"/>
  <c r="S46" i="2" s="1"/>
  <c r="B248" i="2"/>
  <c r="Q248" i="2" s="1"/>
  <c r="S248" i="2" s="1"/>
  <c r="B209" i="2"/>
  <c r="Q209" i="2" s="1"/>
  <c r="S209" i="2" s="1"/>
  <c r="B65" i="2"/>
  <c r="Q65" i="2" s="1"/>
  <c r="S65" i="2" s="1"/>
  <c r="B13" i="2"/>
  <c r="Q13" i="2" s="1"/>
  <c r="S13" i="2" s="1"/>
  <c r="B321" i="2"/>
  <c r="Q321" i="2" s="1"/>
  <c r="S321" i="2" s="1"/>
  <c r="B153" i="2"/>
  <c r="Q153" i="2" s="1"/>
  <c r="S153" i="2" s="1"/>
  <c r="B173" i="2"/>
  <c r="Q173" i="2" s="1"/>
  <c r="S173" i="2" s="1"/>
  <c r="B7" i="2"/>
  <c r="Q7" i="2" s="1"/>
  <c r="S7" i="2" s="1"/>
  <c r="B182" i="2"/>
  <c r="Q182" i="2" s="1"/>
  <c r="S182" i="2" s="1"/>
  <c r="B206" i="2"/>
  <c r="Q206" i="2" s="1"/>
  <c r="S206" i="2" s="1"/>
  <c r="B177" i="2"/>
  <c r="Q177" i="2" s="1"/>
  <c r="S177" i="2" s="1"/>
  <c r="B237" i="2"/>
  <c r="Q237" i="2" s="1"/>
  <c r="S237" i="2" s="1"/>
  <c r="B187" i="2"/>
  <c r="Q187" i="2" s="1"/>
  <c r="S187" i="2" s="1"/>
  <c r="B324" i="2"/>
  <c r="Q324" i="2" s="1"/>
  <c r="S324" i="2" s="1"/>
  <c r="B305" i="2"/>
  <c r="Q305" i="2" s="1"/>
  <c r="S305" i="2" s="1"/>
  <c r="B184" i="2"/>
  <c r="Q184" i="2" s="1"/>
  <c r="S184" i="2" s="1"/>
  <c r="B269" i="2"/>
  <c r="Q269" i="2" s="1"/>
  <c r="S269" i="2" s="1"/>
  <c r="B265" i="2"/>
  <c r="Q265" i="2" s="1"/>
  <c r="S265" i="2" s="1"/>
  <c r="B326" i="2"/>
  <c r="Q326" i="2" s="1"/>
  <c r="S326" i="2" s="1"/>
  <c r="B322" i="2"/>
  <c r="Q322" i="2" s="1"/>
  <c r="S322" i="2" s="1"/>
  <c r="B320" i="2"/>
  <c r="B105" i="2"/>
  <c r="Q105" i="2" s="1"/>
  <c r="S105" i="2" s="1"/>
  <c r="B9" i="2"/>
  <c r="Q9" i="2" s="1"/>
  <c r="S9" i="2" s="1"/>
  <c r="B30" i="2"/>
  <c r="B286" i="2"/>
  <c r="Q286" i="2" s="1"/>
  <c r="S286" i="2" s="1"/>
  <c r="B66" i="2"/>
  <c r="Q66" i="2" s="1"/>
  <c r="S66" i="2" s="1"/>
  <c r="B183" i="2"/>
  <c r="Q183" i="2" s="1"/>
  <c r="S183" i="2" s="1"/>
  <c r="B222" i="2"/>
  <c r="Q222" i="2" s="1"/>
  <c r="S222" i="2" s="1"/>
  <c r="B129" i="2"/>
  <c r="Q129" i="2" s="1"/>
  <c r="S129" i="2" s="1"/>
  <c r="B168" i="2"/>
  <c r="Q168" i="2" s="1"/>
  <c r="S168" i="2" s="1"/>
  <c r="B234" i="2"/>
  <c r="Q234" i="2" s="1"/>
  <c r="S234" i="2" s="1"/>
  <c r="B188" i="2"/>
  <c r="Q188" i="2" s="1"/>
  <c r="S188" i="2" s="1"/>
  <c r="B298" i="2"/>
  <c r="Q298" i="2" s="1"/>
  <c r="S298" i="2" s="1"/>
  <c r="B296" i="2"/>
  <c r="Q296" i="2" s="1"/>
  <c r="S296" i="2" s="1"/>
  <c r="B90" i="2"/>
  <c r="Q90" i="2" s="1"/>
  <c r="S90" i="2" s="1"/>
  <c r="B211" i="2"/>
  <c r="Q211" i="2" s="1"/>
  <c r="S211" i="2" s="1"/>
  <c r="B8" i="2"/>
  <c r="Q8" i="2" s="1"/>
  <c r="S8" i="2" s="1"/>
  <c r="B6" i="2"/>
  <c r="Q6" i="2" s="1"/>
  <c r="S6" i="2" s="1"/>
  <c r="B135" i="2"/>
  <c r="Q135" i="2" s="1"/>
  <c r="S135" i="2" s="1"/>
  <c r="B304" i="2"/>
  <c r="Q304" i="2" s="1"/>
  <c r="S304" i="2" s="1"/>
  <c r="B175" i="2"/>
  <c r="Q175" i="2" s="1"/>
  <c r="S175" i="2" s="1"/>
  <c r="B259" i="2"/>
  <c r="Q259" i="2" s="1"/>
  <c r="S259" i="2" s="1"/>
  <c r="B290" i="2"/>
  <c r="Q290" i="2" s="1"/>
  <c r="S290" i="2" s="1"/>
  <c r="B113" i="2"/>
  <c r="Q113" i="2" s="1"/>
  <c r="S113" i="2" s="1"/>
  <c r="B87" i="2"/>
  <c r="Q87" i="2" s="1"/>
  <c r="S87" i="2" s="1"/>
  <c r="B254" i="2"/>
  <c r="Q254" i="2" s="1"/>
  <c r="S254" i="2" s="1"/>
  <c r="B59" i="2"/>
  <c r="Q59" i="2" s="1"/>
  <c r="S59" i="2" s="1"/>
  <c r="B241" i="2"/>
  <c r="Q241" i="2" s="1"/>
  <c r="S241" i="2" s="1"/>
  <c r="B82" i="2"/>
  <c r="Q82" i="2" s="1"/>
  <c r="S82" i="2" s="1"/>
  <c r="B218" i="2"/>
  <c r="Q218" i="2" s="1"/>
  <c r="S218" i="2" s="1"/>
  <c r="B95" i="2"/>
  <c r="Q95" i="2" s="1"/>
  <c r="S95" i="2" s="1"/>
  <c r="D303" i="1"/>
  <c r="B202" i="2"/>
  <c r="B325" i="2"/>
  <c r="Q325" i="2" s="1"/>
  <c r="S325" i="2" s="1"/>
  <c r="B17" i="2"/>
  <c r="Q17" i="2" s="1"/>
  <c r="S17" i="2" s="1"/>
  <c r="B73" i="2"/>
  <c r="Q73" i="2" s="1"/>
  <c r="S73" i="2" s="1"/>
  <c r="B39" i="2"/>
  <c r="Q39" i="2" s="1"/>
  <c r="S39" i="2" s="1"/>
  <c r="B197" i="2"/>
  <c r="Q197" i="2" s="1"/>
  <c r="S197" i="2" s="1"/>
  <c r="B104" i="2"/>
  <c r="Q104" i="2" s="1"/>
  <c r="S104" i="2" s="1"/>
  <c r="B195" i="2"/>
  <c r="Q195" i="2" s="1"/>
  <c r="S195" i="2" s="1"/>
  <c r="B295" i="2"/>
  <c r="Q295" i="2" s="1"/>
  <c r="S295" i="2" s="1"/>
  <c r="C169" i="2"/>
  <c r="B266" i="2"/>
  <c r="Q266" i="2" s="1"/>
  <c r="S266" i="2" s="1"/>
  <c r="B294" i="2"/>
  <c r="Q294" i="2" s="1"/>
  <c r="S294" i="2" s="1"/>
  <c r="B136" i="2"/>
  <c r="Q136" i="2" s="1"/>
  <c r="S136" i="2" s="1"/>
  <c r="B239" i="2"/>
  <c r="Q239" i="2" s="1"/>
  <c r="S239" i="2" s="1"/>
  <c r="B26" i="2"/>
  <c r="Q26" i="2" s="1"/>
  <c r="S26" i="2" s="1"/>
  <c r="B148" i="2"/>
  <c r="Q148" i="2" s="1"/>
  <c r="S148" i="2" s="1"/>
  <c r="B172" i="2"/>
  <c r="Q172" i="2" s="1"/>
  <c r="S172" i="2" s="1"/>
  <c r="B36" i="2"/>
  <c r="Q36" i="2" s="1"/>
  <c r="S36" i="2" s="1"/>
  <c r="B189" i="2"/>
  <c r="Q189" i="2" s="1"/>
  <c r="S189" i="2" s="1"/>
  <c r="C274" i="2"/>
  <c r="B165" i="2"/>
  <c r="C163" i="2"/>
  <c r="B301" i="2"/>
  <c r="Q301" i="2" s="1"/>
  <c r="S301" i="2" s="1"/>
  <c r="B137" i="2"/>
  <c r="Q137" i="2" s="1"/>
  <c r="S137" i="2" s="1"/>
  <c r="B335" i="2"/>
  <c r="Q335" i="2" s="1"/>
  <c r="S335" i="2" s="1"/>
  <c r="B161" i="2"/>
  <c r="Q161" i="2" s="1"/>
  <c r="S161" i="2" s="1"/>
  <c r="B246" i="2"/>
  <c r="Q246" i="2" s="1"/>
  <c r="S246" i="2" s="1"/>
  <c r="C180" i="2"/>
  <c r="B33" i="2"/>
  <c r="Q33" i="2" s="1"/>
  <c r="S33" i="2" s="1"/>
  <c r="B91" i="2"/>
  <c r="Q91" i="2" s="1"/>
  <c r="S91" i="2" s="1"/>
  <c r="B179" i="2"/>
  <c r="Q179" i="2" s="1"/>
  <c r="S179" i="2" s="1"/>
  <c r="B89" i="2"/>
  <c r="Q89" i="2" s="1"/>
  <c r="S89" i="2" s="1"/>
  <c r="C194" i="2"/>
  <c r="B141" i="2"/>
  <c r="Q141" i="2" s="1"/>
  <c r="S141" i="2" s="1"/>
  <c r="B261" i="2"/>
  <c r="Q261" i="2" s="1"/>
  <c r="S261" i="2" s="1"/>
  <c r="C154" i="2"/>
  <c r="B185" i="2"/>
  <c r="Q185" i="2" s="1"/>
  <c r="S185" i="2" s="1"/>
  <c r="B242" i="2"/>
  <c r="Q242" i="2" s="1"/>
  <c r="S242" i="2" s="1"/>
  <c r="B101" i="2"/>
  <c r="Q101" i="2" s="1"/>
  <c r="S101" i="2" s="1"/>
  <c r="B226" i="2"/>
  <c r="Q226" i="2" s="1"/>
  <c r="S226" i="2" s="1"/>
  <c r="B4" i="2"/>
  <c r="Q4" i="2" s="1"/>
  <c r="S4" i="2" s="1"/>
  <c r="B139" i="2"/>
  <c r="Q139" i="2" s="1"/>
  <c r="S139" i="2" s="1"/>
  <c r="B169" i="2"/>
  <c r="Q169" i="2" s="1"/>
  <c r="S169" i="2" s="1"/>
  <c r="B154" i="2"/>
  <c r="Q154" i="2" s="1"/>
  <c r="S154" i="2" s="1"/>
  <c r="B312" i="2"/>
  <c r="Q312" i="2" s="1"/>
  <c r="S312" i="2" s="1"/>
  <c r="B125" i="2"/>
  <c r="Q125" i="2" s="1"/>
  <c r="S125" i="2" s="1"/>
  <c r="B318" i="2"/>
  <c r="Q318" i="2" s="1"/>
  <c r="S318" i="2" s="1"/>
  <c r="B150" i="2"/>
  <c r="Q150" i="2" s="1"/>
  <c r="S150" i="2" s="1"/>
  <c r="B181" i="2"/>
  <c r="Q181" i="2" s="1"/>
  <c r="S181" i="2" s="1"/>
  <c r="B145" i="2"/>
  <c r="Q145" i="2" s="1"/>
  <c r="S145" i="2" s="1"/>
  <c r="B118" i="2"/>
  <c r="Q118" i="2" s="1"/>
  <c r="S118" i="2" s="1"/>
  <c r="B167" i="2"/>
  <c r="Q167" i="2" s="1"/>
  <c r="S167" i="2" s="1"/>
  <c r="B287" i="2"/>
  <c r="Q287" i="2" s="1"/>
  <c r="S287" i="2" s="1"/>
  <c r="B199" i="2"/>
  <c r="Q199" i="2" s="1"/>
  <c r="S199" i="2" s="1"/>
  <c r="B56" i="2"/>
  <c r="Q56" i="2" s="1"/>
  <c r="S56" i="2" s="1"/>
  <c r="B160" i="2"/>
  <c r="Q160" i="2" s="1"/>
  <c r="S160" i="2" s="1"/>
  <c r="B69" i="2"/>
  <c r="Q69" i="2" s="1"/>
  <c r="S69" i="2" s="1"/>
  <c r="C172" i="2"/>
  <c r="B123" i="2"/>
  <c r="Q123" i="2" s="1"/>
  <c r="S123" i="2" s="1"/>
  <c r="C193" i="2"/>
  <c r="B121" i="2"/>
  <c r="Q121" i="2" s="1"/>
  <c r="S121" i="2" s="1"/>
  <c r="B93" i="2"/>
  <c r="Q93" i="2" s="1"/>
  <c r="S93" i="2" s="1"/>
  <c r="B194" i="2"/>
  <c r="Q194" i="2" s="1"/>
  <c r="S194" i="2" s="1"/>
  <c r="B47" i="2"/>
  <c r="Q47" i="2" s="1"/>
  <c r="S47" i="2" s="1"/>
  <c r="B207" i="2"/>
  <c r="Q207" i="2" s="1"/>
  <c r="S207" i="2" s="1"/>
  <c r="C88" i="2"/>
  <c r="B112" i="2"/>
  <c r="Q112" i="2" s="1"/>
  <c r="S112" i="2" s="1"/>
  <c r="C276" i="2"/>
  <c r="B155" i="2"/>
  <c r="Q155" i="2" s="1"/>
  <c r="S155" i="2" s="1"/>
  <c r="C18" i="2"/>
  <c r="B138" i="2"/>
  <c r="Q138" i="2" s="1"/>
  <c r="S138" i="2" s="1"/>
  <c r="C300" i="2"/>
  <c r="B271" i="2"/>
  <c r="Q271" i="2" s="1"/>
  <c r="S271" i="2" s="1"/>
  <c r="B147" i="2"/>
  <c r="Q147" i="2" s="1"/>
  <c r="S147" i="2" s="1"/>
  <c r="C122" i="2"/>
  <c r="B297" i="2"/>
  <c r="Q297" i="2" s="1"/>
  <c r="S297" i="2" s="1"/>
  <c r="B134" i="2"/>
  <c r="Q134" i="2" s="1"/>
  <c r="S134" i="2" s="1"/>
  <c r="C311" i="2"/>
  <c r="C132" i="2"/>
  <c r="B35" i="2"/>
  <c r="Q35" i="2" s="1"/>
  <c r="S35" i="2" s="1"/>
  <c r="C35" i="2"/>
  <c r="B23" i="2"/>
  <c r="Q23" i="2" s="1"/>
  <c r="S23" i="2" s="1"/>
  <c r="C22" i="2"/>
  <c r="C23" i="2"/>
  <c r="B22" i="2"/>
  <c r="Q22" i="2" s="1"/>
  <c r="S22" i="2" s="1"/>
  <c r="B151" i="2"/>
  <c r="Q151" i="2" s="1"/>
  <c r="S151" i="2" s="1"/>
  <c r="B152" i="2"/>
  <c r="Q152" i="2" s="1"/>
  <c r="S152" i="2" s="1"/>
  <c r="B220" i="2"/>
  <c r="Q220" i="2" s="1"/>
  <c r="S220" i="2" s="1"/>
  <c r="B300" i="2"/>
  <c r="Q300" i="2" s="1"/>
  <c r="S300" i="2" s="1"/>
  <c r="B142" i="2"/>
  <c r="Q142" i="2" s="1"/>
  <c r="S142" i="2" s="1"/>
  <c r="B50" i="2"/>
  <c r="Q50" i="2" s="1"/>
  <c r="S50" i="2" s="1"/>
  <c r="B68" i="2"/>
  <c r="B29" i="2"/>
  <c r="Q29" i="2" s="1"/>
  <c r="S29" i="2" s="1"/>
  <c r="B157" i="2"/>
  <c r="Q157" i="2" s="1"/>
  <c r="S157" i="2" s="1"/>
  <c r="B5" i="2"/>
  <c r="Q5" i="2" s="1"/>
  <c r="S5" i="2" s="1"/>
  <c r="B191" i="2"/>
  <c r="Q191" i="2" s="1"/>
  <c r="S191" i="2" s="1"/>
  <c r="B245" i="2"/>
  <c r="Q245" i="2" s="1"/>
  <c r="S245" i="2" s="1"/>
  <c r="B48" i="2"/>
  <c r="Q48" i="2" s="1"/>
  <c r="S48" i="2" s="1"/>
  <c r="B133" i="2"/>
  <c r="Q133" i="2" s="1"/>
  <c r="S133" i="2" s="1"/>
  <c r="B126" i="2"/>
  <c r="Q126" i="2" s="1"/>
  <c r="S126" i="2" s="1"/>
  <c r="B260" i="2"/>
  <c r="Q260" i="2" s="1"/>
  <c r="S260" i="2" s="1"/>
  <c r="B97" i="2"/>
  <c r="B280" i="2"/>
  <c r="Q280" i="2" s="1"/>
  <c r="S280" i="2" s="1"/>
  <c r="B122" i="2"/>
  <c r="Q122" i="2" s="1"/>
  <c r="S122" i="2" s="1"/>
  <c r="B217" i="2"/>
  <c r="Q217" i="2" s="1"/>
  <c r="S217" i="2" s="1"/>
  <c r="B111" i="2"/>
  <c r="Q111" i="2" s="1"/>
  <c r="S111" i="2" s="1"/>
  <c r="B131" i="2"/>
  <c r="Q131" i="2" s="1"/>
  <c r="S131" i="2" s="1"/>
  <c r="B42" i="2"/>
  <c r="Q42" i="2" s="1"/>
  <c r="S42" i="2" s="1"/>
  <c r="B163" i="2"/>
  <c r="Q163" i="2" s="1"/>
  <c r="S163" i="2" s="1"/>
  <c r="B278" i="2"/>
  <c r="Q278" i="2" s="1"/>
  <c r="S278" i="2" s="1"/>
  <c r="B215" i="2"/>
  <c r="Q215" i="2" s="1"/>
  <c r="S215" i="2" s="1"/>
  <c r="B127" i="2"/>
  <c r="Q127" i="2" s="1"/>
  <c r="S127" i="2" s="1"/>
  <c r="B276" i="2"/>
  <c r="Q276" i="2" s="1"/>
  <c r="S276" i="2" s="1"/>
  <c r="B31" i="2"/>
  <c r="Q31" i="2" s="1"/>
  <c r="S31" i="2" s="1"/>
  <c r="B49" i="2"/>
  <c r="Q49" i="2" s="1"/>
  <c r="S49" i="2" s="1"/>
  <c r="B319" i="2"/>
  <c r="Q319" i="2" s="1"/>
  <c r="S319" i="2" s="1"/>
  <c r="B102" i="2"/>
  <c r="Q102" i="2" s="1"/>
  <c r="S102" i="2" s="1"/>
  <c r="B170" i="2"/>
  <c r="Q170" i="2" s="1"/>
  <c r="S170" i="2" s="1"/>
  <c r="B262" i="2"/>
  <c r="Q262" i="2" s="1"/>
  <c r="S262" i="2" s="1"/>
  <c r="B314" i="2"/>
  <c r="Q314" i="2" s="1"/>
  <c r="S314" i="2" s="1"/>
  <c r="B329" i="2"/>
  <c r="Q329" i="2" s="1"/>
  <c r="S329" i="2" s="1"/>
  <c r="B119" i="2"/>
  <c r="Q119" i="2" s="1"/>
  <c r="S119" i="2" s="1"/>
  <c r="B114" i="2"/>
  <c r="Q114" i="2" s="1"/>
  <c r="S114" i="2" s="1"/>
  <c r="C270" i="2"/>
  <c r="C109" i="2"/>
  <c r="B244" i="2"/>
  <c r="Q244" i="2" s="1"/>
  <c r="S244" i="2" s="1"/>
  <c r="B86" i="2"/>
  <c r="Q86" i="2" s="1"/>
  <c r="S86" i="2" s="1"/>
  <c r="C83" i="2"/>
  <c r="C94" i="2"/>
  <c r="B268" i="2"/>
  <c r="B107" i="2"/>
  <c r="Q107" i="2" s="1"/>
  <c r="S107" i="2" s="1"/>
  <c r="B285" i="2"/>
  <c r="Q285" i="2" s="1"/>
  <c r="S285" i="2" s="1"/>
  <c r="B228" i="2"/>
  <c r="Q228" i="2" s="1"/>
  <c r="S228" i="2" s="1"/>
  <c r="B293" i="2"/>
  <c r="Q293" i="2" s="1"/>
  <c r="S293" i="2" s="1"/>
  <c r="B306" i="2"/>
  <c r="Q306" i="2" s="1"/>
  <c r="S306" i="2" s="1"/>
  <c r="B99" i="2"/>
  <c r="Q99" i="2" s="1"/>
  <c r="S99" i="2" s="1"/>
  <c r="B98" i="2"/>
  <c r="Q98" i="2" s="1"/>
  <c r="S98" i="2" s="1"/>
  <c r="B232" i="2"/>
  <c r="Q232" i="2" s="1"/>
  <c r="S232" i="2" s="1"/>
  <c r="B70" i="2"/>
  <c r="Q70" i="2" s="1"/>
  <c r="S70" i="2" s="1"/>
  <c r="B256" i="2"/>
  <c r="Q256" i="2" s="1"/>
  <c r="S256" i="2" s="1"/>
  <c r="B94" i="2"/>
  <c r="Q94" i="2" s="1"/>
  <c r="S94" i="2" s="1"/>
  <c r="B251" i="2"/>
  <c r="Q251" i="2" s="1"/>
  <c r="S251" i="2" s="1"/>
  <c r="B252" i="2"/>
  <c r="Q252" i="2" s="1"/>
  <c r="S252" i="2" s="1"/>
  <c r="B41" i="2"/>
  <c r="Q41" i="2" s="1"/>
  <c r="S41" i="2" s="1"/>
  <c r="B283" i="2"/>
  <c r="Q283" i="2" s="1"/>
  <c r="S283" i="2" s="1"/>
  <c r="B76" i="2"/>
  <c r="Q76" i="2" s="1"/>
  <c r="S76" i="2" s="1"/>
  <c r="B115" i="2"/>
  <c r="Q115" i="2" s="1"/>
  <c r="S115" i="2" s="1"/>
  <c r="B109" i="2"/>
  <c r="Q109" i="2" s="1"/>
  <c r="S109" i="2" s="1"/>
  <c r="B62" i="2"/>
  <c r="Q62" i="2" s="1"/>
  <c r="S62" i="2" s="1"/>
  <c r="B264" i="2"/>
  <c r="Q264" i="2" s="1"/>
  <c r="S264" i="2" s="1"/>
  <c r="B77" i="2"/>
  <c r="Q77" i="2" s="1"/>
  <c r="S77" i="2" s="1"/>
  <c r="B277" i="2"/>
  <c r="Q277" i="2" s="1"/>
  <c r="S277" i="2" s="1"/>
  <c r="B279" i="2"/>
  <c r="Q279" i="2" s="1"/>
  <c r="S279" i="2" s="1"/>
  <c r="B72" i="2"/>
  <c r="Q72" i="2" s="1"/>
  <c r="S72" i="2" s="1"/>
  <c r="B196" i="2"/>
  <c r="Q196" i="2" s="1"/>
  <c r="S196" i="2" s="1"/>
  <c r="B243" i="2"/>
  <c r="Q243" i="2" s="1"/>
  <c r="S243" i="2" s="1"/>
  <c r="B333" i="2"/>
  <c r="B332" i="2"/>
  <c r="B120" i="2"/>
  <c r="Q120" i="2" s="1"/>
  <c r="S120" i="2" s="1"/>
  <c r="B203" i="2"/>
  <c r="Q203" i="2" s="1"/>
  <c r="S203" i="2" s="1"/>
  <c r="B88" i="2"/>
  <c r="Q88" i="2" s="1"/>
  <c r="S88" i="2" s="1"/>
  <c r="B192" i="2"/>
  <c r="Q192" i="2" s="1"/>
  <c r="S192" i="2" s="1"/>
  <c r="B270" i="2"/>
  <c r="Q270" i="2" s="1"/>
  <c r="S270" i="2" s="1"/>
  <c r="B63" i="2"/>
  <c r="Q63" i="2" s="1"/>
  <c r="S63" i="2" s="1"/>
  <c r="B71" i="2"/>
  <c r="Q71" i="2" s="1"/>
  <c r="S71" i="2" s="1"/>
  <c r="B204" i="2"/>
  <c r="Q204" i="2" s="1"/>
  <c r="S204" i="2" s="1"/>
  <c r="B43" i="2"/>
  <c r="Q43" i="2" s="1"/>
  <c r="S43" i="2" s="1"/>
  <c r="B229" i="2"/>
  <c r="Q229" i="2" s="1"/>
  <c r="S229" i="2" s="1"/>
  <c r="B67" i="2"/>
  <c r="Q67" i="2" s="1"/>
  <c r="S67" i="2" s="1"/>
  <c r="B284" i="2"/>
  <c r="Q284" i="2" s="1"/>
  <c r="S284" i="2" s="1"/>
  <c r="B267" i="2"/>
  <c r="Q267" i="2" s="1"/>
  <c r="S267" i="2" s="1"/>
  <c r="B61" i="2"/>
  <c r="Q61" i="2" s="1"/>
  <c r="S61" i="2" s="1"/>
  <c r="B18" i="2"/>
  <c r="Q18" i="2" s="1"/>
  <c r="S18" i="2" s="1"/>
  <c r="B92" i="2"/>
  <c r="Q92" i="2" s="1"/>
  <c r="S92" i="2" s="1"/>
  <c r="B281" i="2"/>
  <c r="Q281" i="2" s="1"/>
  <c r="S281" i="2" s="1"/>
  <c r="B214" i="2"/>
  <c r="Q214" i="2" s="1"/>
  <c r="S214" i="2" s="1"/>
  <c r="B212" i="2"/>
  <c r="Q212" i="2" s="1"/>
  <c r="S212" i="2" s="1"/>
  <c r="B263" i="2"/>
  <c r="Q263" i="2" s="1"/>
  <c r="S263" i="2" s="1"/>
  <c r="B140" i="2"/>
  <c r="Q140" i="2" s="1"/>
  <c r="S140" i="2" s="1"/>
  <c r="B210" i="2"/>
  <c r="Q210" i="2" s="1"/>
  <c r="S210" i="2" s="1"/>
  <c r="B273" i="2"/>
  <c r="Q273" i="2" s="1"/>
  <c r="S273" i="2" s="1"/>
  <c r="B307" i="2"/>
  <c r="Q307" i="2" s="1"/>
  <c r="S307" i="2" s="1"/>
  <c r="B100" i="2"/>
  <c r="Q100" i="2" s="1"/>
  <c r="S100" i="2" s="1"/>
  <c r="B96" i="2"/>
  <c r="Q96" i="2" s="1"/>
  <c r="S96" i="2" s="1"/>
  <c r="B337" i="2"/>
  <c r="Q337" i="2" s="1"/>
  <c r="S337" i="2" s="1"/>
  <c r="B156" i="2"/>
  <c r="Q156" i="2" s="1"/>
  <c r="S156" i="2" s="1"/>
  <c r="B258" i="2"/>
  <c r="B45" i="2"/>
  <c r="B60" i="2"/>
  <c r="Q60" i="2" s="1"/>
  <c r="S60" i="2" s="1"/>
  <c r="C215" i="2"/>
  <c r="B219" i="2"/>
  <c r="Q219" i="2" s="1"/>
  <c r="S219" i="2" s="1"/>
  <c r="B27" i="2"/>
  <c r="Q27" i="2" s="1"/>
  <c r="S27" i="2" s="1"/>
  <c r="B174" i="2"/>
  <c r="Q174" i="2" s="1"/>
  <c r="S174" i="2" s="1"/>
  <c r="B81" i="2"/>
  <c r="Q81" i="2" s="1"/>
  <c r="S81" i="2" s="1"/>
  <c r="D302" i="1"/>
  <c r="B54" i="2"/>
  <c r="Q54" i="2" s="1"/>
  <c r="S54" i="2" s="1"/>
  <c r="B74" i="2"/>
  <c r="Q74" i="2" s="1"/>
  <c r="S74" i="2" s="1"/>
  <c r="B200" i="2"/>
  <c r="Q200" i="2" s="1"/>
  <c r="S200" i="2" s="1"/>
  <c r="B180" i="2"/>
  <c r="Q180" i="2" s="1"/>
  <c r="S180" i="2" s="1"/>
  <c r="B235" i="2"/>
  <c r="Q235" i="2" s="1"/>
  <c r="S235" i="2" s="1"/>
  <c r="B233" i="2"/>
  <c r="Q233" i="2" s="1"/>
  <c r="S233" i="2" s="1"/>
  <c r="B247" i="2"/>
  <c r="Q247" i="2" s="1"/>
  <c r="S247" i="2" s="1"/>
  <c r="B32" i="2"/>
  <c r="Q32" i="2" s="1"/>
  <c r="S32" i="2" s="1"/>
  <c r="B159" i="2"/>
  <c r="Q159" i="2" s="1"/>
  <c r="S159" i="2" s="1"/>
  <c r="B317" i="2"/>
  <c r="B289" i="2"/>
  <c r="Q289" i="2" s="1"/>
  <c r="S289" i="2" s="1"/>
  <c r="B158" i="2"/>
  <c r="Q158" i="2" s="1"/>
  <c r="S158" i="2" s="1"/>
  <c r="B240" i="2"/>
  <c r="Q240" i="2" s="1"/>
  <c r="S240" i="2" s="1"/>
  <c r="B292" i="2"/>
  <c r="B83" i="2"/>
  <c r="Q83" i="2" s="1"/>
  <c r="S83" i="2" s="1"/>
  <c r="B274" i="2"/>
  <c r="Q274" i="2" s="1"/>
  <c r="S274" i="2" s="1"/>
  <c r="B146" i="2"/>
  <c r="Q146" i="2" s="1"/>
  <c r="S146" i="2" s="1"/>
  <c r="B238" i="2"/>
  <c r="Q238" i="2" s="1"/>
  <c r="S238" i="2" s="1"/>
  <c r="B37" i="2"/>
  <c r="Q37" i="2" s="1"/>
  <c r="S37" i="2" s="1"/>
  <c r="B205" i="2"/>
  <c r="Q205" i="2" s="1"/>
  <c r="S205" i="2" s="1"/>
  <c r="B44" i="2"/>
  <c r="Q44" i="2" s="1"/>
  <c r="S44" i="2" s="1"/>
  <c r="B176" i="2"/>
  <c r="Q176" i="2" s="1"/>
  <c r="S176" i="2" s="1"/>
  <c r="B11" i="2"/>
  <c r="B201" i="2"/>
  <c r="Q201" i="2" s="1"/>
  <c r="S201" i="2" s="1"/>
  <c r="B40" i="2"/>
  <c r="Q40" i="2" s="1"/>
  <c r="S40" i="2" s="1"/>
  <c r="B309" i="2"/>
  <c r="Q309" i="2" s="1"/>
  <c r="S309" i="2" s="1"/>
  <c r="B310" i="2"/>
  <c r="Q310" i="2" s="1"/>
  <c r="S310" i="2" s="1"/>
  <c r="B236" i="2"/>
  <c r="B58" i="2"/>
  <c r="Q58" i="2" s="1"/>
  <c r="S58" i="2" s="1"/>
  <c r="B130" i="2"/>
  <c r="B143" i="2"/>
  <c r="Q143" i="2" s="1"/>
  <c r="S143" i="2" s="1"/>
  <c r="B166" i="2"/>
  <c r="Q166" i="2" s="1"/>
  <c r="S166" i="2" s="1"/>
  <c r="B198" i="2"/>
  <c r="Q198" i="2" s="1"/>
  <c r="S198" i="2" s="1"/>
  <c r="B231" i="2"/>
  <c r="Q231" i="2" s="1"/>
  <c r="S231" i="2" s="1"/>
  <c r="B14" i="2"/>
  <c r="Q14" i="2" s="1"/>
  <c r="S14" i="2" s="1"/>
  <c r="B106" i="2"/>
  <c r="Q106" i="2" s="1"/>
  <c r="S106" i="2" s="1"/>
  <c r="B253" i="2"/>
  <c r="Q253" i="2" s="1"/>
  <c r="S253" i="2" s="1"/>
  <c r="B224" i="2"/>
  <c r="Q224" i="2" s="1"/>
  <c r="S224" i="2" s="1"/>
  <c r="B103" i="2"/>
  <c r="Q103" i="2" s="1"/>
  <c r="S103" i="2" s="1"/>
  <c r="B208" i="2"/>
  <c r="Q208" i="2" s="1"/>
  <c r="S208" i="2" s="1"/>
  <c r="B272" i="2"/>
  <c r="Q272" i="2" s="1"/>
  <c r="S272" i="2" s="1"/>
  <c r="B64" i="2"/>
  <c r="Q64" i="2" s="1"/>
  <c r="S64" i="2" s="1"/>
  <c r="B227" i="2"/>
  <c r="Q227" i="2" s="1"/>
  <c r="S227" i="2" s="1"/>
  <c r="B85" i="2"/>
  <c r="Q85" i="2" s="1"/>
  <c r="S85" i="2" s="1"/>
  <c r="B225" i="2"/>
  <c r="Q225" i="2" s="1"/>
  <c r="S225" i="2" s="1"/>
  <c r="B193" i="2"/>
  <c r="Q193" i="2" s="1"/>
  <c r="S193" i="2" s="1"/>
  <c r="B28" i="2"/>
  <c r="Q28" i="2" s="1"/>
  <c r="S28" i="2" s="1"/>
  <c r="B164" i="2"/>
  <c r="Q164" i="2" s="1"/>
  <c r="S164" i="2" s="1"/>
  <c r="B190" i="2"/>
  <c r="Q190" i="2" s="1"/>
  <c r="S190" i="2" s="1"/>
  <c r="B25" i="2"/>
  <c r="Q25" i="2" s="1"/>
  <c r="S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S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S171" i="2" s="1"/>
  <c r="C148" i="2"/>
  <c r="C295" i="2"/>
  <c r="C64" i="2"/>
  <c r="C140" i="2"/>
  <c r="C319" i="2"/>
  <c r="C151" i="2"/>
  <c r="C161" i="2"/>
  <c r="C6" i="2"/>
  <c r="C171" i="2"/>
  <c r="C5" i="2"/>
  <c r="D292" i="1"/>
  <c r="B79" i="2"/>
  <c r="Q79" i="2" s="1"/>
  <c r="S79" i="2" s="1"/>
  <c r="C9" i="2"/>
  <c r="C126" i="2"/>
  <c r="C293" i="2"/>
  <c r="C62" i="2"/>
  <c r="C120" i="2"/>
  <c r="C314" i="2"/>
  <c r="C119" i="2"/>
  <c r="D109" i="1"/>
  <c r="B128" i="2"/>
  <c r="Q128" i="2" s="1"/>
  <c r="S128" i="2" s="1"/>
  <c r="C304" i="2"/>
  <c r="C74" i="2"/>
  <c r="C209" i="2"/>
  <c r="C228" i="2"/>
  <c r="C206" i="2"/>
  <c r="C128" i="2"/>
  <c r="C45" i="2"/>
  <c r="C298" i="2"/>
  <c r="C135" i="2"/>
  <c r="C150" i="2"/>
  <c r="C332" i="2"/>
  <c r="C159" i="2"/>
  <c r="C4" i="2"/>
  <c r="D291" i="1"/>
  <c r="B53" i="2"/>
  <c r="Q53" i="2" s="1"/>
  <c r="S53" i="2" s="1"/>
  <c r="C111" i="2"/>
  <c r="C106" i="2"/>
  <c r="D42" i="1"/>
  <c r="B51" i="2"/>
  <c r="Q51" i="2" s="1"/>
  <c r="S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S311" i="2" s="1"/>
  <c r="C238" i="2"/>
  <c r="C136" i="2"/>
  <c r="C269" i="2"/>
  <c r="C108" i="2"/>
  <c r="C181" i="2"/>
  <c r="C182" i="2"/>
  <c r="C79" i="2"/>
  <c r="C51" i="2"/>
  <c r="C258" i="2"/>
  <c r="D17" i="1"/>
  <c r="B20" i="2"/>
  <c r="Q20" i="2" s="1"/>
  <c r="S20" i="2" s="1"/>
  <c r="C63" i="2"/>
  <c r="C236" i="2"/>
  <c r="C290" i="2"/>
  <c r="C80" i="2"/>
  <c r="C113" i="2"/>
  <c r="C289" i="2"/>
  <c r="C60" i="2"/>
  <c r="D13" i="1"/>
  <c r="B15" i="2"/>
  <c r="Q15" i="2" s="1"/>
  <c r="S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S117" i="2" s="1"/>
  <c r="C200" i="2"/>
  <c r="C248" i="2"/>
  <c r="C246" i="2"/>
  <c r="C210" i="2"/>
  <c r="D200" i="1"/>
  <c r="B230" i="2"/>
  <c r="Q230" i="2" s="1"/>
  <c r="S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36" i="2" l="1"/>
  <c r="S236" i="2" s="1"/>
  <c r="B82" i="5"/>
  <c r="N82" i="5" s="1"/>
  <c r="Q97" i="2"/>
  <c r="S97" i="2" s="1"/>
  <c r="B78" i="5"/>
  <c r="N78" i="5" s="1"/>
  <c r="Q45" i="2"/>
  <c r="S45" i="2" s="1"/>
  <c r="B76" i="5"/>
  <c r="N76" i="5" s="1"/>
  <c r="Q19" i="2"/>
  <c r="S19" i="2" s="1"/>
  <c r="B74" i="5"/>
  <c r="N74" i="5" s="1"/>
  <c r="Q30" i="2"/>
  <c r="S30" i="2" s="1"/>
  <c r="B75" i="5"/>
  <c r="N75" i="5" s="1"/>
  <c r="Q11" i="2"/>
  <c r="S11" i="2" s="1"/>
  <c r="B73" i="5"/>
  <c r="N73" i="5" s="1"/>
  <c r="Q202" i="2"/>
  <c r="S202" i="2" s="1"/>
  <c r="B81" i="5"/>
  <c r="N81" i="5" s="1"/>
  <c r="Q68" i="2"/>
  <c r="S68" i="2" s="1"/>
  <c r="B77" i="5"/>
  <c r="N77" i="5" s="1"/>
  <c r="Q268" i="2"/>
  <c r="S268" i="2" s="1"/>
  <c r="B83" i="5"/>
  <c r="N83" i="5" s="1"/>
  <c r="Q130" i="2"/>
  <c r="S130" i="2" s="1"/>
  <c r="B79" i="5"/>
  <c r="N79" i="5" s="1"/>
  <c r="Q165" i="2"/>
  <c r="S165" i="2" s="1"/>
  <c r="B80" i="5"/>
  <c r="N80" i="5" s="1"/>
  <c r="Q341" i="2"/>
  <c r="S341" i="2" s="1"/>
  <c r="B388" i="5"/>
  <c r="N388" i="5" s="1"/>
  <c r="Q334" i="2"/>
  <c r="S334" i="2" s="1"/>
  <c r="B599" i="5"/>
  <c r="N599" i="5" s="1"/>
  <c r="B582" i="5"/>
  <c r="N582" i="5" s="1"/>
  <c r="Q302" i="2"/>
  <c r="S302" i="2" s="1"/>
  <c r="B478" i="5"/>
  <c r="N478" i="5" s="1"/>
  <c r="B465" i="5"/>
  <c r="N465" i="5" s="1"/>
  <c r="M295" i="5"/>
  <c r="G295" i="5"/>
  <c r="Q342" i="2"/>
  <c r="S342" i="2" s="1"/>
  <c r="B396" i="5"/>
  <c r="N396" i="5" s="1"/>
  <c r="Q345" i="2"/>
  <c r="S345" i="2" s="1"/>
  <c r="B708" i="5"/>
  <c r="N708" i="5" s="1"/>
  <c r="B691" i="5"/>
  <c r="N691" i="5" s="1"/>
  <c r="Q258" i="2"/>
  <c r="S258" i="2" s="1"/>
  <c r="B412" i="5"/>
  <c r="Q292" i="2"/>
  <c r="S292" i="2" s="1"/>
  <c r="B413" i="5"/>
  <c r="N413" i="5" s="1"/>
  <c r="Q320" i="2"/>
  <c r="S320" i="2" s="1"/>
  <c r="B581" i="5"/>
  <c r="N581" i="5" s="1"/>
  <c r="B598" i="5"/>
  <c r="N598" i="5" s="1"/>
  <c r="Q344" i="2"/>
  <c r="S344" i="2" s="1"/>
  <c r="B363" i="5"/>
  <c r="N363" i="5" s="1"/>
  <c r="B355" i="5"/>
  <c r="N355" i="5" s="1"/>
  <c r="B3" i="2"/>
  <c r="E19" i="3" s="1"/>
  <c r="E3" i="1"/>
  <c r="Q340" i="2"/>
  <c r="S340" i="2" s="1"/>
  <c r="B408" i="5"/>
  <c r="N408" i="5" s="1"/>
  <c r="Q347" i="2"/>
  <c r="S347" i="2" s="1"/>
  <c r="B287" i="5"/>
  <c r="N287" i="5" s="1"/>
  <c r="Q332" i="2"/>
  <c r="S332" i="2" s="1"/>
  <c r="B415" i="5"/>
  <c r="N415" i="5" s="1"/>
  <c r="Q317" i="2"/>
  <c r="S317" i="2" s="1"/>
  <c r="B414" i="5"/>
  <c r="N414" i="5" s="1"/>
  <c r="Q333" i="2"/>
  <c r="S333" i="2" s="1"/>
  <c r="B362" i="5"/>
  <c r="N362" i="5" s="1"/>
  <c r="Q350" i="2"/>
  <c r="S350" i="2" s="1"/>
  <c r="B344" i="5"/>
  <c r="N344" i="5" s="1"/>
  <c r="Q351" i="2"/>
  <c r="S351"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20" i="3"/>
  <c r="E26" i="3"/>
  <c r="Q346" i="2"/>
  <c r="S346" i="2" s="1"/>
  <c r="B701" i="5"/>
  <c r="B308" i="5"/>
  <c r="B505" i="5"/>
  <c r="B462" i="5"/>
  <c r="B439" i="5"/>
  <c r="B491" i="5"/>
  <c r="B332" i="5"/>
  <c r="B406" i="5"/>
  <c r="B374" i="5"/>
  <c r="B488" i="5"/>
  <c r="B360" i="5"/>
  <c r="B461" i="5"/>
  <c r="B460" i="5"/>
  <c r="B436" i="5"/>
  <c r="B353" i="5"/>
  <c r="N353" i="5" s="1"/>
  <c r="B359" i="5"/>
  <c r="B493" i="5"/>
  <c r="B348" i="5"/>
  <c r="N348" i="5" s="1"/>
  <c r="B93" i="5"/>
  <c r="N93" i="5" s="1"/>
  <c r="B309" i="5"/>
  <c r="B681" i="5"/>
  <c r="B684" i="5"/>
  <c r="B426" i="5"/>
  <c r="B683" i="5"/>
  <c r="B376" i="5"/>
  <c r="B422" i="5"/>
  <c r="B373" i="5"/>
  <c r="B371" i="5"/>
  <c r="B333" i="5"/>
  <c r="B128" i="5"/>
  <c r="B682" i="5"/>
  <c r="B94" i="5"/>
  <c r="N94" i="5" s="1"/>
  <c r="B458" i="5"/>
  <c r="B702" i="5"/>
  <c r="B96" i="5"/>
  <c r="B704" i="5"/>
  <c r="B445" i="5"/>
  <c r="B434" i="5"/>
  <c r="B404" i="5"/>
  <c r="B361" i="5"/>
  <c r="B425" i="5"/>
  <c r="B91" i="5"/>
  <c r="N91" i="5" s="1"/>
  <c r="B424" i="5"/>
  <c r="B438" i="5"/>
  <c r="B369" i="5"/>
  <c r="B699" i="5"/>
  <c r="G412" i="5"/>
  <c r="B450" i="5"/>
  <c r="B382" i="5"/>
  <c r="B487" i="5"/>
  <c r="B686" i="5"/>
  <c r="B490" i="5"/>
  <c r="B486" i="5"/>
  <c r="B306" i="5"/>
  <c r="B463" i="5"/>
  <c r="B89" i="5"/>
  <c r="N89" i="5" s="1"/>
  <c r="B92" i="5"/>
  <c r="N92" i="5" s="1"/>
  <c r="B474" i="5"/>
  <c r="B475" i="5"/>
  <c r="B375" i="5"/>
  <c r="B349" i="5"/>
  <c r="N349" i="5" s="1"/>
  <c r="B383" i="5"/>
  <c r="B420" i="5"/>
  <c r="B423" i="5"/>
  <c r="B351" i="5"/>
  <c r="N351" i="5" s="1"/>
  <c r="B685" i="5"/>
  <c r="B489" i="5"/>
  <c r="B370" i="5"/>
  <c r="B435" i="5"/>
  <c r="B507" i="5"/>
  <c r="B90" i="5"/>
  <c r="N90" i="5" s="1"/>
  <c r="B88" i="5"/>
  <c r="N88" i="5" s="1"/>
  <c r="B421" i="5"/>
  <c r="B437" i="5"/>
  <c r="B506" i="5"/>
  <c r="B526" i="5"/>
  <c r="B698" i="5"/>
  <c r="B334" i="5"/>
  <c r="B310" i="5"/>
  <c r="B384" i="5"/>
  <c r="B307" i="5"/>
  <c r="B712" i="5"/>
  <c r="B405" i="5"/>
  <c r="B335" i="5"/>
  <c r="B381" i="5"/>
  <c r="B427" i="5"/>
  <c r="B459" i="5"/>
  <c r="B386" i="5"/>
  <c r="B473" i="5"/>
  <c r="B352" i="5"/>
  <c r="N352" i="5" s="1"/>
  <c r="B703" i="5"/>
  <c r="B385" i="5"/>
  <c r="B527" i="5"/>
  <c r="B350" i="5"/>
  <c r="N350" i="5" s="1"/>
  <c r="B372" i="5"/>
  <c r="B687" i="5"/>
  <c r="B354" i="5"/>
  <c r="N354" i="5" s="1"/>
  <c r="B446" i="5"/>
  <c r="B428" i="5"/>
  <c r="B476" i="5"/>
  <c r="B700" i="5"/>
  <c r="B95" i="5"/>
  <c r="N95" i="5" s="1"/>
  <c r="B392" i="5"/>
  <c r="B494" i="5"/>
  <c r="B492" i="5"/>
  <c r="B87" i="5"/>
  <c r="N87" i="5" s="1"/>
  <c r="B695" i="5"/>
  <c r="B678" i="5"/>
  <c r="B697" i="5"/>
  <c r="B680" i="5"/>
  <c r="B679" i="5"/>
  <c r="B696" i="5"/>
  <c r="B690" i="5"/>
  <c r="B707" i="5"/>
  <c r="B706" i="5"/>
  <c r="B689" i="5"/>
  <c r="B705" i="5"/>
  <c r="B688" i="5"/>
  <c r="B667" i="5"/>
  <c r="B652" i="5"/>
  <c r="B430" i="5"/>
  <c r="B441" i="5"/>
  <c r="B589" i="5"/>
  <c r="B572" i="5"/>
  <c r="B524" i="5"/>
  <c r="B518" i="5"/>
  <c r="B528" i="5"/>
  <c r="B669" i="5"/>
  <c r="B654" i="5"/>
  <c r="B663" i="5"/>
  <c r="B648" i="5"/>
  <c r="B633" i="5"/>
  <c r="B618" i="5"/>
  <c r="B603" i="5"/>
  <c r="B586" i="5"/>
  <c r="B569" i="5"/>
  <c r="B533" i="5"/>
  <c r="B469" i="5"/>
  <c r="B498" i="5"/>
  <c r="B545" i="5"/>
  <c r="B482" i="5"/>
  <c r="B511" i="5"/>
  <c r="B557" i="5"/>
  <c r="B419" i="5"/>
  <c r="B454" i="5"/>
  <c r="B591" i="5"/>
  <c r="B574" i="5"/>
  <c r="B643" i="5"/>
  <c r="B628" i="5"/>
  <c r="B613" i="5"/>
  <c r="B670" i="5"/>
  <c r="B655" i="5"/>
  <c r="B592" i="5"/>
  <c r="B575" i="5"/>
  <c r="B331" i="5"/>
  <c r="B547" i="5"/>
  <c r="B559" i="5"/>
  <c r="B535" i="5"/>
  <c r="B546" i="5"/>
  <c r="B558" i="5"/>
  <c r="B534" i="5"/>
  <c r="B470" i="5"/>
  <c r="B483" i="5"/>
  <c r="B664" i="5"/>
  <c r="B649" i="5"/>
  <c r="B634" i="5"/>
  <c r="B619" i="5"/>
  <c r="B604" i="5"/>
  <c r="B587" i="5"/>
  <c r="B570" i="5"/>
  <c r="B455" i="5"/>
  <c r="B666" i="5"/>
  <c r="B651" i="5"/>
  <c r="B636" i="5"/>
  <c r="B621" i="5"/>
  <c r="B606" i="5"/>
  <c r="B639" i="5"/>
  <c r="B624" i="5"/>
  <c r="B609" i="5"/>
  <c r="B673" i="5"/>
  <c r="B658" i="5"/>
  <c r="B551" i="5"/>
  <c r="B563" i="5"/>
  <c r="B539" i="5"/>
  <c r="B597" i="5"/>
  <c r="B580" i="5"/>
  <c r="B499" i="5"/>
  <c r="B512" i="5"/>
  <c r="B671" i="5"/>
  <c r="B656" i="5"/>
  <c r="B594" i="5"/>
  <c r="B577" i="5"/>
  <c r="B523" i="5"/>
  <c r="B588" i="5"/>
  <c r="B571" i="5"/>
  <c r="B565" i="5"/>
  <c r="B541" i="5"/>
  <c r="B553" i="5"/>
  <c r="B593" i="5"/>
  <c r="B576" i="5"/>
  <c r="B614" i="5"/>
  <c r="B674" i="5"/>
  <c r="B659" i="5"/>
  <c r="B644" i="5"/>
  <c r="B629" i="5"/>
  <c r="B668" i="5"/>
  <c r="B653" i="5"/>
  <c r="B504" i="5"/>
  <c r="B517" i="5"/>
  <c r="B595" i="5"/>
  <c r="B578" i="5"/>
  <c r="B529" i="5"/>
  <c r="B519" i="5"/>
  <c r="B502" i="5"/>
  <c r="B515" i="5"/>
  <c r="B640" i="5"/>
  <c r="B625" i="5"/>
  <c r="B610" i="5"/>
  <c r="B564" i="5"/>
  <c r="B540" i="5"/>
  <c r="B552" i="5"/>
  <c r="B637" i="5"/>
  <c r="B622" i="5"/>
  <c r="B607" i="5"/>
  <c r="B672" i="5"/>
  <c r="B657" i="5"/>
  <c r="B596" i="5"/>
  <c r="B579" i="5"/>
  <c r="B590" i="5"/>
  <c r="B573" i="5"/>
  <c r="B525" i="5"/>
  <c r="B550" i="5"/>
  <c r="B562" i="5"/>
  <c r="B538" i="5"/>
  <c r="B472" i="5"/>
  <c r="B485" i="5"/>
  <c r="B457" i="5"/>
  <c r="B642" i="5"/>
  <c r="B627" i="5"/>
  <c r="B612" i="5"/>
  <c r="B429" i="5"/>
  <c r="B440" i="5"/>
  <c r="B500" i="5"/>
  <c r="B513" i="5"/>
  <c r="B638" i="5"/>
  <c r="B623" i="5"/>
  <c r="B608" i="5"/>
  <c r="B549" i="5"/>
  <c r="B561" i="5"/>
  <c r="B537" i="5"/>
  <c r="B641" i="5"/>
  <c r="B626" i="5"/>
  <c r="B611" i="5"/>
  <c r="B536" i="5"/>
  <c r="B548" i="5"/>
  <c r="B560" i="5"/>
  <c r="B503" i="5"/>
  <c r="B516" i="5"/>
  <c r="B464" i="5"/>
  <c r="B477" i="5"/>
  <c r="B456" i="5"/>
  <c r="B471" i="5"/>
  <c r="B484" i="5"/>
  <c r="B605" i="5"/>
  <c r="B665" i="5"/>
  <c r="B650" i="5"/>
  <c r="B635" i="5"/>
  <c r="B620" i="5"/>
  <c r="B514" i="5"/>
  <c r="B501" i="5"/>
  <c r="B387" i="5"/>
  <c r="B407" i="5"/>
  <c r="B318" i="5"/>
  <c r="B303" i="5"/>
  <c r="B338" i="5"/>
  <c r="B323" i="5"/>
  <c r="B367" i="5"/>
  <c r="B329" i="5"/>
  <c r="B314" i="5"/>
  <c r="B299" i="5"/>
  <c r="B380" i="5"/>
  <c r="B400" i="5"/>
  <c r="B368" i="5"/>
  <c r="B330" i="5"/>
  <c r="B315" i="5"/>
  <c r="B300" i="5"/>
  <c r="B320" i="5"/>
  <c r="B305" i="5"/>
  <c r="B316" i="5"/>
  <c r="B301" i="5"/>
  <c r="B317" i="5"/>
  <c r="B302" i="5"/>
  <c r="B339" i="5"/>
  <c r="B324" i="5"/>
  <c r="B402" i="5"/>
  <c r="B394" i="5"/>
  <c r="B336" i="5"/>
  <c r="B321" i="5"/>
  <c r="B325" i="5"/>
  <c r="B340" i="5"/>
  <c r="B403" i="5"/>
  <c r="B395" i="5"/>
  <c r="B401" i="5"/>
  <c r="B393" i="5"/>
  <c r="B337" i="5"/>
  <c r="B322" i="5"/>
  <c r="B319" i="5"/>
  <c r="B304" i="5"/>
  <c r="D26" i="3"/>
  <c r="D25" i="3" s="1"/>
  <c r="D23" i="3"/>
  <c r="C3" i="2"/>
  <c r="D3" i="1"/>
  <c r="B228" i="5"/>
  <c r="B213" i="5"/>
  <c r="B198" i="5"/>
  <c r="B183" i="5"/>
  <c r="B168" i="5"/>
  <c r="B153" i="5"/>
  <c r="B243" i="5"/>
  <c r="B7" i="5"/>
  <c r="I33" i="3"/>
  <c r="I32" i="3"/>
  <c r="I31" i="3"/>
  <c r="I30" i="3"/>
  <c r="I29" i="3"/>
  <c r="I28" i="3"/>
  <c r="I27" i="3"/>
  <c r="I26" i="3"/>
  <c r="I25" i="3"/>
  <c r="I24" i="3"/>
  <c r="I23" i="3"/>
  <c r="I22" i="3"/>
  <c r="I21" i="3"/>
  <c r="I20" i="3"/>
  <c r="I19" i="3"/>
  <c r="I18" i="3"/>
  <c r="I17" i="3"/>
  <c r="I16" i="3"/>
  <c r="I15" i="3"/>
  <c r="I14" i="3"/>
  <c r="I13" i="3"/>
  <c r="I12" i="3"/>
  <c r="I11" i="3"/>
  <c r="I10" i="3"/>
  <c r="I9" i="3"/>
  <c r="I8" i="3"/>
  <c r="J8" i="3" s="1"/>
  <c r="M456" i="5" l="1"/>
  <c r="N456" i="5"/>
  <c r="M407" i="5"/>
  <c r="N407" i="5"/>
  <c r="M477" i="5"/>
  <c r="N477" i="5"/>
  <c r="M549" i="5"/>
  <c r="N549" i="5"/>
  <c r="M485" i="5"/>
  <c r="N485" i="5"/>
  <c r="M607" i="5"/>
  <c r="N607" i="5"/>
  <c r="M529" i="5"/>
  <c r="N529" i="5"/>
  <c r="M576" i="5"/>
  <c r="N576" i="5"/>
  <c r="M512" i="5"/>
  <c r="N512" i="5"/>
  <c r="M606" i="5"/>
  <c r="N606" i="5"/>
  <c r="M664" i="5"/>
  <c r="N664" i="5"/>
  <c r="M655" i="5"/>
  <c r="N655" i="5"/>
  <c r="M545" i="5"/>
  <c r="N545" i="5"/>
  <c r="M669" i="5"/>
  <c r="N669" i="5"/>
  <c r="M689" i="5"/>
  <c r="N689" i="5"/>
  <c r="M494" i="5"/>
  <c r="N494" i="5"/>
  <c r="M385" i="5"/>
  <c r="N385" i="5"/>
  <c r="M384" i="5"/>
  <c r="N384" i="5"/>
  <c r="M370" i="5"/>
  <c r="N370" i="5"/>
  <c r="M438" i="5"/>
  <c r="N438" i="5"/>
  <c r="M309" i="5"/>
  <c r="N309" i="5"/>
  <c r="M406" i="5"/>
  <c r="N406" i="5"/>
  <c r="M336" i="5"/>
  <c r="N336" i="5"/>
  <c r="M639" i="5"/>
  <c r="N639" i="5"/>
  <c r="M482" i="5"/>
  <c r="N482" i="5"/>
  <c r="M458" i="5"/>
  <c r="N458" i="5"/>
  <c r="M319" i="5"/>
  <c r="N319" i="5"/>
  <c r="M368" i="5"/>
  <c r="N368" i="5"/>
  <c r="M387" i="5"/>
  <c r="N387" i="5"/>
  <c r="M464" i="5"/>
  <c r="N464" i="5"/>
  <c r="M608" i="5"/>
  <c r="N608" i="5"/>
  <c r="M472" i="5"/>
  <c r="N472" i="5"/>
  <c r="M622" i="5"/>
  <c r="N622" i="5"/>
  <c r="M578" i="5"/>
  <c r="N578" i="5"/>
  <c r="M593" i="5"/>
  <c r="N593" i="5"/>
  <c r="M499" i="5"/>
  <c r="N499" i="5"/>
  <c r="M621" i="5"/>
  <c r="N621" i="5"/>
  <c r="M483" i="5"/>
  <c r="N483" i="5"/>
  <c r="M670" i="5"/>
  <c r="N670" i="5"/>
  <c r="M498" i="5"/>
  <c r="N498" i="5"/>
  <c r="M528" i="5"/>
  <c r="N528" i="5"/>
  <c r="M706" i="5"/>
  <c r="N706" i="5"/>
  <c r="M392" i="5"/>
  <c r="N392" i="5"/>
  <c r="M703" i="5"/>
  <c r="N703" i="5"/>
  <c r="M310" i="5"/>
  <c r="N310" i="5"/>
  <c r="M489" i="5"/>
  <c r="N489" i="5"/>
  <c r="M463" i="5"/>
  <c r="N463" i="5"/>
  <c r="M424" i="5"/>
  <c r="N424" i="5"/>
  <c r="M682" i="5"/>
  <c r="N682" i="5"/>
  <c r="M332" i="5"/>
  <c r="N332" i="5"/>
  <c r="M561" i="5"/>
  <c r="N561" i="5"/>
  <c r="M654" i="5"/>
  <c r="N654" i="5"/>
  <c r="M681" i="5"/>
  <c r="N681" i="5"/>
  <c r="M324" i="5"/>
  <c r="N324" i="5"/>
  <c r="M580" i="5"/>
  <c r="N580" i="5"/>
  <c r="M613" i="5"/>
  <c r="N613" i="5"/>
  <c r="M469" i="5"/>
  <c r="N469" i="5"/>
  <c r="M518" i="5"/>
  <c r="N518" i="5"/>
  <c r="M707" i="5"/>
  <c r="N707" i="5"/>
  <c r="M334" i="5"/>
  <c r="N334" i="5"/>
  <c r="M685" i="5"/>
  <c r="N685" i="5"/>
  <c r="M306" i="5"/>
  <c r="N306" i="5"/>
  <c r="M128" i="5"/>
  <c r="N128" i="5"/>
  <c r="M491" i="5"/>
  <c r="N491" i="5"/>
  <c r="M672" i="5"/>
  <c r="N672" i="5"/>
  <c r="M307" i="5"/>
  <c r="N307" i="5"/>
  <c r="M330" i="5"/>
  <c r="N330" i="5"/>
  <c r="M153" i="5"/>
  <c r="N153" i="5"/>
  <c r="M623" i="5"/>
  <c r="N623" i="5"/>
  <c r="M538" i="5"/>
  <c r="N538" i="5"/>
  <c r="M339" i="5"/>
  <c r="N339" i="5"/>
  <c r="M514" i="5"/>
  <c r="N514" i="5"/>
  <c r="M503" i="5"/>
  <c r="N503" i="5"/>
  <c r="M638" i="5"/>
  <c r="N638" i="5"/>
  <c r="M562" i="5"/>
  <c r="N562" i="5"/>
  <c r="M552" i="5"/>
  <c r="N552" i="5"/>
  <c r="M517" i="5"/>
  <c r="N517" i="5"/>
  <c r="M541" i="5"/>
  <c r="N541" i="5"/>
  <c r="M597" i="5"/>
  <c r="N597" i="5"/>
  <c r="M651" i="5"/>
  <c r="N651" i="5"/>
  <c r="M534" i="5"/>
  <c r="N534" i="5"/>
  <c r="M628" i="5"/>
  <c r="N628" i="5"/>
  <c r="M533" i="5"/>
  <c r="N533" i="5"/>
  <c r="M524" i="5"/>
  <c r="N524" i="5"/>
  <c r="M690" i="5"/>
  <c r="N690" i="5"/>
  <c r="M700" i="5"/>
  <c r="N700" i="5"/>
  <c r="M473" i="5"/>
  <c r="N473" i="5"/>
  <c r="M698" i="5"/>
  <c r="N698" i="5"/>
  <c r="M486" i="5"/>
  <c r="N486" i="5"/>
  <c r="M425" i="5"/>
  <c r="N425" i="5"/>
  <c r="M333" i="5"/>
  <c r="N333" i="5"/>
  <c r="M493" i="5"/>
  <c r="N493" i="5"/>
  <c r="M439" i="5"/>
  <c r="N439" i="5"/>
  <c r="M671" i="5"/>
  <c r="N671" i="5"/>
  <c r="M374" i="5"/>
  <c r="N374" i="5"/>
  <c r="M402" i="5"/>
  <c r="N402" i="5"/>
  <c r="M516" i="5"/>
  <c r="N516" i="5"/>
  <c r="M637" i="5"/>
  <c r="N637" i="5"/>
  <c r="M337" i="5"/>
  <c r="N337" i="5"/>
  <c r="M380" i="5"/>
  <c r="N380" i="5"/>
  <c r="M183" i="5"/>
  <c r="N183" i="5"/>
  <c r="M393" i="5"/>
  <c r="N393" i="5"/>
  <c r="M302" i="5"/>
  <c r="N302" i="5"/>
  <c r="M299" i="5"/>
  <c r="N299" i="5"/>
  <c r="M620" i="5"/>
  <c r="N620" i="5"/>
  <c r="M560" i="5"/>
  <c r="N560" i="5"/>
  <c r="M513" i="5"/>
  <c r="N513" i="5"/>
  <c r="M550" i="5"/>
  <c r="N550" i="5"/>
  <c r="M540" i="5"/>
  <c r="N540" i="5"/>
  <c r="M504" i="5"/>
  <c r="N504" i="5"/>
  <c r="M565" i="5"/>
  <c r="N565" i="5"/>
  <c r="M539" i="5"/>
  <c r="N539" i="5"/>
  <c r="M666" i="5"/>
  <c r="N666" i="5"/>
  <c r="M558" i="5"/>
  <c r="N558" i="5"/>
  <c r="M643" i="5"/>
  <c r="N643" i="5"/>
  <c r="M569" i="5"/>
  <c r="N569" i="5"/>
  <c r="M572" i="5"/>
  <c r="N572" i="5"/>
  <c r="M696" i="5"/>
  <c r="N696" i="5"/>
  <c r="M476" i="5"/>
  <c r="N476" i="5"/>
  <c r="M386" i="5"/>
  <c r="N386" i="5"/>
  <c r="M526" i="5"/>
  <c r="N526" i="5"/>
  <c r="M423" i="5"/>
  <c r="N423" i="5"/>
  <c r="M490" i="5"/>
  <c r="N490" i="5"/>
  <c r="M361" i="5"/>
  <c r="N361" i="5"/>
  <c r="M371" i="5"/>
  <c r="N371" i="5"/>
  <c r="M359" i="5"/>
  <c r="N359" i="5"/>
  <c r="M462" i="5"/>
  <c r="N462" i="5"/>
  <c r="M322" i="5"/>
  <c r="N322" i="5"/>
  <c r="M501" i="5"/>
  <c r="N501" i="5"/>
  <c r="M553" i="5"/>
  <c r="N553" i="5"/>
  <c r="M470" i="5"/>
  <c r="N470" i="5"/>
  <c r="M168" i="5"/>
  <c r="N168" i="5"/>
  <c r="M198" i="5"/>
  <c r="N198" i="5"/>
  <c r="M317" i="5"/>
  <c r="N317" i="5"/>
  <c r="M314" i="5"/>
  <c r="N314" i="5"/>
  <c r="M548" i="5"/>
  <c r="N548" i="5"/>
  <c r="M500" i="5"/>
  <c r="N500" i="5"/>
  <c r="M525" i="5"/>
  <c r="N525" i="5"/>
  <c r="M564" i="5"/>
  <c r="N564" i="5"/>
  <c r="M653" i="5"/>
  <c r="N653" i="5"/>
  <c r="M571" i="5"/>
  <c r="N571" i="5"/>
  <c r="M563" i="5"/>
  <c r="N563" i="5"/>
  <c r="M455" i="5"/>
  <c r="N455" i="5"/>
  <c r="M546" i="5"/>
  <c r="N546" i="5"/>
  <c r="M574" i="5"/>
  <c r="N574" i="5"/>
  <c r="M586" i="5"/>
  <c r="N586" i="5"/>
  <c r="M589" i="5"/>
  <c r="N589" i="5"/>
  <c r="M679" i="5"/>
  <c r="N679" i="5"/>
  <c r="M428" i="5"/>
  <c r="N428" i="5"/>
  <c r="M459" i="5"/>
  <c r="N459" i="5"/>
  <c r="M506" i="5"/>
  <c r="N506" i="5"/>
  <c r="M420" i="5"/>
  <c r="N420" i="5"/>
  <c r="M686" i="5"/>
  <c r="N686" i="5"/>
  <c r="M404" i="5"/>
  <c r="N404" i="5"/>
  <c r="M373" i="5"/>
  <c r="N373" i="5"/>
  <c r="M505" i="5"/>
  <c r="N505" i="5"/>
  <c r="M315" i="5"/>
  <c r="N315" i="5"/>
  <c r="M457" i="5"/>
  <c r="N457" i="5"/>
  <c r="M592" i="5"/>
  <c r="N592" i="5"/>
  <c r="M394" i="5"/>
  <c r="N394" i="5"/>
  <c r="M243" i="5"/>
  <c r="N243" i="5"/>
  <c r="M400" i="5"/>
  <c r="N400" i="5"/>
  <c r="M595" i="5"/>
  <c r="N595" i="5"/>
  <c r="M636" i="5"/>
  <c r="N636" i="5"/>
  <c r="M401" i="5"/>
  <c r="N401" i="5"/>
  <c r="M635" i="5"/>
  <c r="N635" i="5"/>
  <c r="M213" i="5"/>
  <c r="N213" i="5"/>
  <c r="M395" i="5"/>
  <c r="N395" i="5"/>
  <c r="M301" i="5"/>
  <c r="N301" i="5"/>
  <c r="M329" i="5"/>
  <c r="N329" i="5"/>
  <c r="M650" i="5"/>
  <c r="N650" i="5"/>
  <c r="M536" i="5"/>
  <c r="N536" i="5"/>
  <c r="M440" i="5"/>
  <c r="N440" i="5"/>
  <c r="M573" i="5"/>
  <c r="N573" i="5"/>
  <c r="M610" i="5"/>
  <c r="N610" i="5"/>
  <c r="M668" i="5"/>
  <c r="N668" i="5"/>
  <c r="M588" i="5"/>
  <c r="N588" i="5"/>
  <c r="M551" i="5"/>
  <c r="N551" i="5"/>
  <c r="M570" i="5"/>
  <c r="N570" i="5"/>
  <c r="M535" i="5"/>
  <c r="N535" i="5"/>
  <c r="M591" i="5"/>
  <c r="N591" i="5"/>
  <c r="M603" i="5"/>
  <c r="N603" i="5"/>
  <c r="M441" i="5"/>
  <c r="N441" i="5"/>
  <c r="M680" i="5"/>
  <c r="N680" i="5"/>
  <c r="M446" i="5"/>
  <c r="N446" i="5"/>
  <c r="M427" i="5"/>
  <c r="N427" i="5"/>
  <c r="M437" i="5"/>
  <c r="N437" i="5"/>
  <c r="M383" i="5"/>
  <c r="N383" i="5"/>
  <c r="M487" i="5"/>
  <c r="N487" i="5"/>
  <c r="M434" i="5"/>
  <c r="N434" i="5"/>
  <c r="M422" i="5"/>
  <c r="N422" i="5"/>
  <c r="M436" i="5"/>
  <c r="N436" i="5"/>
  <c r="M308" i="5"/>
  <c r="N308" i="5"/>
  <c r="M614" i="5"/>
  <c r="N614" i="5"/>
  <c r="M649" i="5"/>
  <c r="N649" i="5"/>
  <c r="M435" i="5"/>
  <c r="N435" i="5"/>
  <c r="M403" i="5"/>
  <c r="N403" i="5"/>
  <c r="M665" i="5"/>
  <c r="N665" i="5"/>
  <c r="M429" i="5"/>
  <c r="N429" i="5"/>
  <c r="M625" i="5"/>
  <c r="N625" i="5"/>
  <c r="M658" i="5"/>
  <c r="N658" i="5"/>
  <c r="M559" i="5"/>
  <c r="N559" i="5"/>
  <c r="M454" i="5"/>
  <c r="N454" i="5"/>
  <c r="M430" i="5"/>
  <c r="N430" i="5"/>
  <c r="M697" i="5"/>
  <c r="N697" i="5"/>
  <c r="M381" i="5"/>
  <c r="N381" i="5"/>
  <c r="M421" i="5"/>
  <c r="N421" i="5"/>
  <c r="M382" i="5"/>
  <c r="N382" i="5"/>
  <c r="M445" i="5"/>
  <c r="N445" i="5"/>
  <c r="M376" i="5"/>
  <c r="N376" i="5"/>
  <c r="M460" i="5"/>
  <c r="N460" i="5"/>
  <c r="M701" i="5"/>
  <c r="N701" i="5"/>
  <c r="M519" i="5"/>
  <c r="N519" i="5"/>
  <c r="M527" i="5"/>
  <c r="N527" i="5"/>
  <c r="M228" i="5"/>
  <c r="N228" i="5"/>
  <c r="M316" i="5"/>
  <c r="N316" i="5"/>
  <c r="M367" i="5"/>
  <c r="N367" i="5"/>
  <c r="M611" i="5"/>
  <c r="N611" i="5"/>
  <c r="M590" i="5"/>
  <c r="N590" i="5"/>
  <c r="M629" i="5"/>
  <c r="N629" i="5"/>
  <c r="M523" i="5"/>
  <c r="N523" i="5"/>
  <c r="M587" i="5"/>
  <c r="N587" i="5"/>
  <c r="M618" i="5"/>
  <c r="N618" i="5"/>
  <c r="M340" i="5"/>
  <c r="N340" i="5"/>
  <c r="M305" i="5"/>
  <c r="N305" i="5"/>
  <c r="M323" i="5"/>
  <c r="N323" i="5"/>
  <c r="M605" i="5"/>
  <c r="N605" i="5"/>
  <c r="M626" i="5"/>
  <c r="N626" i="5"/>
  <c r="M612" i="5"/>
  <c r="N612" i="5"/>
  <c r="M579" i="5"/>
  <c r="N579" i="5"/>
  <c r="M640" i="5"/>
  <c r="N640" i="5"/>
  <c r="M644" i="5"/>
  <c r="N644" i="5"/>
  <c r="M577" i="5"/>
  <c r="N577" i="5"/>
  <c r="M673" i="5"/>
  <c r="N673" i="5"/>
  <c r="M604" i="5"/>
  <c r="N604" i="5"/>
  <c r="M547" i="5"/>
  <c r="N547" i="5"/>
  <c r="M419" i="5"/>
  <c r="N419" i="5"/>
  <c r="M633" i="5"/>
  <c r="N633" i="5"/>
  <c r="M652" i="5"/>
  <c r="N652" i="5"/>
  <c r="M678" i="5"/>
  <c r="N678" i="5"/>
  <c r="M687" i="5"/>
  <c r="N687" i="5"/>
  <c r="M335" i="5"/>
  <c r="N335" i="5"/>
  <c r="M375" i="5"/>
  <c r="N375" i="5"/>
  <c r="M450" i="5"/>
  <c r="N450" i="5"/>
  <c r="M704" i="5"/>
  <c r="N704" i="5"/>
  <c r="M683" i="5"/>
  <c r="N683" i="5"/>
  <c r="M461" i="5"/>
  <c r="N461" i="5"/>
  <c r="M705" i="5"/>
  <c r="N705" i="5"/>
  <c r="M369" i="5"/>
  <c r="N369" i="5"/>
  <c r="M304" i="5"/>
  <c r="N304" i="5"/>
  <c r="M338" i="5"/>
  <c r="N338" i="5"/>
  <c r="M641" i="5"/>
  <c r="N641" i="5"/>
  <c r="M627" i="5"/>
  <c r="N627" i="5"/>
  <c r="M596" i="5"/>
  <c r="N596" i="5"/>
  <c r="M515" i="5"/>
  <c r="N515" i="5"/>
  <c r="M659" i="5"/>
  <c r="N659" i="5"/>
  <c r="M594" i="5"/>
  <c r="N594" i="5"/>
  <c r="M609" i="5"/>
  <c r="N609" i="5"/>
  <c r="M619" i="5"/>
  <c r="N619" i="5"/>
  <c r="M331" i="5"/>
  <c r="N331" i="5"/>
  <c r="M557" i="5"/>
  <c r="N557" i="5"/>
  <c r="M648" i="5"/>
  <c r="N648" i="5"/>
  <c r="M667" i="5"/>
  <c r="N667" i="5"/>
  <c r="M695" i="5"/>
  <c r="N695" i="5"/>
  <c r="M372" i="5"/>
  <c r="N372" i="5"/>
  <c r="M405" i="5"/>
  <c r="N405" i="5"/>
  <c r="M475" i="5"/>
  <c r="N475" i="5"/>
  <c r="M96" i="5"/>
  <c r="N96" i="5"/>
  <c r="M426" i="5"/>
  <c r="N426" i="5"/>
  <c r="M360" i="5"/>
  <c r="N360" i="5"/>
  <c r="M412" i="5"/>
  <c r="N412" i="5"/>
  <c r="M318" i="5"/>
  <c r="N318" i="5"/>
  <c r="M492" i="5"/>
  <c r="N492" i="5"/>
  <c r="M325" i="5"/>
  <c r="N325" i="5"/>
  <c r="M320" i="5"/>
  <c r="N320" i="5"/>
  <c r="M484" i="5"/>
  <c r="N484" i="5"/>
  <c r="M321" i="5"/>
  <c r="N321" i="5"/>
  <c r="M300" i="5"/>
  <c r="N300" i="5"/>
  <c r="M303" i="5"/>
  <c r="N303" i="5"/>
  <c r="M471" i="5"/>
  <c r="N471" i="5"/>
  <c r="M537" i="5"/>
  <c r="N537" i="5"/>
  <c r="M642" i="5"/>
  <c r="N642" i="5"/>
  <c r="M657" i="5"/>
  <c r="N657" i="5"/>
  <c r="M502" i="5"/>
  <c r="N502" i="5"/>
  <c r="M674" i="5"/>
  <c r="N674" i="5"/>
  <c r="M656" i="5"/>
  <c r="N656" i="5"/>
  <c r="M624" i="5"/>
  <c r="N624" i="5"/>
  <c r="M634" i="5"/>
  <c r="N634" i="5"/>
  <c r="M575" i="5"/>
  <c r="N575" i="5"/>
  <c r="M511" i="5"/>
  <c r="N511" i="5"/>
  <c r="M663" i="5"/>
  <c r="N663" i="5"/>
  <c r="M688" i="5"/>
  <c r="N688" i="5"/>
  <c r="M712" i="5"/>
  <c r="N712" i="5"/>
  <c r="M507" i="5"/>
  <c r="N507" i="5"/>
  <c r="M474" i="5"/>
  <c r="N474" i="5"/>
  <c r="M699" i="5"/>
  <c r="N699" i="5"/>
  <c r="M702" i="5"/>
  <c r="N702" i="5"/>
  <c r="M684" i="5"/>
  <c r="N684" i="5"/>
  <c r="M488" i="5"/>
  <c r="N488" i="5"/>
  <c r="M7" i="5"/>
  <c r="N7" i="5"/>
  <c r="E13" i="3"/>
  <c r="E9" i="3"/>
  <c r="E31" i="3"/>
  <c r="E33" i="3"/>
  <c r="Q3" i="2"/>
  <c r="S3" i="2" s="1"/>
  <c r="E14" i="3"/>
  <c r="E10" i="3"/>
  <c r="E15" i="3"/>
  <c r="E22" i="3"/>
  <c r="E21" i="3"/>
  <c r="E16" i="3"/>
  <c r="E11" i="3"/>
  <c r="E17" i="3"/>
  <c r="E23" i="3"/>
  <c r="E37" i="3"/>
  <c r="E27" i="3"/>
  <c r="E18" i="3"/>
  <c r="E28" i="3"/>
  <c r="E29" i="3"/>
  <c r="E24" i="3"/>
  <c r="E30" i="3"/>
  <c r="E7" i="3"/>
  <c r="E12" i="3"/>
  <c r="E35" i="3"/>
  <c r="E25" i="3"/>
  <c r="G93" i="5"/>
  <c r="M93" i="5"/>
  <c r="G73" i="5"/>
  <c r="M73" i="5"/>
  <c r="G95" i="5"/>
  <c r="M95" i="5"/>
  <c r="G91" i="5"/>
  <c r="M91" i="5"/>
  <c r="G80" i="5"/>
  <c r="M80" i="5"/>
  <c r="G75" i="5"/>
  <c r="M75" i="5"/>
  <c r="G89" i="5"/>
  <c r="M89" i="5"/>
  <c r="G79" i="5"/>
  <c r="M79" i="5"/>
  <c r="G74" i="5"/>
  <c r="M74" i="5"/>
  <c r="M94" i="5"/>
  <c r="G94" i="5"/>
  <c r="G83" i="5"/>
  <c r="M83" i="5"/>
  <c r="G76" i="5"/>
  <c r="M76" i="5"/>
  <c r="M88" i="5"/>
  <c r="G88" i="5"/>
  <c r="G90" i="5"/>
  <c r="M90" i="5"/>
  <c r="G77" i="5"/>
  <c r="M77" i="5"/>
  <c r="G78" i="5"/>
  <c r="M78" i="5"/>
  <c r="G87" i="5"/>
  <c r="M87" i="5"/>
  <c r="G92" i="5"/>
  <c r="M92" i="5"/>
  <c r="G81" i="5"/>
  <c r="M81" i="5"/>
  <c r="G82" i="5"/>
  <c r="M82" i="5"/>
  <c r="E34" i="3"/>
  <c r="G363" i="5"/>
  <c r="M363" i="5"/>
  <c r="M396" i="5"/>
  <c r="G396" i="5"/>
  <c r="G598" i="5"/>
  <c r="M598" i="5"/>
  <c r="G415" i="5"/>
  <c r="M415" i="5"/>
  <c r="G581" i="5"/>
  <c r="M581" i="5"/>
  <c r="M354" i="5"/>
  <c r="G354" i="5"/>
  <c r="G414" i="5"/>
  <c r="M414" i="5"/>
  <c r="M465" i="5"/>
  <c r="G465" i="5"/>
  <c r="E32" i="3"/>
  <c r="E38" i="3"/>
  <c r="G287" i="5"/>
  <c r="M287" i="5"/>
  <c r="G413" i="5"/>
  <c r="M413" i="5"/>
  <c r="M478" i="5"/>
  <c r="G478" i="5"/>
  <c r="G349" i="5"/>
  <c r="M349" i="5"/>
  <c r="G408" i="5"/>
  <c r="M408" i="5"/>
  <c r="G582" i="5"/>
  <c r="M582" i="5"/>
  <c r="G352" i="5"/>
  <c r="M352" i="5"/>
  <c r="M348" i="5"/>
  <c r="G348" i="5"/>
  <c r="G599" i="5"/>
  <c r="M599" i="5"/>
  <c r="G350" i="5"/>
  <c r="M350" i="5"/>
  <c r="G351" i="5"/>
  <c r="M351" i="5"/>
  <c r="M344" i="5"/>
  <c r="G344" i="5"/>
  <c r="G691" i="5"/>
  <c r="M691" i="5"/>
  <c r="G708" i="5"/>
  <c r="M708" i="5"/>
  <c r="G388" i="5"/>
  <c r="M388" i="5"/>
  <c r="M353" i="5"/>
  <c r="G353" i="5"/>
  <c r="G362" i="5"/>
  <c r="M362" i="5"/>
  <c r="G355" i="5"/>
  <c r="M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B130" i="5"/>
  <c r="B283" i="5"/>
  <c r="B267" i="5"/>
  <c r="B291" i="5"/>
  <c r="B141" i="5"/>
  <c r="B140" i="5"/>
  <c r="B131" i="5"/>
  <c r="B266" i="5"/>
  <c r="B123" i="5"/>
  <c r="B148" i="5"/>
  <c r="B268" i="5"/>
  <c r="B265" i="5"/>
  <c r="B292" i="5"/>
  <c r="B282" i="5"/>
  <c r="B15" i="5"/>
  <c r="B132" i="5"/>
  <c r="B13" i="5"/>
  <c r="B120" i="5"/>
  <c r="B147" i="5"/>
  <c r="B139" i="5"/>
  <c r="B284" i="5"/>
  <c r="B206" i="5"/>
  <c r="B263" i="5"/>
  <c r="B142" i="5"/>
  <c r="B12" i="5"/>
  <c r="B279" i="5"/>
  <c r="B203" i="5"/>
  <c r="B11" i="5"/>
  <c r="B202" i="5"/>
  <c r="B207" i="5"/>
  <c r="B264" i="5"/>
  <c r="B14" i="5"/>
  <c r="B278" i="5"/>
  <c r="B133" i="5"/>
  <c r="B281" i="5"/>
  <c r="B205" i="5"/>
  <c r="B129" i="5"/>
  <c r="B121" i="5"/>
  <c r="B134" i="5"/>
  <c r="B204" i="5"/>
  <c r="B138" i="5"/>
  <c r="B119" i="5"/>
  <c r="B146" i="5"/>
  <c r="B280" i="5"/>
  <c r="B124" i="5"/>
  <c r="B122" i="5"/>
  <c r="B262" i="5"/>
  <c r="E8" i="3"/>
  <c r="F8" i="3" s="1"/>
  <c r="F9" i="3" s="1"/>
  <c r="E6" i="3"/>
  <c r="E4" i="3"/>
  <c r="M124" i="5" l="1"/>
  <c r="N124" i="5"/>
  <c r="M278" i="5"/>
  <c r="N278" i="5"/>
  <c r="M284" i="5"/>
  <c r="N284" i="5"/>
  <c r="M123" i="5"/>
  <c r="N123" i="5"/>
  <c r="M139" i="5"/>
  <c r="N139" i="5"/>
  <c r="M264" i="5"/>
  <c r="N264" i="5"/>
  <c r="M147" i="5"/>
  <c r="N147" i="5"/>
  <c r="M131" i="5"/>
  <c r="N131" i="5"/>
  <c r="M280" i="5"/>
  <c r="N280" i="5"/>
  <c r="M207" i="5"/>
  <c r="N207" i="5"/>
  <c r="M120" i="5"/>
  <c r="N120" i="5"/>
  <c r="M140" i="5"/>
  <c r="N140" i="5"/>
  <c r="M138" i="5"/>
  <c r="N138" i="5"/>
  <c r="M202" i="5"/>
  <c r="N202" i="5"/>
  <c r="M141" i="5"/>
  <c r="N141" i="5"/>
  <c r="M204" i="5"/>
  <c r="N204" i="5"/>
  <c r="M132" i="5"/>
  <c r="N132" i="5"/>
  <c r="M291" i="5"/>
  <c r="N291" i="5"/>
  <c r="M134" i="5"/>
  <c r="N134" i="5"/>
  <c r="M203" i="5"/>
  <c r="N203" i="5"/>
  <c r="M267" i="5"/>
  <c r="N267" i="5"/>
  <c r="M121" i="5"/>
  <c r="N121" i="5"/>
  <c r="M279" i="5"/>
  <c r="N279" i="5"/>
  <c r="M282" i="5"/>
  <c r="N282" i="5"/>
  <c r="M283" i="5"/>
  <c r="N283" i="5"/>
  <c r="M119" i="5"/>
  <c r="N119" i="5"/>
  <c r="M129" i="5"/>
  <c r="N129" i="5"/>
  <c r="M292" i="5"/>
  <c r="N292" i="5"/>
  <c r="M130" i="5"/>
  <c r="N130" i="5"/>
  <c r="M205" i="5"/>
  <c r="N205" i="5"/>
  <c r="M142" i="5"/>
  <c r="N142" i="5"/>
  <c r="M265" i="5"/>
  <c r="N265" i="5"/>
  <c r="M2" i="5"/>
  <c r="N2" i="5"/>
  <c r="M266" i="5"/>
  <c r="N266" i="5"/>
  <c r="M262" i="5"/>
  <c r="N262" i="5"/>
  <c r="M281" i="5"/>
  <c r="N281" i="5"/>
  <c r="M263" i="5"/>
  <c r="N263" i="5"/>
  <c r="M268" i="5"/>
  <c r="N268" i="5"/>
  <c r="M146" i="5"/>
  <c r="N146" i="5"/>
  <c r="M122" i="5"/>
  <c r="N122" i="5"/>
  <c r="M133" i="5"/>
  <c r="N133" i="5"/>
  <c r="M206" i="5"/>
  <c r="N206" i="5"/>
  <c r="M148" i="5"/>
  <c r="N148" i="5"/>
  <c r="M14" i="5"/>
  <c r="N14" i="5"/>
  <c r="M13" i="5"/>
  <c r="N13" i="5"/>
  <c r="M11" i="5"/>
  <c r="N11" i="5"/>
  <c r="M15" i="5"/>
  <c r="N15" i="5"/>
  <c r="M12" i="5"/>
  <c r="N12" i="5"/>
  <c r="G291" i="5"/>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B294" i="5"/>
  <c r="B273" i="5"/>
  <c r="B257" i="5"/>
  <c r="B275" i="5"/>
  <c r="B259" i="5"/>
  <c r="B277" i="5"/>
  <c r="B261" i="5"/>
  <c r="B285" i="5"/>
  <c r="B276" i="5"/>
  <c r="B260" i="5"/>
  <c r="B269" i="5"/>
  <c r="B274" i="5"/>
  <c r="B258" i="5"/>
  <c r="B293" i="5"/>
  <c r="B35" i="5"/>
  <c r="B49" i="5"/>
  <c r="B103" i="5"/>
  <c r="B21" i="5"/>
  <c r="B62" i="5"/>
  <c r="B116" i="5"/>
  <c r="B191" i="5"/>
  <c r="B176" i="5"/>
  <c r="B161" i="5"/>
  <c r="B23" i="5"/>
  <c r="B64" i="5"/>
  <c r="B118" i="5"/>
  <c r="B219" i="5"/>
  <c r="B249" i="5"/>
  <c r="B234" i="5"/>
  <c r="B190" i="5"/>
  <c r="B175" i="5"/>
  <c r="B160" i="5"/>
  <c r="B187" i="5"/>
  <c r="B172" i="5"/>
  <c r="B157" i="5"/>
  <c r="B26" i="5"/>
  <c r="B67" i="5"/>
  <c r="B40" i="5"/>
  <c r="B108" i="5"/>
  <c r="B54" i="5"/>
  <c r="B9" i="5"/>
  <c r="B230" i="5"/>
  <c r="B215" i="5"/>
  <c r="B200" i="5"/>
  <c r="B185" i="5"/>
  <c r="B170" i="5"/>
  <c r="B155" i="5"/>
  <c r="B245" i="5"/>
  <c r="B24" i="5"/>
  <c r="B65" i="5"/>
  <c r="B218" i="5"/>
  <c r="B248" i="5"/>
  <c r="B233" i="5"/>
  <c r="B221" i="5"/>
  <c r="B251" i="5"/>
  <c r="B236" i="5"/>
  <c r="B61" i="5"/>
  <c r="B115" i="5"/>
  <c r="B47" i="5"/>
  <c r="B101" i="5"/>
  <c r="B231" i="5"/>
  <c r="B216" i="5"/>
  <c r="B246" i="5"/>
  <c r="B188" i="5"/>
  <c r="B173" i="5"/>
  <c r="B158" i="5"/>
  <c r="B52" i="5"/>
  <c r="B106" i="5"/>
  <c r="B38" i="5"/>
  <c r="B250" i="5"/>
  <c r="B220" i="5"/>
  <c r="B235" i="5"/>
  <c r="B110" i="5"/>
  <c r="B56" i="5"/>
  <c r="B42" i="5"/>
  <c r="B208" i="5"/>
  <c r="B193" i="5"/>
  <c r="B178" i="5"/>
  <c r="B163" i="5"/>
  <c r="B37" i="5"/>
  <c r="B105" i="5"/>
  <c r="B51" i="5"/>
  <c r="B237" i="5"/>
  <c r="B222" i="5"/>
  <c r="B252" i="5"/>
  <c r="B25" i="5"/>
  <c r="B66" i="5"/>
  <c r="B192" i="5"/>
  <c r="B177" i="5"/>
  <c r="B162" i="5"/>
  <c r="B22" i="5"/>
  <c r="B63" i="5"/>
  <c r="B117" i="5"/>
  <c r="M8" i="5"/>
  <c r="B229" i="5"/>
  <c r="B214" i="5"/>
  <c r="B199" i="5"/>
  <c r="B184" i="5"/>
  <c r="B169" i="5"/>
  <c r="B154" i="5"/>
  <c r="B244" i="5"/>
  <c r="B217" i="5"/>
  <c r="B232" i="5"/>
  <c r="B247" i="5"/>
  <c r="B242" i="5"/>
  <c r="B100" i="5"/>
  <c r="B114" i="5"/>
  <c r="B227" i="5"/>
  <c r="B6" i="5"/>
  <c r="B60" i="5"/>
  <c r="B212" i="5"/>
  <c r="B197" i="5"/>
  <c r="B182" i="5"/>
  <c r="B167" i="5"/>
  <c r="B152" i="5"/>
  <c r="B46" i="5"/>
  <c r="N46" i="5" s="1"/>
  <c r="B36" i="5"/>
  <c r="B50" i="5"/>
  <c r="B104" i="5"/>
  <c r="B174" i="5"/>
  <c r="B189" i="5"/>
  <c r="B159" i="5"/>
  <c r="B28" i="5"/>
  <c r="B69" i="5"/>
  <c r="B34" i="5"/>
  <c r="B48" i="5"/>
  <c r="B102" i="5"/>
  <c r="B53" i="5"/>
  <c r="B39" i="5"/>
  <c r="B107" i="5"/>
  <c r="B10" i="5"/>
  <c r="B201" i="5"/>
  <c r="B109" i="5"/>
  <c r="B55" i="5"/>
  <c r="B41" i="5"/>
  <c r="B186" i="5"/>
  <c r="B171" i="5"/>
  <c r="B156" i="5"/>
  <c r="B223" i="5"/>
  <c r="B238" i="5"/>
  <c r="B253" i="5"/>
  <c r="B27" i="5"/>
  <c r="B68" i="5"/>
  <c r="B19" i="5"/>
  <c r="B32" i="5"/>
  <c r="B33" i="5"/>
  <c r="B20" i="5"/>
  <c r="BQ2" i="6"/>
  <c r="BQ3" i="6"/>
  <c r="M253" i="5" l="1"/>
  <c r="N253" i="5"/>
  <c r="M117" i="5"/>
  <c r="N117" i="5"/>
  <c r="M105" i="5"/>
  <c r="N105" i="5"/>
  <c r="M185" i="5"/>
  <c r="N185" i="5"/>
  <c r="M187" i="5"/>
  <c r="N187" i="5"/>
  <c r="M191" i="5"/>
  <c r="N191" i="5"/>
  <c r="M276" i="5"/>
  <c r="N276" i="5"/>
  <c r="M160" i="5"/>
  <c r="N160" i="5"/>
  <c r="M251" i="5"/>
  <c r="N251" i="5"/>
  <c r="M215" i="5"/>
  <c r="N215" i="5"/>
  <c r="M175" i="5"/>
  <c r="N175" i="5"/>
  <c r="M62" i="5"/>
  <c r="N62" i="5"/>
  <c r="M261" i="5"/>
  <c r="N261" i="5"/>
  <c r="M238" i="5"/>
  <c r="N238" i="5"/>
  <c r="M200" i="5"/>
  <c r="N200" i="5"/>
  <c r="M163" i="5"/>
  <c r="N163" i="5"/>
  <c r="M156" i="5"/>
  <c r="N156" i="5"/>
  <c r="M167" i="5"/>
  <c r="N167" i="5"/>
  <c r="M217" i="5"/>
  <c r="N217" i="5"/>
  <c r="M162" i="5"/>
  <c r="N162" i="5"/>
  <c r="M178" i="5"/>
  <c r="N178" i="5"/>
  <c r="M158" i="5"/>
  <c r="N158" i="5"/>
  <c r="M221" i="5"/>
  <c r="N221" i="5"/>
  <c r="M230" i="5"/>
  <c r="N230" i="5"/>
  <c r="M190" i="5"/>
  <c r="N190" i="5"/>
  <c r="M277" i="5"/>
  <c r="N277" i="5"/>
  <c r="M242" i="5"/>
  <c r="N242" i="5"/>
  <c r="M63" i="5"/>
  <c r="N63" i="5"/>
  <c r="M177" i="5"/>
  <c r="N177" i="5"/>
  <c r="M173" i="5"/>
  <c r="N173" i="5"/>
  <c r="M234" i="5"/>
  <c r="N234" i="5"/>
  <c r="M259" i="5"/>
  <c r="N259" i="5"/>
  <c r="M247" i="5"/>
  <c r="N247" i="5"/>
  <c r="M171" i="5"/>
  <c r="N171" i="5"/>
  <c r="M182" i="5"/>
  <c r="N182" i="5"/>
  <c r="M244" i="5"/>
  <c r="N244" i="5"/>
  <c r="M193" i="5"/>
  <c r="N193" i="5"/>
  <c r="M233" i="5"/>
  <c r="N233" i="5"/>
  <c r="M103" i="5"/>
  <c r="N103" i="5"/>
  <c r="M186" i="5"/>
  <c r="N186" i="5"/>
  <c r="M69" i="5"/>
  <c r="N69" i="5"/>
  <c r="M197" i="5"/>
  <c r="N197" i="5"/>
  <c r="M154" i="5"/>
  <c r="N154" i="5"/>
  <c r="M192" i="5"/>
  <c r="N192" i="5"/>
  <c r="M208" i="5"/>
  <c r="N208" i="5"/>
  <c r="M188" i="5"/>
  <c r="N188" i="5"/>
  <c r="M248" i="5"/>
  <c r="N248" i="5"/>
  <c r="M249" i="5"/>
  <c r="N249" i="5"/>
  <c r="M275" i="5"/>
  <c r="N275" i="5"/>
  <c r="M116" i="5"/>
  <c r="N116" i="5"/>
  <c r="M232" i="5"/>
  <c r="N232" i="5"/>
  <c r="M169" i="5"/>
  <c r="N169" i="5"/>
  <c r="M66" i="5"/>
  <c r="N66" i="5"/>
  <c r="M246" i="5"/>
  <c r="N246" i="5"/>
  <c r="M108" i="5"/>
  <c r="N108" i="5"/>
  <c r="M219" i="5"/>
  <c r="N219" i="5"/>
  <c r="M257" i="5"/>
  <c r="N257" i="5"/>
  <c r="M212" i="5"/>
  <c r="N212" i="5"/>
  <c r="M218" i="5"/>
  <c r="N218" i="5"/>
  <c r="M159" i="5"/>
  <c r="N159" i="5"/>
  <c r="M184" i="5"/>
  <c r="N184" i="5"/>
  <c r="M216" i="5"/>
  <c r="N216" i="5"/>
  <c r="M65" i="5"/>
  <c r="N65" i="5"/>
  <c r="M118" i="5"/>
  <c r="N118" i="5"/>
  <c r="M293" i="5"/>
  <c r="N293" i="5"/>
  <c r="M273" i="5"/>
  <c r="N273" i="5"/>
  <c r="M223" i="5"/>
  <c r="N223" i="5"/>
  <c r="M189" i="5"/>
  <c r="N189" i="5"/>
  <c r="M252" i="5"/>
  <c r="N252" i="5"/>
  <c r="M231" i="5"/>
  <c r="N231" i="5"/>
  <c r="M67" i="5"/>
  <c r="N67" i="5"/>
  <c r="M258" i="5"/>
  <c r="N258" i="5"/>
  <c r="M294" i="5"/>
  <c r="N294" i="5"/>
  <c r="M236" i="5"/>
  <c r="N236" i="5"/>
  <c r="M109" i="5"/>
  <c r="N109" i="5"/>
  <c r="M199" i="5"/>
  <c r="N199" i="5"/>
  <c r="M110" i="5"/>
  <c r="N110" i="5"/>
  <c r="M64" i="5"/>
  <c r="N64" i="5"/>
  <c r="M201" i="5"/>
  <c r="N201" i="5"/>
  <c r="M174" i="5"/>
  <c r="N174" i="5"/>
  <c r="M227" i="5"/>
  <c r="N227" i="5"/>
  <c r="M214" i="5"/>
  <c r="N214" i="5"/>
  <c r="M222" i="5"/>
  <c r="N222" i="5"/>
  <c r="M235" i="5"/>
  <c r="N235" i="5"/>
  <c r="M101" i="5"/>
  <c r="N101" i="5"/>
  <c r="M245" i="5"/>
  <c r="N245" i="5"/>
  <c r="M274" i="5"/>
  <c r="N274" i="5"/>
  <c r="M286" i="5"/>
  <c r="N286" i="5"/>
  <c r="M285" i="5"/>
  <c r="N285" i="5"/>
  <c r="M102" i="5"/>
  <c r="N102" i="5"/>
  <c r="M104" i="5"/>
  <c r="N104" i="5"/>
  <c r="M237" i="5"/>
  <c r="N237" i="5"/>
  <c r="M157" i="5"/>
  <c r="N157" i="5"/>
  <c r="M269" i="5"/>
  <c r="N269" i="5"/>
  <c r="M106" i="5"/>
  <c r="N106" i="5"/>
  <c r="M152" i="5"/>
  <c r="N152" i="5"/>
  <c r="M68" i="5"/>
  <c r="N68" i="5"/>
  <c r="M114" i="5"/>
  <c r="N114" i="5"/>
  <c r="M229" i="5"/>
  <c r="N229" i="5"/>
  <c r="M220" i="5"/>
  <c r="N220" i="5"/>
  <c r="M155" i="5"/>
  <c r="N155" i="5"/>
  <c r="M161" i="5"/>
  <c r="N161" i="5"/>
  <c r="M107" i="5"/>
  <c r="N107" i="5"/>
  <c r="M100" i="5"/>
  <c r="N100" i="5"/>
  <c r="M250" i="5"/>
  <c r="N250" i="5"/>
  <c r="M115" i="5"/>
  <c r="N115" i="5"/>
  <c r="M170" i="5"/>
  <c r="N170" i="5"/>
  <c r="M172" i="5"/>
  <c r="N172" i="5"/>
  <c r="M176" i="5"/>
  <c r="N176" i="5"/>
  <c r="M260" i="5"/>
  <c r="N260" i="5"/>
  <c r="M39" i="5"/>
  <c r="N39" i="5"/>
  <c r="M38" i="5"/>
  <c r="N38" i="5"/>
  <c r="M37" i="5"/>
  <c r="N37" i="5"/>
  <c r="M51" i="5"/>
  <c r="N51" i="5"/>
  <c r="M22" i="5"/>
  <c r="N22" i="5"/>
  <c r="M50" i="5"/>
  <c r="N50" i="5"/>
  <c r="M53" i="5"/>
  <c r="N53" i="5"/>
  <c r="M52" i="5"/>
  <c r="N52" i="5"/>
  <c r="M48" i="5"/>
  <c r="N48" i="5"/>
  <c r="M21" i="5"/>
  <c r="N21" i="5"/>
  <c r="M47" i="5"/>
  <c r="N47" i="5"/>
  <c r="M36" i="5"/>
  <c r="N36" i="5"/>
  <c r="M34" i="5"/>
  <c r="N34" i="5"/>
  <c r="M9" i="5"/>
  <c r="N9" i="5"/>
  <c r="M27" i="5"/>
  <c r="N27" i="5"/>
  <c r="M61" i="5"/>
  <c r="N61" i="5"/>
  <c r="M54" i="5"/>
  <c r="N54" i="5"/>
  <c r="M49" i="5"/>
  <c r="N49" i="5"/>
  <c r="M20" i="5"/>
  <c r="N20" i="5"/>
  <c r="M42" i="5"/>
  <c r="N42" i="5"/>
  <c r="M35" i="5"/>
  <c r="N35" i="5"/>
  <c r="M41" i="5"/>
  <c r="N41" i="5"/>
  <c r="M56" i="5"/>
  <c r="N56" i="5"/>
  <c r="M40" i="5"/>
  <c r="N40" i="5"/>
  <c r="M10" i="5"/>
  <c r="N10" i="5"/>
  <c r="M28" i="5"/>
  <c r="N28" i="5"/>
  <c r="M33" i="5"/>
  <c r="N33" i="5"/>
  <c r="M25" i="5"/>
  <c r="N25" i="5"/>
  <c r="M6" i="5"/>
  <c r="N6" i="5"/>
  <c r="M24" i="5"/>
  <c r="N24" i="5"/>
  <c r="M55" i="5"/>
  <c r="N55" i="5"/>
  <c r="M60" i="5"/>
  <c r="N60" i="5"/>
  <c r="M32" i="5"/>
  <c r="N32" i="5"/>
  <c r="M19" i="5"/>
  <c r="N19" i="5"/>
  <c r="M26" i="5"/>
  <c r="N26" i="5"/>
  <c r="M23" i="5"/>
  <c r="N23" i="5"/>
  <c r="BN2" i="6"/>
  <c r="BM2" i="6"/>
  <c r="BL2" i="6"/>
  <c r="BK2" i="6"/>
  <c r="M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BR3" i="6" s="1"/>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BK3" i="6" l="1"/>
  <c r="BS2" i="6"/>
  <c r="BR2" i="6"/>
  <c r="BS3" i="6"/>
  <c r="BO3" i="6" s="1"/>
  <c r="M3" i="6"/>
  <c r="M2" i="6"/>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<sst xmlns="http://schemas.openxmlformats.org/spreadsheetml/2006/main" count="5772" uniqueCount="1680">
  <si>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</si>
  <si>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</si>
  <si>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</si>
  <si>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</si>
  <si>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</si>
  <si>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</si>
  <si>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</si>
  <si>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</si>
  <si>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</si>
  <si>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</si>
  <si>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</si>
  <si>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</si>
  <si>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</si>
  <si>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</si>
  <si>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</si>
  <si>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</si>
  <si>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</si>
  <si>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</si>
  <si>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</si>
  <si>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</si>
  <si>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</si>
  <si>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</si>
  <si>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</si>
  <si>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</si>
  <si>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</si>
  <si>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</si>
  <si>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</si>
  <si>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</si>
  <si>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</si>
  <si>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</si>
  <si>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</si>
  <si>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</si>
  <si>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</si>
  <si>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</si>
  <si>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</si>
  <si>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</si>
  <si>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</si>
  <si>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</si>
  <si>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</si>
  <si>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</si>
  <si>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</si>
  <si>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</si>
  <si>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</si>
  <si>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</si>
  <si>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</si>
  <si>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</si>
  <si>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</si>
  <si>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</si>
  <si>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</si>
  <si>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</si>
  <si>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</si>
  <si>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</si>
  <si>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</si>
  <si>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</si>
  <si>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</si>
  <si>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</si>
  <si>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</si>
  <si>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</si>
  <si>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</si>
  <si>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</si>
  <si>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</si>
  <si>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</si>
  <si>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</si>
  <si>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</si>
  <si>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</si>
  <si>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</si>
  <si>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</si>
  <si>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</si>
  <si>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</si>
  <si>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</si>
  <si>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</si>
  <si>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</si>
  <si>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</si>
  <si>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</si>
  <si>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</si>
  <si>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</si>
  <si>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</si>
  <si>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</si>
  <si>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</si>
  <si>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</si>
  <si>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</si>
  <si>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</si>
  <si>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</si>
  <si>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</si>
  <si>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</si>
  <si>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</si>
  <si>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</si>
  <si>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</si>
  <si>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</si>
  <si>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</si>
  <si>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</si>
  <si>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</si>
  <si>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</si>
  <si>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</si>
  <si>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</si>
  <si>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</si>
  <si>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</si>
  <si>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</si>
  <si>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</si>
  <si>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</si>
  <si>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</si>
  <si>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</si>
  <si>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</si>
  <si>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</si>
  <si>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</si>
  <si>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</si>
  <si>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</si>
  <si>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</si>
  <si>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</si>
  <si>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</si>
  <si>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</si>
  <si>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</si>
  <si>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</si>
  <si>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</si>
  <si>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</si>
  <si>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</si>
  <si>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</si>
  <si>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</si>
  <si>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</si>
  <si>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</si>
  <si>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</si>
  <si>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</si>
  <si>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</si>
  <si>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</si>
  <si>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</si>
  <si>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</si>
  <si>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</si>
  <si>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</si>
  <si>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</si>
  <si>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</si>
  <si>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</si>
  <si>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</si>
  <si>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</si>
  <si>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</si>
  <si>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</si>
  <si>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</si>
  <si>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</si>
  <si>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</si>
  <si>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</si>
  <si>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</si>
  <si>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</si>
  <si>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</si>
  <si>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</si>
  <si>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</si>
  <si>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</si>
  <si>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</si>
  <si>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</si>
  <si>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</si>
  <si>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</si>
  <si>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</si>
  <si>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</si>
  <si>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</si>
  <si>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</si>
  <si>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</si>
  <si>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</si>
  <si>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</si>
  <si>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</si>
  <si>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</si>
  <si>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</si>
  <si>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</si>
  <si>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</si>
  <si>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</si>
  <si>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</si>
  <si>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</si>
  <si>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</si>
  <si>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</si>
  <si>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</si>
  <si>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</si>
  <si>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</si>
  <si>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</si>
  <si>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</si>
  <si>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</si>
  <si>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</si>
  <si>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</si>
  <si>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</si>
  <si>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</si>
  <si>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</si>
  <si>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</si>
  <si>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</si>
  <si>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</si>
  <si>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</si>
  <si>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</si>
  <si>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</si>
  <si>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</si>
  <si>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</si>
  <si>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</si>
  <si>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</si>
  <si>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</si>
  <si>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</si>
  <si>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</si>
  <si>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</si>
  <si>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</si>
  <si>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</si>
  <si>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</si>
  <si>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</si>
  <si>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</si>
  <si>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</si>
  <si>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</si>
  <si>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</si>
  <si>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</si>
  <si>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</si>
  <si>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</si>
  <si>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</si>
  <si>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</si>
  <si>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</si>
  <si>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</si>
  <si>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</si>
  <si>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</si>
  <si>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</si>
  <si>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</si>
  <si>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</si>
  <si>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</si>
  <si>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</si>
  <si>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</si>
  <si>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</si>
  <si>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</si>
  <si>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</si>
  <si>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</si>
  <si>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</si>
  <si>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</si>
  <si>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</si>
  <si>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</si>
  <si>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</si>
  <si>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</si>
  <si>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</si>
  <si>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</si>
  <si>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</si>
  <si>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</si>
  <si>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</si>
  <si>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</si>
  <si>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</si>
  <si>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</si>
  <si>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</si>
  <si>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</si>
  <si>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</si>
  <si>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</si>
  <si>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</si>
  <si>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</si>
  <si>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</si>
  <si>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</si>
  <si>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</si>
  <si>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</si>
  <si>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</si>
  <si>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</si>
  <si>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</si>
  <si>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</si>
  <si>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</si>
  <si>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</si>
  <si>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</si>
  <si>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</si>
  <si>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</si>
  <si>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</si>
  <si>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</si>
  <si>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</si>
  <si>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</si>
  <si>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</si>
  <si>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</si>
  <si>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</si>
  <si>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</si>
  <si>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</si>
  <si>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</si>
  <si>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</si>
  <si>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</si>
  <si>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</si>
  <si>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</si>
  <si>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</si>
  <si>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</si>
  <si>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</si>
  <si>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</si>
  <si>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</si>
  <si>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</si>
  <si>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</si>
  <si>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</si>
  <si>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</si>
  <si>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</si>
  <si>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</si>
  <si>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</si>
  <si>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</si>
  <si>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</si>
  <si>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</si>
  <si>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</si>
  <si>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</si>
  <si>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</si>
  <si>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</si>
  <si>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</si>
  <si>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</si>
  <si>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</si>
  <si>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</si>
  <si>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</si>
  <si>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</si>
  <si>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</si>
  <si>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</si>
  <si>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</si>
  <si>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</si>
  <si>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</si>
  <si>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</si>
  <si>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</si>
  <si>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</si>
  <si>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</si>
  <si>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</si>
  <si>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</si>
  <si>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</si>
  <si>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</si>
  <si>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</si>
  <si>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</si>
  <si>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</si>
  <si>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</si>
  <si>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</si>
  <si>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</si>
  <si>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</si>
  <si>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</si>
  <si>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</si>
  <si>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</si>
  <si>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</si>
  <si>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</si>
  <si>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</si>
  <si>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</si>
  <si>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</si>
  <si>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</si>
  <si>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</si>
  <si>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</si>
  <si>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</si>
  <si>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</si>
  <si>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</si>
  <si>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</si>
  <si>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</si>
  <si>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</si>
  <si>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</si>
  <si>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</si>
  <si>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</si>
  <si>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</si>
  <si>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</si>
  <si>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</si>
  <si>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</si>
  <si>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</si>
  <si>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</si>
  <si>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</si>
  <si>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</si>
  <si>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</si>
  <si>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</si>
  <si>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</si>
  <si>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</si>
  <si>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</si>
  <si>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</si>
  <si>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</si>
  <si>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</si>
  <si>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</si>
  <si>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</si>
  <si>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</si>
  <si>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</si>
  <si>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</si>
  <si>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</si>
  <si>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</si>
  <si>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</si>
  <si>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</si>
  <si>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</si>
  <si>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</si>
  <si>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</si>
  <si>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</si>
  <si>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</si>
  <si>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</si>
  <si>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</si>
  <si>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</si>
  <si>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</si>
  <si>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</si>
  <si>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</si>
  <si>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</si>
  <si>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</si>
  <si>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</si>
  <si>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</si>
  <si>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</si>
  <si>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</si>
  <si>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</si>
  <si>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</si>
  <si>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</si>
  <si>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</si>
  <si>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</si>
  <si>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</si>
  <si>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</si>
  <si>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</si>
  <si>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</si>
  <si>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</si>
  <si>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</si>
  <si>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</si>
  <si>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</si>
  <si>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</si>
  <si>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</si>
  <si>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</si>
  <si>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</si>
  <si>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</si>
  <si>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</si>
  <si>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</si>
  <si>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</si>
  <si>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</si>
  <si>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</si>
  <si>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</si>
  <si>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</si>
  <si>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</si>
  <si>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</si>
  <si>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</si>
  <si>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</si>
  <si>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</si>
  <si>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</si>
  <si>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</si>
  <si>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</si>
  <si>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</si>
  <si>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</si>
  <si>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</si>
  <si>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</si>
  <si>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</si>
  <si>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</si>
  <si>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</si>
  <si>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</si>
  <si>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</si>
  <si>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</si>
  <si>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</si>
  <si>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</si>
  <si>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</si>
  <si>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</si>
  <si>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</si>
  <si>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</si>
  <si>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</si>
  <si>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</si>
  <si>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</si>
  <si>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</si>
  <si>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</si>
  <si>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</si>
  <si>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</si>
  <si>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</si>
  <si>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</si>
  <si>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</si>
  <si>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</si>
  <si>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</si>
  <si>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</si>
  <si>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</si>
  <si>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</si>
  <si>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</si>
  <si>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</si>
  <si>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</si>
  <si>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</si>
  <si>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</si>
  <si>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</si>
  <si>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</si>
  <si>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</si>
  <si>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</si>
  <si>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</si>
  <si>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</si>
  <si>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</si>
  <si>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</si>
  <si>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</si>
  <si>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</si>
  <si>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</si>
  <si>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</si>
  <si>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</si>
  <si>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</si>
  <si>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</si>
  <si>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</si>
  <si>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</si>
  <si>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</si>
  <si>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</si>
  <si>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</si>
  <si>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</si>
  <si>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</si>
  <si>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</si>
  <si>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</si>
  <si>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</si>
  <si>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</si>
  <si>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</si>
  <si>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</si>
  <si>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</si>
  <si>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</si>
  <si>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</si>
  <si>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</si>
  <si>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</si>
  <si>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</si>
  <si>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</si>
  <si>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</si>
  <si>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</si>
  <si>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</si>
  <si>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</si>
  <si>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</si>
  <si>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</si>
  <si>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</si>
  <si>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</si>
  <si>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</si>
  <si>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</si>
  <si>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</si>
  <si>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</si>
  <si>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</si>
  <si>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</si>
  <si>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</si>
  <si>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</si>
  <si>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</si>
  <si>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</si>
  <si>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</si>
  <si>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</si>
  <si>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</si>
  <si>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</si>
  <si>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</si>
  <si>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</si>
  <si>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</si>
  <si>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</si>
  <si>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</si>
  <si>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</si>
  <si>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</si>
  <si>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</si>
  <si>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</si>
  <si>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</si>
  <si>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</si>
  <si>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</si>
  <si>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</si>
  <si>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</si>
  <si>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</si>
  <si>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</si>
  <si>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</si>
  <si>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</si>
  <si>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</si>
  <si>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</si>
  <si>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</si>
  <si>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</si>
  <si>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</si>
  <si>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</si>
  <si>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</si>
  <si>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</si>
  <si>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</si>
  <si>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</si>
  <si>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</si>
  <si>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</si>
  <si>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</si>
  <si>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</si>
  <si>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</si>
  <si>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</si>
  <si>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</si>
  <si>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</si>
  <si>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</si>
  <si>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</si>
  <si>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</si>
  <si>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</si>
  <si>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</si>
  <si>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</si>
  <si>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</si>
  <si>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</si>
  <si>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</si>
  <si>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</si>
  <si>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</si>
  <si>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</si>
  <si>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</si>
  <si>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</si>
  <si>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</si>
  <si>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</si>
  <si>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</si>
  <si>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</si>
  <si>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</si>
  <si>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</si>
  <si>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</si>
  <si>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</si>
  <si>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</si>
  <si>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</si>
  <si>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</si>
  <si>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</si>
  <si>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</si>
  <si>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</si>
  <si>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</si>
  <si>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</si>
  <si>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</si>
  <si>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</si>
  <si>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</si>
  <si>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</si>
  <si>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</si>
  <si>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</si>
  <si>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</si>
  <si>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</si>
  <si>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</si>
  <si>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</si>
  <si>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</si>
  <si>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</si>
  <si>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</si>
  <si>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</si>
  <si>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</si>
  <si>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</si>
  <si>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</si>
  <si>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</si>
  <si>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</si>
  <si>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</si>
  <si>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</si>
  <si>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</si>
  <si>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</si>
  <si>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</si>
  <si>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</si>
  <si>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</si>
  <si>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</si>
  <si>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</si>
  <si>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</si>
  <si>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</si>
  <si>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</si>
  <si>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</si>
  <si>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</si>
  <si>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</si>
  <si>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</si>
  <si>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</si>
  <si>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</si>
  <si>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</si>
  <si>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</si>
  <si>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</si>
  <si>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</si>
  <si>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</si>
  <si>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</si>
  <si>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</si>
  <si>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</si>
  <si>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</si>
  <si>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</si>
  <si>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</si>
  <si>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</si>
  <si>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</si>
  <si>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</si>
  <si>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</si>
  <si>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</si>
  <si>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</si>
  <si>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</si>
  <si>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</si>
  <si>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</si>
  <si>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</si>
  <si>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</si>
  <si>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</si>
  <si>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</si>
  <si>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</si>
  <si>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</si>
  <si>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</si>
  <si>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</si>
  <si>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</si>
  <si>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</si>
  <si>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</si>
  <si>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</si>
  <si>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</si>
  <si>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</si>
  <si>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</si>
  <si>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</si>
  <si>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</si>
  <si>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</si>
  <si>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</si>
  <si>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</si>
  <si>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</si>
  <si>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</si>
  <si>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</si>
  <si>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</si>
  <si>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</si>
  <si>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</si>
  <si>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</si>
  <si>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</si>
  <si>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</si>
  <si>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</si>
  <si>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</si>
  <si>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</si>
  <si>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</si>
  <si>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</si>
  <si>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</si>
  <si>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</si>
  <si>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</si>
  <si>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</si>
  <si>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</si>
  <si>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</si>
  <si>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</si>
  <si>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</si>
  <si>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</si>
  <si>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</si>
  <si>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</si>
  <si>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</si>
  <si>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</si>
  <si>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</si>
  <si>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</si>
  <si>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</si>
  <si>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</si>
  <si>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</si>
  <si>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</si>
  <si>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</si>
  <si>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</si>
  <si>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</si>
  <si>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</si>
  <si>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</si>
  <si>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</si>
  <si>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</si>
  <si>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</si>
  <si>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</si>
  <si>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</si>
  <si>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</si>
  <si>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</si>
  <si>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</si>
  <si>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</si>
  <si>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</si>
  <si>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</si>
  <si>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</si>
  <si>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</si>
  <si>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</si>
  <si>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</si>
  <si>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</si>
  <si>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</si>
  <si>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</si>
  <si>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</si>
  <si>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</si>
  <si>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</si>
  <si>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</si>
  <si>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</si>
  <si>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</si>
  <si>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</si>
  <si>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</si>
  <si>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</si>
  <si>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</si>
  <si>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</si>
  <si>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</si>
  <si>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</si>
  <si>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</si>
  <si>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</si>
  <si>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</si>
  <si>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</si>
  <si>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</si>
  <si>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</si>
  <si>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</si>
  <si>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</si>
  <si>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</si>
  <si>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</si>
  <si>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</si>
  <si>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</si>
  <si>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</si>
  <si>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</si>
  <si>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</si>
  <si>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</si>
  <si>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</si>
  <si>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</si>
  <si>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</si>
  <si>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</si>
  <si>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</si>
  <si>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</si>
  <si>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</si>
  <si>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</si>
  <si>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</si>
  <si>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</si>
  <si>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</si>
  <si>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</si>
  <si>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</si>
  <si>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</si>
  <si>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</si>
  <si>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</si>
  <si>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</si>
  <si>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</si>
  <si>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</si>
  <si>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</si>
  <si>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</si>
  <si>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</si>
  <si>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</si>
  <si>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</si>
  <si>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</si>
  <si>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</si>
  <si>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</si>
  <si>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</si>
  <si>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</si>
  <si>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</si>
  <si>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</si>
  <si>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</si>
  <si>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</si>
  <si>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</si>
  <si>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</si>
  <si>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</si>
  <si>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</si>
  <si>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</si>
  <si>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</si>
  <si>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</si>
  <si>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</si>
  <si>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</si>
  <si>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</si>
  <si>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</si>
  <si>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</si>
  <si>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</si>
  <si>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</si>
  <si>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</si>
  <si>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</si>
  <si>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</si>
  <si>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</si>
  <si>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</si>
  <si>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</si>
  <si>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</si>
  <si>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</si>
  <si>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</si>
  <si>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</si>
  <si>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</si>
  <si>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</si>
  <si>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</si>
  <si>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</si>
  <si>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</si>
  <si>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</si>
  <si>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</si>
  <si>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</si>
  <si>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</si>
  <si>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</si>
  <si>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</si>
  <si>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</si>
  <si>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</si>
  <si>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</si>
  <si>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</si>
  <si>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</si>
  <si>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</si>
  <si>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</si>
  <si>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</si>
  <si>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</si>
  <si>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</si>
  <si>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</si>
  <si>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</si>
  <si>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</si>
  <si>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</si>
  <si>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</si>
  <si>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</si>
  <si>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</si>
  <si>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</si>
  <si>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</si>
  <si>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</si>
  <si>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</si>
  <si>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</si>
  <si>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</si>
  <si>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</si>
  <si>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</si>
  <si>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</si>
  <si>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</si>
  <si>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</si>
  <si>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</si>
  <si>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</si>
  <si>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</si>
  <si>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</si>
  <si>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</si>
  <si>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</si>
  <si>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</si>
  <si>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</si>
  <si>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</si>
  <si>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</si>
  <si>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</si>
  <si>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</si>
  <si>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</si>
  <si>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</si>
  <si>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</si>
  <si>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</si>
  <si>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</si>
  <si>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</si>
  <si>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</si>
  <si>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</si>
  <si>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</si>
  <si>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</si>
  <si>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</si>
  <si>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</si>
  <si>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</si>
  <si>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</si>
  <si>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</si>
  <si>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</si>
  <si>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</si>
  <si>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</si>
  <si>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</si>
  <si>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</si>
  <si>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</si>
  <si>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</si>
  <si>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</si>
  <si>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</si>
  <si>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</si>
  <si>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</si>
  <si>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</si>
  <si>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</si>
  <si>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</si>
  <si>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</si>
  <si>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</si>
  <si>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</si>
  <si>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</si>
  <si>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</si>
  <si>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</si>
  <si>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</si>
  <si>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</si>
  <si>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</si>
  <si>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</si>
  <si>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</si>
  <si>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</si>
  <si>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</si>
  <si>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</si>
  <si>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</si>
  <si>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</si>
  <si>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</si>
  <si>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</si>
  <si>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</si>
  <si>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</si>
  <si>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</si>
  <si>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</si>
  <si>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</si>
  <si>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</si>
  <si>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</si>
  <si>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</si>
  <si>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</si>
  <si>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</si>
  <si>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</si>
  <si>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</si>
  <si>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</si>
  <si>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</si>
  <si>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</si>
  <si>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</si>
  <si>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</si>
  <si>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</si>
  <si>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</si>
  <si>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</si>
  <si>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</si>
  <si>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</si>
  <si>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</si>
  <si>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</si>
  <si>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</si>
  <si>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</si>
  <si>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</si>
  <si>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</si>
  <si>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</si>
  <si>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</si>
  <si>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</si>
  <si>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</si>
  <si>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</si>
  <si>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</si>
  <si>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</si>
  <si>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</si>
  <si>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</si>
  <si>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</si>
  <si>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</si>
  <si>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</si>
  <si>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</si>
  <si>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</si>
  <si>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</si>
  <si>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</si>
  <si>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</si>
  <si>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</si>
  <si>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</si>
  <si>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</si>
  <si>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</si>
  <si>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</si>
  <si>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</si>
  <si>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</si>
  <si>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</si>
  <si>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</si>
  <si>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</si>
  <si>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</si>
  <si>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</si>
  <si>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</si>
  <si>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</si>
  <si>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</si>
  <si>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</si>
  <si>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</si>
  <si>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</si>
  <si>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</si>
  <si>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</si>
  <si>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</si>
  <si>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</si>
  <si>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</si>
  <si>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</si>
  <si>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</si>
  <si>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</si>
  <si>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</si>
  <si>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</si>
  <si>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</si>
  <si>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</si>
  <si>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</si>
  <si>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</si>
  <si>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</si>
  <si>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</si>
  <si>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</si>
  <si>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</si>
  <si>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</si>
  <si>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</si>
  <si>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</si>
  <si>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</si>
  <si>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</si>
  <si>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</si>
  <si>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</si>
  <si>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</si>
  <si>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</si>
  <si>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</si>
  <si>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</si>
  <si>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</si>
  <si>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</si>
  <si>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</si>
  <si>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</si>
  <si>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</si>
  <si>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</si>
  <si>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</si>
  <si>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</si>
  <si>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</si>
  <si>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</si>
  <si>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</si>
  <si>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</si>
  <si>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</si>
  <si>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</si>
  <si>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</si>
  <si>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</si>
  <si>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</si>
  <si>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</si>
  <si>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</si>
  <si>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</si>
  <si>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</si>
  <si>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</si>
  <si>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</si>
  <si>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</si>
  <si>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</si>
  <si>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</si>
  <si>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</si>
  <si>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</si>
  <si>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</si>
  <si>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</si>
  <si>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</si>
  <si>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</si>
  <si>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</si>
  <si>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</si>
  <si>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</si>
  <si>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</si>
  <si>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</si>
  <si>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</si>
  <si>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</si>
  <si>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</si>
  <si>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</si>
  <si>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</si>
  <si>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</si>
  <si>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</si>
  <si>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</si>
  <si>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</si>
  <si>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</si>
  <si>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</si>
  <si>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</si>
  <si>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</si>
  <si>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</si>
  <si>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</si>
  <si>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</si>
  <si>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</si>
  <si>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</si>
  <si>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</si>
  <si>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</si>
  <si>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</si>
  <si>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</si>
  <si>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</si>
  <si>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</si>
  <si>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</si>
  <si>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</si>
  <si>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</si>
  <si>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</si>
  <si>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</si>
  <si>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</si>
  <si>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</si>
  <si>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</si>
  <si>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</si>
  <si>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</si>
  <si>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</si>
  <si>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</si>
  <si>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</si>
  <si>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</si>
  <si>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</si>
  <si>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</si>
  <si>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</si>
  <si>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</si>
  <si>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</si>
  <si>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</si>
  <si>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</si>
  <si>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</si>
  <si>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</si>
  <si>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</si>
  <si>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</si>
  <si>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</si>
  <si>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</si>
  <si>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</si>
  <si>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</si>
  <si>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</si>
  <si>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</si>
  <si>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</si>
  <si>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</si>
  <si>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</si>
  <si>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</si>
  <si>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</si>
  <si>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</si>
  <si>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</si>
  <si>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</si>
  <si>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</si>
  <si>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</si>
  <si>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</si>
  <si>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</si>
  <si>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</si>
  <si>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</si>
  <si>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</si>
  <si>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</si>
  <si>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</si>
  <si>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</si>
  <si>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</si>
  <si>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</si>
  <si>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</si>
  <si>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</si>
  <si>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</si>
  <si>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</si>
  <si>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</si>
  <si>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</si>
  <si>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</si>
  <si>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</si>
  <si>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</si>
  <si>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</si>
  <si>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</si>
  <si>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</si>
  <si>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</si>
  <si>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</si>
  <si>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</si>
  <si>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</si>
  <si>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</si>
  <si>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</si>
  <si>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</si>
  <si>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</si>
  <si>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</si>
  <si>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</si>
  <si>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</si>
  <si>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</si>
  <si>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</si>
  <si>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</si>
  <si>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</si>
  <si>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</si>
  <si>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</si>
  <si>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</si>
  <si>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</si>
  <si>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</si>
  <si>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</si>
  <si>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</si>
  <si>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</si>
  <si>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</si>
  <si>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</si>
  <si>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</si>
  <si>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</si>
  <si>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</si>
  <si>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</si>
  <si>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</si>
  <si>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</si>
  <si>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</si>
  <si>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</si>
  <si>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</si>
  <si>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</si>
  <si>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</si>
  <si>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</si>
  <si>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</si>
  <si>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</si>
  <si>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</si>
  <si>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</si>
  <si>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</si>
  <si>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</si>
  <si>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</si>
  <si>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</si>
  <si>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</si>
  <si>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</si>
  <si>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</si>
  <si>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</si>
  <si>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</si>
  <si>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</si>
  <si>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</si>
  <si>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</si>
  <si>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</si>
  <si>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</si>
  <si>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</si>
  <si>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</si>
  <si>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</si>
  <si>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</si>
  <si>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</si>
  <si>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</si>
  <si>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</si>
  <si>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</si>
  <si>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</si>
  <si>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</si>
  <si>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</si>
  <si>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</si>
  <si>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</si>
  <si>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</si>
  <si>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</si>
  <si>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</si>
  <si>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</si>
  <si>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</si>
  <si>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</si>
  <si>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</si>
  <si>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</si>
  <si>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Tantares Research Division</t>
  </si>
  <si>
    <t>Utility</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</si>
  <si>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</si>
  <si>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</si>
  <si>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</si>
  <si>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</si>
  <si>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</si>
  <si>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</si>
  <si>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</si>
  <si>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</si>
  <si>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</si>
  <si>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</si>
  <si>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</si>
  <si>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</si>
  <si>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</si>
  <si>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</si>
  <si>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</si>
  <si>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</si>
  <si>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</si>
  <si>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</si>
  <si>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</si>
  <si>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</si>
  <si>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</si>
  <si>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</si>
  <si>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</si>
  <si>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</si>
  <si>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</si>
  <si>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</si>
  <si>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</si>
  <si>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</si>
  <si>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</si>
  <si>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</si>
  <si>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</si>
  <si>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</si>
  <si>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</si>
  <si>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</si>
  <si>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</si>
  <si>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</si>
  <si>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</si>
  <si>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</si>
  <si>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</si>
  <si>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</si>
  <si>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</si>
  <si>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</si>
  <si>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</si>
  <si>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</si>
  <si>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</si>
  <si>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</si>
  <si>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</si>
  <si>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</si>
  <si>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</si>
  <si>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</si>
  <si>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</si>
  <si>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</si>
  <si>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</si>
  <si>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</si>
  <si>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</si>
  <si>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</si>
  <si>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</si>
  <si>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</si>
  <si>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</si>
  <si>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</si>
  <si>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</si>
  <si>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</si>
  <si>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</si>
  <si>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</si>
  <si>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</si>
  <si>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</si>
  <si>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</si>
  <si>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</si>
  <si>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</si>
  <si>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</si>
  <si>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</si>
  <si>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</si>
  <si>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</si>
  <si>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</si>
  <si>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</si>
  <si>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</si>
  <si>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</si>
  <si>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</si>
  <si>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</si>
  <si>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</si>
  <si>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</si>
  <si>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</si>
  <si>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</si>
  <si>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</si>
  <si>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</si>
  <si>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</si>
  <si>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</si>
  <si>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</si>
  <si>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</si>
  <si>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</si>
  <si>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</si>
  <si>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</si>
  <si>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</si>
  <si>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</si>
  <si>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</si>
  <si>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</si>
  <si>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</si>
  <si>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</si>
  <si>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</si>
  <si>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</si>
  <si>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</si>
  <si>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</si>
  <si>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</si>
  <si>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</si>
  <si>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</si>
  <si>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</si>
  <si>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</si>
  <si>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</si>
  <si>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</si>
  <si>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</si>
  <si>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</si>
  <si>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</si>
  <si>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</si>
  <si>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</si>
  <si>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</si>
  <si>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</si>
  <si>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</si>
  <si>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</si>
  <si>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</si>
  <si>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</si>
  <si>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</si>
  <si>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</si>
  <si>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</si>
  <si>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</si>
  <si>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</si>
  <si>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</si>
  <si>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</si>
  <si>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</si>
  <si>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</si>
  <si>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</si>
  <si>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</si>
  <si>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</si>
  <si>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</si>
  <si>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</si>
  <si>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</si>
  <si>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</si>
  <si>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</si>
  <si>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</si>
  <si>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</si>
  <si>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</si>
  <si>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</si>
  <si>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</si>
  <si>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</si>
  <si>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</si>
  <si>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</si>
  <si>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</si>
  <si>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</si>
  <si>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</si>
  <si>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</si>
  <si>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</si>
  <si>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</si>
  <si>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</si>
  <si>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</si>
  <si>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</si>
  <si>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</si>
  <si>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</si>
  <si>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</si>
  <si>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</si>
  <si>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</si>
  <si>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</si>
  <si>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</si>
  <si>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</si>
  <si>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</si>
  <si>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</si>
  <si>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</si>
  <si>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</si>
  <si>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</si>
  <si>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</si>
  <si>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</si>
  <si>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</si>
  <si>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</si>
  <si>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</si>
  <si>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</si>
  <si>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</si>
  <si>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</si>
  <si>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</si>
  <si>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</si>
  <si>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</si>
  <si>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</si>
  <si>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</si>
  <si>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</si>
  <si>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</si>
  <si>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</si>
  <si>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</si>
  <si>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</si>
  <si>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</si>
  <si>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</si>
  <si>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</si>
  <si>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</si>
  <si>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</si>
  <si>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</si>
  <si>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</si>
  <si>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</si>
  <si>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</si>
  <si>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</si>
  <si>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</si>
  <si>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</si>
  <si>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</si>
  <si>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</si>
  <si>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</si>
  <si>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</si>
  <si>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</si>
  <si>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</si>
  <si>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</si>
  <si>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</si>
  <si>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</si>
  <si>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</si>
  <si>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</si>
  <si>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</si>
  <si>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</si>
  <si>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</si>
  <si>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</si>
  <si>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</si>
  <si>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</si>
  <si>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</si>
  <si>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</si>
  <si>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</si>
  <si>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</si>
  <si>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</si>
  <si>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</si>
  <si>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</si>
  <si>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</si>
  <si>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</si>
  <si>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</si>
  <si>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</si>
  <si>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</si>
  <si>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</si>
  <si>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</si>
  <si>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</si>
  <si>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</si>
  <si>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</si>
  <si>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</si>
  <si>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</si>
  <si>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</si>
  <si>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</si>
  <si>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baseFuel</t>
  </si>
  <si>
    <t>fuelKerolox</t>
  </si>
  <si>
    <t>fuelHydrolox</t>
  </si>
  <si>
    <t>fuelMethalox</t>
  </si>
  <si>
    <t>fuelHypergolic</t>
  </si>
  <si>
    <t>partUpgradeKerolox</t>
  </si>
  <si>
    <t>partUpgradeHydrolox</t>
  </si>
  <si>
    <t>partUpgradeMethalox</t>
  </si>
  <si>
    <t>partUpgradeHypergolic</t>
  </si>
  <si>
    <t>Prototype Cryogenic Rocketry</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</si>
  <si>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</si>
  <si>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</si>
  <si>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</si>
  <si>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</si>
  <si>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</si>
  <si>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</si>
  <si>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</si>
  <si>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</si>
  <si>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</si>
  <si>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</si>
  <si>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</si>
  <si>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</si>
  <si>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</si>
  <si>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</si>
  <si>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</si>
  <si>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</si>
  <si>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</si>
  <si>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</si>
  <si>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</si>
  <si>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</si>
  <si>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</si>
  <si>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</si>
  <si>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</si>
  <si>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</si>
  <si>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</si>
  <si>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</si>
  <si>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</si>
  <si>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</si>
  <si>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</si>
  <si>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</si>
  <si>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</si>
  <si>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</si>
  <si>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</si>
  <si>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</si>
  <si>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</si>
  <si>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</si>
  <si>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</si>
  <si>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</si>
  <si>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</si>
  <si>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</si>
  <si>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</si>
  <si>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</si>
  <si>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</si>
  <si>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</si>
  <si>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</si>
  <si>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</si>
  <si>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</si>
  <si>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</si>
  <si>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</si>
  <si>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</si>
  <si>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</si>
  <si>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</si>
  <si>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</si>
  <si>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</si>
  <si>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</si>
  <si>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</si>
  <si>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</si>
  <si>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</si>
  <si>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</si>
  <si>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</si>
  <si>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</si>
  <si>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</si>
  <si>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</si>
  <si>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</si>
  <si>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</si>
  <si>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</si>
  <si>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</si>
  <si>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</si>
  <si>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</si>
  <si>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</si>
  <si>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</si>
  <si>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</si>
  <si>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</si>
  <si>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</si>
  <si>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</si>
  <si>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</si>
  <si>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</si>
  <si>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</si>
  <si>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</si>
  <si>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</si>
  <si>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</si>
  <si>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</si>
  <si>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</si>
  <si>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</si>
  <si>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</si>
  <si>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</si>
  <si>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</si>
  <si>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</si>
  <si>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</si>
  <si>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</si>
  <si>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</si>
  <si>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</si>
  <si>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</si>
  <si>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</si>
  <si>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</si>
  <si>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</si>
  <si>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</si>
  <si>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</si>
  <si>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</si>
  <si>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</si>
  <si>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</si>
  <si>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</si>
  <si>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</si>
  <si>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</si>
  <si>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</si>
  <si>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</si>
  <si>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</si>
  <si>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</si>
  <si>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</si>
  <si>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</si>
  <si>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</si>
  <si>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</si>
  <si>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</si>
  <si>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</si>
  <si>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</si>
  <si>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</si>
  <si>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</si>
  <si>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</si>
  <si>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</si>
  <si>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</si>
  <si>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</si>
  <si>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</si>
  <si>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</si>
  <si>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</si>
  <si>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</si>
  <si>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</si>
  <si>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</si>
  <si>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</si>
  <si>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</si>
  <si>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</si>
  <si>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</si>
  <si>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</si>
  <si>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</si>
  <si>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</si>
  <si>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</si>
  <si>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</si>
  <si>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</si>
  <si>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</si>
  <si>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</si>
  <si>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</si>
  <si>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</si>
  <si>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</si>
  <si>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</si>
  <si>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</si>
  <si>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</si>
  <si>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</si>
  <si>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</si>
  <si>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</si>
  <si>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</si>
  <si>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</si>
  <si>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</si>
  <si>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</si>
  <si>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</si>
  <si>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</si>
  <si>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singleModeAerospike</t>
  </si>
  <si>
    <t>dualModeJet</t>
  </si>
  <si>
    <t>dualModeHybrid</t>
  </si>
  <si>
    <t>singleModeJet</t>
  </si>
  <si>
    <t>singleModeOther</t>
  </si>
  <si>
    <t>singleModeNuclear</t>
  </si>
  <si>
    <t>dualModeNuclear</t>
  </si>
  <si>
    <t>singleModeIon</t>
  </si>
  <si>
    <t>dualModeIon</t>
  </si>
  <si>
    <t>C7 Aerospace Division</t>
  </si>
  <si>
    <t>Engine</t>
  </si>
  <si>
    <t>PropulsionPlasma</t>
  </si>
  <si>
    <t>PropulsionTurboJet</t>
  </si>
  <si>
    <t>PropulsionTurboFan</t>
  </si>
  <si>
    <t>SolarBeamed</t>
  </si>
  <si>
    <t>FasterThanLight</t>
  </si>
  <si>
    <t>multiFuelSupport</t>
  </si>
  <si>
    <t>MultiFuelSupport</t>
  </si>
  <si>
    <t>partUpgradeSimpleFuel</t>
  </si>
  <si>
    <t>simpleFuelLocationBaseline</t>
  </si>
  <si>
    <t>simpleFuelLocationUpgrade</t>
  </si>
  <si>
    <t>Other</t>
  </si>
  <si>
    <t>Other2</t>
  </si>
  <si>
    <t>upgradeDetails</t>
  </si>
  <si>
    <t>needs</t>
  </si>
  <si>
    <t>turboJet</t>
  </si>
  <si>
    <t>J-404 "Panther" Afterburning Turbofan</t>
  </si>
  <si>
    <t>Panther</t>
  </si>
  <si>
    <t>Dry</t>
  </si>
  <si>
    <t>Wet</t>
  </si>
  <si>
    <t>PropulsionTurboFanAfterburner</t>
  </si>
  <si>
    <t>xenon</t>
  </si>
  <si>
    <t>argon</t>
  </si>
  <si>
    <t>lithium</t>
  </si>
  <si>
    <t>2.5m</t>
  </si>
  <si>
    <t>3.75m</t>
  </si>
  <si>
    <t>5m</t>
  </si>
  <si>
    <t>7.5m</t>
  </si>
  <si>
    <t>size6</t>
  </si>
  <si>
    <t>10m</t>
  </si>
  <si>
    <t>&gt;10m</t>
  </si>
  <si>
    <t>Rockomax64_BW</t>
  </si>
  <si>
    <t>size</t>
  </si>
  <si>
    <t>partIcon</t>
  </si>
  <si>
    <t>techRequired</t>
  </si>
  <si>
    <t>NEEDS</t>
  </si>
  <si>
    <t>Squad/Parts/Aero/aerodynamicNoseCone/aerodynamicNoseCone.cfg</t>
  </si>
  <si>
    <t>Squad/Parts/Aero/airbrake/Airbrake.cfg</t>
  </si>
  <si>
    <t>upgradeNEEDS</t>
  </si>
  <si>
    <t>NearFutureLaunchVehicles|TantaresLV</t>
  </si>
  <si>
    <t>TBA</t>
  </si>
  <si>
    <t>Nexus|TantaresLV</t>
  </si>
  <si>
    <t>code</t>
  </si>
  <si>
    <t>0.3125m to 0.625m</t>
  </si>
  <si>
    <t>0.9375m to 1.25m</t>
  </si>
  <si>
    <t>1.5m to 1.875m</t>
  </si>
  <si>
    <t>DONOTUSE</t>
  </si>
  <si>
    <t>Ion Gas</t>
  </si>
  <si>
    <t>Ore</t>
  </si>
  <si>
    <t>Nuclear</t>
  </si>
  <si>
    <t>filler</t>
  </si>
  <si>
    <t>xenonTankLarge</t>
  </si>
  <si>
    <t>Lithium</t>
  </si>
  <si>
    <t>lithium-0625-2</t>
  </si>
  <si>
    <t>NearFuturePropulsion</t>
  </si>
  <si>
    <t>MediumOreTank</t>
  </si>
  <si>
    <t>Complete</t>
  </si>
  <si>
    <t>NA</t>
  </si>
  <si>
    <t>Mark 1 Spaceplane System</t>
  </si>
  <si>
    <t>Mark 2 Spaceplane System</t>
  </si>
  <si>
    <t>Mark 3 Spaceplane System</t>
  </si>
  <si>
    <t>Mk 1-3 Space Capsules</t>
  </si>
  <si>
    <t>Mark1Cockpit</t>
  </si>
  <si>
    <t>mk2Cockpit_Standard</t>
  </si>
  <si>
    <t>mk3Cockpit_Shuttle</t>
  </si>
  <si>
    <t>landerCabinSmall</t>
  </si>
  <si>
    <t>solidBooster_v2</t>
  </si>
  <si>
    <t>SRB</t>
  </si>
  <si>
    <t>srb (don't select)</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</si>
  <si>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</si>
  <si>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</si>
  <si>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</si>
  <si>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</si>
  <si>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</si>
  <si>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</si>
  <si>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</si>
  <si>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</si>
  <si>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</si>
  <si>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</si>
  <si>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</si>
  <si>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</si>
  <si>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</si>
  <si>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</si>
  <si>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</si>
  <si>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Tier 0 Structural Parts</t>
  </si>
  <si>
    <t>winglet</t>
  </si>
  <si>
    <t>Tier 1 Structural Parts</t>
  </si>
  <si>
    <t>Tier 2 Structural Parts</t>
  </si>
  <si>
    <t>Tier 3 Structural Parts</t>
  </si>
  <si>
    <t>Tier 4 Structural Parts</t>
  </si>
  <si>
    <t>Tier 5 Structural Parts</t>
  </si>
  <si>
    <t>Tier 6 Structural Parts</t>
  </si>
  <si>
    <t>Tier 7 Structural Parts</t>
  </si>
  <si>
    <t>Tier 8 Structural Parts</t>
  </si>
  <si>
    <t>Tier 9+ Structural Parts</t>
  </si>
  <si>
    <t>Winglet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</si>
</sst>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2" fillId="0" borderId="0" applyFont="0" applyFill="0" applyBorder="0" applyAlignment="0" applyProtection="0"/>
  </cellStyleXfs>
  <cellXfs count="62">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1" fillId="0" borderId="0" xfId="0" applyFont="1" applyAlignment="1">
      <alignment wrapText="1"/>
    </xf>
    <xf numFmtId="0" fontId="1" fillId="0" borderId="0" xfId="0" applyNumberFormat="1" applyFont="1"/>
    <xf numFmtId="0" fontId="10"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5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8"/>
        <color theme="1"/>
        <name val="Calibri"/>
        <family val="2"/>
        <scheme val="minor"/>
      </font>
    </dxf>
    <dxf>
      <numFmt numFmtId="0" formatCode="General"/>
    </dxf>
    <dxf>
      <font>
        <strike val="0"/>
        <outline val="0"/>
        <shadow val="0"/>
        <u val="none"/>
        <vertAlign val="baseline"/>
        <sz val="8"/>
        <color theme="1"/>
        <name val="Calibri"/>
        <family val="2"/>
        <scheme val="minor"/>
      </font>
      <numFmt numFmtId="0" formatCode="Genera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8"/>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T3" totalsRowShown="0" headerRowDxfId="152" dataDxfId="151">
  <autoFilter ref="A1:BT3" xr:uid="{08EAA9B2-5FBF-4BBF-828E-A2C6023D6DB5}"/>
  <tableColumns count="72">
    <tableColumn id="1" xr3:uid="{B89EC6BD-ED89-4631-AC7B-3502E8F2D8D4}" name="mod" dataDxfId="150"/>
    <tableColumn id="2" xr3:uid="{23BF22B3-C2F0-48CB-A91F-F2E42B916F9A}" name="folder" dataDxfId="149"/>
    <tableColumn id="3" xr3:uid="{88EC48A5-8A1C-4864-9535-5144FA848433}" name="name" dataDxfId="148"/>
    <tableColumn id="4" xr3:uid="{AB7EAC0C-BAF1-44EF-9627-9A32AA49355D}" name="titleOrig" dataDxfId="147"/>
    <tableColumn id="5" xr3:uid="{819E9741-BC34-4451-838E-305E1EFED236}" name="mfg" dataDxfId="146"/>
    <tableColumn id="6" xr3:uid="{6D27CE16-D57E-4CFF-8D39-28FF494487D5}" name="cat" dataDxfId="145"/>
    <tableColumn id="7" xr3:uid="{D6AEEC06-791A-4C30-BB3F-2E37E7C37B79}" name="entryCostOrig" dataDxfId="144"/>
    <tableColumn id="8" xr3:uid="{C392BE92-D968-4640-B6F2-86EC68B6C2BC}" name="costOrig" dataDxfId="143"/>
    <tableColumn id="9" xr3:uid="{BD399530-18BD-4194-8A98-C88543A62215}" name="massOrig" dataDxfId="142"/>
    <tableColumn id="10" xr3:uid="{C2E201DC-82E5-4500-AF0F-4E1D4C7F9CBF}" name="TechRequiredOrig" dataDxfId="141"/>
    <tableColumn id="11" xr3:uid="{F3186874-0DC3-4479-A13A-F382C120B50E}" name="Blank" dataDxfId="140"/>
    <tableColumn id="12" xr3:uid="{8BC98983-C63F-4B8B-A3BD-AADF6B24ADAF}" name="Code" dataDxfId="139">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38">
      <calculatedColumnFormula>_xlfn.XLOOKUP(_xlfn.CONCAT(N2,O2),Templates!$G$1:$G$2037,Templates!$A$1:$A$2037,"Not Found",0,1)</calculatedColumnFormula>
    </tableColumn>
    <tableColumn id="13" xr3:uid="{1E269CFC-D216-452D-AE0C-8562FD5810BC}" name="techBranch" dataDxfId="137"/>
    <tableColumn id="14" xr3:uid="{867B3ED4-466A-4682-A665-1A29073B22AF}" name="techTier" dataDxfId="136"/>
    <tableColumn id="15" xr3:uid="{434C247F-922E-44E6-BFFD-0BDF95413166}" name="upgrade" dataDxfId="135"/>
    <tableColumn id="70" xr3:uid="{C8B58C6B-80D5-4EAE-A8A6-DBB682905D1F}" name="needs" dataDxfId="134"/>
    <tableColumn id="17" xr3:uid="{F2D16C8B-374D-484D-A190-712D100A07A2}" name="title" dataDxfId="133"/>
    <tableColumn id="18" xr3:uid="{8EF67EC3-7F34-4B6E-8AA0-6A9D1B1F49DA}" name="entryCost" dataDxfId="132"/>
    <tableColumn id="19" xr3:uid="{54BDF019-10EC-405F-BA55-55D8E92919D5}" name="cost" dataDxfId="131"/>
    <tableColumn id="20" xr3:uid="{40B2872A-8DF4-44CC-A965-8F57C4106566}" name="mass" dataDxfId="130"/>
    <tableColumn id="21" xr3:uid="{20D50244-4908-4A4E-9B6A-3FEB7844B500}" name="extraCode" dataDxfId="129"/>
    <tableColumn id="22" xr3:uid="{F72365A2-DF4B-4BE0-940F-CD8082D679C1}" name="upgradeDetails" dataDxfId="128"/>
    <tableColumn id="67" xr3:uid="{32B8E5FA-977A-4CA7-A5AB-F603FF6F0121}" name="baseFuel" dataDxfId="127"/>
    <tableColumn id="23" xr3:uid="{7F7A49DE-B559-424B-8240-65DD5DDE1492}" name="fuelKerolox" dataDxfId="126"/>
    <tableColumn id="24" xr3:uid="{18A00379-5B47-471E-97CE-E537837F9833}" name="fuelHydrolox" dataDxfId="125"/>
    <tableColumn id="25" xr3:uid="{B7343F0A-3053-47D4-B910-CBC7DFFD5A7D}" name="fuelMethalox" dataDxfId="124"/>
    <tableColumn id="26" xr3:uid="{D0DF4F76-0132-462E-A0E9-5834F6D7C684}" name="fuelHypergolic" dataDxfId="123"/>
    <tableColumn id="27" xr3:uid="{92710752-456A-4F7B-8F07-2D643831B44B}" name="tankSizes" dataDxfId="122"/>
    <tableColumn id="49" xr3:uid="{7C6E226A-1288-4392-B6D2-2EBD021D520C}" name="fuelSwitchIgnore" dataDxfId="121"/>
    <tableColumn id="28" xr3:uid="{1598DD3A-D08A-4A26-A662-0B905CB4A312}" name="deprecated" dataDxfId="120"/>
    <tableColumn id="59" xr3:uid="{51A4760B-3ABE-4F6C-A9F2-3F732CA0D9DC}" name="engineName" dataDxfId="119"/>
    <tableColumn id="29" xr3:uid="{049E1317-60EF-47BF-B8AD-1FD4DDE4B8CD}" name="modEngines" dataDxfId="118"/>
    <tableColumn id="30" xr3:uid="{A9ECFC8D-4F97-447A-AAD2-92AF8B942EEA}" name="maxThrust" dataDxfId="117"/>
    <tableColumn id="31" xr3:uid="{EB519740-A0B7-4F52-B45E-E3E5F9B2CD91}" name="i0" dataDxfId="116"/>
    <tableColumn id="32" xr3:uid="{83014606-260C-4670-8A25-CAAD83671F87}" name="i1" dataDxfId="115"/>
    <tableColumn id="33" xr3:uid="{892083DB-7460-4DAD-A485-B9C08B653852}" name="i2" dataDxfId="114"/>
    <tableColumn id="34" xr3:uid="{F7CC4D5F-CEC8-488F-8698-E759663E9C7A}" name="i3" dataDxfId="113"/>
    <tableColumn id="35" xr3:uid="{7E7E0340-A380-4D50-96B2-597B4BD31529}" name="i4" dataDxfId="112"/>
    <tableColumn id="37" xr3:uid="{8499540C-23C8-4B6A-8885-BEC3F70E313C}" name="ModuleEngines" dataDxfId="11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110">
      <calculatedColumnFormula>_xlfn.XLOOKUP(Parts[[#This Row],[upgradeDetails]],tbl_EngineUpgrades[EngineUpgrades],tbl_EngineUpgrades[Template],"",0,1)</calculatedColumnFormula>
    </tableColumn>
    <tableColumn id="36" xr3:uid="{A25A719A-06C8-4C7B-A6FA-64ABE1C90F80}" name="multiFuelSupport" dataDxfId="109">
      <calculatedColumnFormula>_xlfn.XLOOKUP(Parts[[#This Row],[upgradeDetails]],tbl_EngineUpgrades[EngineUpgrades],tbl_EngineUpgrades[MultiFuelSupport],"",0,1)</calculatedColumnFormula>
    </tableColumn>
    <tableColumn id="43" xr3:uid="{367B0599-1CB2-4DF0-A297-497360F2CB8F}" name="engineID0" dataDxfId="108"/>
    <tableColumn id="42" xr3:uid="{E9E34781-B765-4684-8353-51CAD3D41534}" name="engineID1" dataDxfId="107"/>
    <tableColumn id="41" xr3:uid="{0DB3D858-9349-4C1A-B35D-D2CC2ED06DD0}" name="engineID2" dataDxfId="106"/>
    <tableColumn id="44" xr3:uid="{73178C88-C747-4E6B-914B-ED5BA7B97B04}" name="waterfall" dataDxfId="105"/>
    <tableColumn id="45" xr3:uid="{809E2F88-4E3F-4F54-A996-76DAAEE76107}" name="waterfallKerolox" dataDxfId="104"/>
    <tableColumn id="46" xr3:uid="{9C4D97C7-1B4B-4226-8DC1-375F73640F0C}" name="waterfallHydrolox" dataDxfId="103"/>
    <tableColumn id="47" xr3:uid="{CD483828-34EC-481E-AD34-E21E3B9A417C}" name="waterfallMethalox" dataDxfId="102"/>
    <tableColumn id="48" xr3:uid="{C51AD1C8-9651-427F-8A4A-9FDCAB91D98C}" name="waterfallHypergolic" dataDxfId="101"/>
    <tableColumn id="53" xr3:uid="{9BAA9EAC-6118-414B-A1E1-D2C7B7781AA6}" name="baseSkinTemp" dataDxfId="100"/>
    <tableColumn id="72" xr3:uid="{303B6B56-AC01-4609-8998-B42B7AB9C4AA}" name="rtgBasePower" dataDxfId="99"/>
    <tableColumn id="52" xr3:uid="{409F2972-053B-4248-B9E1-9611A1E93396}" name="upgradeSkinTemp" dataDxfId="98"/>
    <tableColumn id="60" xr3:uid="{C409C270-6F92-4432-9707-4451DC114C3E}" name="modAntenna" dataDxfId="97"/>
    <tableColumn id="61" xr3:uid="{2049E982-B67E-42FC-A1A2-1F14DF60F80D}" name="packetInterval" dataDxfId="96"/>
    <tableColumn id="64" xr3:uid="{DE13C9B7-B659-4DEB-891F-ED3E3E26F5AF}" name="packetSize" dataDxfId="95"/>
    <tableColumn id="63" xr3:uid="{7714B1A3-7150-464D-A9A8-F5A3E938EED8}" name="packetResourceCost" dataDxfId="94"/>
    <tableColumn id="62" xr3:uid="{8B9C7240-4A23-4F31-9EBF-2F29A2A091B6}" name="antennaPower" dataDxfId="93"/>
    <tableColumn id="65" xr3:uid="{DC3E5468-2D47-4FC9-A527-8F0E73EFC204}" name="antennaCombinable" dataDxfId="92"/>
    <tableColumn id="66" xr3:uid="{41035221-B5DC-4C0C-9880-887036D5CB25}" name="ModuleDataTransmitter" dataDxfId="91">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90">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89">
      <calculatedColumnFormula>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88">
      <calculatedColumnFormula>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calculatedColumnFormula>
    </tableColumn>
    <tableColumn id="56" xr3:uid="{D8206850-EA9D-4F48-9A37-EB2206D0C6E7}" name="partUpgradeHydrolox" dataDxfId="87">
      <calculatedColumnFormula>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calculatedColumnFormula>
    </tableColumn>
    <tableColumn id="58" xr3:uid="{EBF61740-84E3-4301-9A96-7EF9D57248BA}" name="partUpgradeMethalox" dataDxfId="86">
      <calculatedColumnFormula>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calculatedColumnFormula>
    </tableColumn>
    <tableColumn id="57" xr3:uid="{24604E69-6112-4D05-8EA9-13FB0F7D3399}" name="partUpgradeHypergolic" dataDxfId="85">
      <calculatedColumnFormula>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calculatedColumnFormula>
    </tableColumn>
    <tableColumn id="38" xr3:uid="{911BBBBF-D467-4EBD-9D11-3DF5C9BE2FE1}" name="partUpgradeSimpleFuel" dataDxfId="84">
      <calculatedColumnFormula>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calculatedColumnFormula>
    </tableColumn>
    <tableColumn id="51" xr3:uid="{3EC99BE9-1597-4156-B58E-3B8ECBEF0A71}" name="localization" dataDxfId="83">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82">
      <calculatedColumnFormula>MIN(Parts[[#This Row],[techTier]]+2,MAX(INDIRECT(N2)))</calculatedColumnFormula>
    </tableColumn>
    <tableColumn id="68" xr3:uid="{5E8C18A7-01AB-43C8-980F-128BF15F31C8}" name="simpleFuelLocationBaseline" dataDxfId="81">
      <calculatedColumnFormula>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calculatedColumnFormula>
    </tableColumn>
    <tableColumn id="69" xr3:uid="{B54A86CC-25C4-47DF-8230-1094822BA669}" name="simpleFuelLocationUpgrade" dataDxfId="80">
      <calculatedColumnFormula>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calculatedColumnFormula>
    </tableColumn>
    <tableColumn id="71" xr3:uid="{6BD8C747-3C48-49AE-AEF0-52BF272B6615}" name="upgradeNEEDS" dataDxfId="79">
      <calculatedColumnFormula>LEFT(Parts[[#This Row],[folder]],FIND(CHAR(1),SUBSTITUTE(Parts[[#This Row],[folder]],"/",CHAR(1),LEN(Parts[[#This Row],[folder]])-LEN(SUBSTITUTE(Parts[[#This Row],[folder]],"/",""))))-1)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78" dataDxfId="77">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76"/>
    <tableColumn id="2" xr3:uid="{3EE15278-00D2-4CFD-AFCD-E5B0773A1F9F}" name="-2" dataDxfId="75"/>
    <tableColumn id="3" xr3:uid="{C6D83E15-739A-4492-86F3-60747F49BEF2}" name="-1.5" dataDxfId="74"/>
    <tableColumn id="4" xr3:uid="{07E0005E-EA05-4005-AC95-6AD22C371B01}" name="-1" dataDxfId="73"/>
    <tableColumn id="5" xr3:uid="{83B1CDE6-35BA-4450-B59A-E29B3BE20EEF}" name="-0.5" dataDxfId="72"/>
    <tableColumn id="6" xr3:uid="{EBBC2466-4937-437D-9F7A-C2244C0B1E32}" name="0" dataDxfId="71"/>
    <tableColumn id="7" xr3:uid="{8B332BDC-E68D-4B36-A7AF-FA770E35D2BD}" name="0.5" dataDxfId="70"/>
    <tableColumn id="8" xr3:uid="{5B5AAF49-6823-4327-9903-744484F35591}" name="1" dataDxfId="69"/>
    <tableColumn id="9" xr3:uid="{3A00162F-CD22-4BA3-B176-87781EF96717}" name="1.5" dataDxfId="68"/>
    <tableColumn id="10" xr3:uid="{0ED43C87-6780-4160-83C3-B7EE21115F9E}" name="2" dataDxfId="67"/>
    <tableColumn id="11" xr3:uid="{1EF3BA5C-5E2E-4AE2-8F09-3B095AAC84C6}" name="2.5" dataDxfId="66"/>
    <tableColumn id="12" xr3:uid="{709446F0-DBEC-410B-ABCC-249CAAAD1B04}" name="3" dataDxfId="65"/>
    <tableColumn id="13" xr3:uid="{31A633F5-BC2B-4C4D-9287-A60F7C03C585}" name="3.5" dataDxfId="64"/>
    <tableColumn id="14" xr3:uid="{0A85D2B2-C6C6-41BD-A2AB-82FAFBBA5E2C}" name="4" dataDxfId="63"/>
    <tableColumn id="15" xr3:uid="{9D04BB63-2A08-4688-84AA-5DE8D2817947}" name="4.5" dataDxfId="62"/>
    <tableColumn id="16" xr3:uid="{60E11BCF-F3AE-48DC-A8DD-F75677C6A842}" name="5" dataDxfId="61"/>
    <tableColumn id="17" xr3:uid="{BA6C49CB-7FBD-4104-8EC8-41DE7622FFA6}" name="5.5" dataDxfId="60"/>
    <tableColumn id="18" xr3:uid="{196653AE-82C7-4A73-9D88-6974D3603CC1}" name="6" dataDxfId="59"/>
    <tableColumn id="19" xr3:uid="{3AC00284-A8C8-400C-BED3-85DC7507964D}" name="6.5" dataDxfId="58"/>
    <tableColumn id="20" xr3:uid="{C34387F2-9B3E-4872-81F2-F25A4E8AD8EC}" name="7" dataDxfId="57"/>
    <tableColumn id="21" xr3:uid="{995C9836-E9CF-4597-84D2-43322F8E1D6B}" name="7.5" dataDxfId="56"/>
    <tableColumn id="22" xr3:uid="{E82CDE82-0B0C-43AF-A192-94959D718CF1}" name="8" dataDxfId="55"/>
    <tableColumn id="23" xr3:uid="{B461DF87-03FB-454D-BA3A-AA3D7C365C2A}" name="8.5" dataDxfId="54"/>
    <tableColumn id="24" xr3:uid="{86619078-FD1D-4579-B868-7279F58C9766}" name="9" dataDxfId="53"/>
    <tableColumn id="25" xr3:uid="{46B4456D-AA4B-4429-BAB5-724B0F29A071}" name="9.5" dataDxfId="52"/>
    <tableColumn id="26" xr3:uid="{69671739-A91C-4DE0-982D-C33FE18EFA76}" name="10" dataDxfId="51"/>
    <tableColumn id="27" xr3:uid="{C8C34315-A1BD-483D-9306-A828F8CB21B9}" name="10.5" dataDxfId="50"/>
    <tableColumn id="28" xr3:uid="{17B4E2A7-8B8E-40D8-81D1-B16C65CB6604}" name="11" dataDxfId="49"/>
    <tableColumn id="29" xr3:uid="{F0EC64D8-C306-44EA-AECF-2DA9D82E65A9}" name="11.5" dataDxfId="48"/>
    <tableColumn id="30" xr3:uid="{2FA1933D-B7E7-4359-B5B8-85970FA95509}" name="12" dataDxfId="47"/>
    <tableColumn id="31" xr3:uid="{94C37E9A-8433-4125-8083-FC98A2D680E0}" name="12.5" dataDxfId="46"/>
    <tableColumn id="32" xr3:uid="{11C2A606-174F-4C58-AABA-71D6B728FBFC}" name="13" dataDxfId="45"/>
    <tableColumn id="33" xr3:uid="{708A7372-554F-48C6-B8D3-556786C193E9}" name="13.5" dataDxfId="44"/>
    <tableColumn id="34" xr3:uid="{DB49208B-833B-4F5B-BC1B-7653BA1F8094}" name="14" dataDxfId="43"/>
    <tableColumn id="35" xr3:uid="{02FC4F17-73BC-4FAE-9C51-C6CBD8C2D217}" name="14.5" dataDxfId="42"/>
    <tableColumn id="36" xr3:uid="{273A7E6F-ED81-4748-A8B1-DCA5BD74F7D4}" name="15"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40"/>
    <tableColumn id="2" xr3:uid="{70710B09-E692-4BD4-82C8-37E9E9F7566E}" name="tier" dataDxfId="39">
      <calculatedColumnFormula>VLOOKUP(primary[[#This Row],[id]],TreeDesign!$A$3:$C$500,2,FALSE)</calculatedColumnFormula>
    </tableColumn>
    <tableColumn id="1" xr3:uid="{31C2D982-491C-4BA9-847A-3741F9EB9885}" name="row" dataDxfId="38">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7">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36">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5">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34">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K3:K61" totalsRowShown="0">
  <autoFilter ref="K3:K61" xr:uid="{D3472AEE-E779-4D86-98F5-059815F73F1D}"/>
  <sortState xmlns:xlrd2="http://schemas.microsoft.com/office/spreadsheetml/2017/richdata2" ref="K4:K61">
    <sortCondition ref="K3:K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12" totalsRowShown="0">
  <autoFilter ref="A1:B12"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G13" totalsRowShown="0">
  <autoFilter ref="D1:G13" xr:uid="{7627BE91-8020-4722-9333-6C6FB72623C2}"/>
  <sortState xmlns:xlrd2="http://schemas.microsoft.com/office/spreadsheetml/2017/richdata2" ref="D2:E13">
    <sortCondition ref="D1:D13"/>
  </sortState>
  <tableColumns count="4">
    <tableColumn id="1" xr3:uid="{67F7EEBE-17FC-4570-B5F0-14636E7F27A4}" name="EngineUpgrades"/>
    <tableColumn id="2" xr3:uid="{37639589-5F55-4732-ABD2-4752D326BE9A}" name="Template"/>
    <tableColumn id="3" xr3:uid="{FB5C805C-B1B5-4D91-9AD9-22829F80F5C7}" name="MultiFuelSupport"/>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I1:I9" totalsRowShown="0">
  <autoFilter ref="I1:I9" xr:uid="{7D801011-3E70-49CD-B202-C5652241F6B1}"/>
  <sortState xmlns:xlrd2="http://schemas.microsoft.com/office/spreadsheetml/2017/richdata2" ref="I2:I7">
    <sortCondition ref="I1:I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K1:R8" totalsRowShown="0">
  <autoFilter ref="K1:R8" xr:uid="{DCC3A9F6-1453-4134-8EE4-26C14C81519F}"/>
  <tableColumns count="8">
    <tableColumn id="1" xr3:uid="{D3E33C77-F0B0-4EAB-B5D4-5227BD4AADAC}" name="TankUpgrades"/>
    <tableColumn id="7" xr3:uid="{217A31D1-839A-4DD3-9760-85CD78F75611}" name="name"/>
    <tableColumn id="2" xr3:uid="{E4F06545-4798-46B4-952A-148EBE504896}" name="partIcon"/>
    <tableColumn id="3" xr3:uid="{0D0DFBE7-B284-4D5B-8838-285A9DFDC650}" name="NEEDS"/>
    <tableColumn id="4" xr3:uid="{7D1DD4F0-E543-4915-B21F-8C2249DB1087}" name="techRequired"/>
    <tableColumn id="5" xr3:uid="{67BB271B-7AC1-40A6-9076-48F0E8B9E607}" name="entryCost"/>
    <tableColumn id="6" xr3:uid="{5EA8575F-A60F-4494-A126-9152540244C7}" name="code" dataDxfId="33">
      <calculatedColumnFormula>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calculatedColumnFormula>
    </tableColumn>
    <tableColumn id="9" xr3:uid="{A6791DC2-04D6-4126-8702-B585B4D59A5D}" name="Complete" dataDxfId="32"/>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AC1:AJ6" totalsRowShown="0">
  <autoFilter ref="AC1:AJ6" xr:uid="{B47E6258-04D7-499D-86E6-D2AE06CE1BA8}"/>
  <sortState xmlns:xlrd2="http://schemas.microsoft.com/office/spreadsheetml/2017/richdata2" ref="AC2:AF6">
    <sortCondition ref="AC1:AC6"/>
  </sortState>
  <tableColumns count="8">
    <tableColumn id="1" xr3:uid="{14282640-DB65-48E0-8AC5-EEAC1684A7A0}" name="SystemUpgrades"/>
    <tableColumn id="7" xr3:uid="{7D57A6BF-B07D-48AB-B4C5-7930DE1AB80C}" name="name" dataDxfId="31"/>
    <tableColumn id="3" xr3:uid="{B7C77191-AA03-474A-BD03-957ECCC053A9}" name="partIcon" dataDxfId="30"/>
    <tableColumn id="2" xr3:uid="{475DF954-56FC-4E53-84ED-8B97275EDB12}" name="NEEDS"/>
    <tableColumn id="4" xr3:uid="{0C6F3514-A6F6-4D8C-BFC3-0FEA6F760B19}" name="techRequired"/>
    <tableColumn id="5" xr3:uid="{64B1BB41-20E5-4085-BCF2-14AC2685DDB5}" name="entryCost"/>
    <tableColumn id="6" xr3:uid="{A80F6066-5DC5-493D-AAD5-A90344A41B0A}" name="code" dataDxfId="29">
      <calculatedColumnFormula>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calculatedColumnFormula>
    </tableColumn>
    <tableColumn id="8" xr3:uid="{AD9BB2AB-BAF4-4592-A7A8-C8782031D775}" name="Comple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T1:AA10" totalsRowShown="0">
  <autoFilter ref="T1:AA10" xr:uid="{48420384-1343-487C-9FE7-8A7AABA818DE}"/>
  <sortState xmlns:xlrd2="http://schemas.microsoft.com/office/spreadsheetml/2017/richdata2" ref="T2:U10">
    <sortCondition ref="T1:T10"/>
  </sortState>
  <tableColumns count="8">
    <tableColumn id="1" xr3:uid="{866DC9DC-D9E3-4603-B4EE-ABF179C08169}" name="TankSizes"/>
    <tableColumn id="2" xr3:uid="{D45547E2-43CD-4E81-A860-A8A2A4100976}" name="size"/>
    <tableColumn id="3" xr3:uid="{D846D994-E9D8-4446-9A96-27EF6EB66D0F}" name="partIcon"/>
    <tableColumn id="6" xr3:uid="{FE0E0BBF-A0B0-4AB3-BF8F-8EF952BD2E6B}" name="NEEDS"/>
    <tableColumn id="4" xr3:uid="{19927494-4261-4215-AE1C-149011D9F338}" name="techRequired"/>
    <tableColumn id="5" xr3:uid="{C6FC7C93-9D26-43F0-8335-BFAEA527BF13}" name="entryCost"/>
    <tableColumn id="7" xr3:uid="{6306355E-9CE5-40F7-8E98-373EA6B3AD18}" name="code" dataDxfId="28">
      <calculatedColumnFormula>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calculatedColumnFormula>
    </tableColumn>
    <tableColumn id="8" xr3:uid="{67BFAF47-1B9C-4A32-91F2-B73818AA8AA6}" name="Complete" dataDxfId="27"/>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AL1:AT4" totalsRowShown="0" headerRowDxfId="26" dataDxfId="24" headerRowBorderDxfId="25" tableBorderDxfId="23" totalsRowBorderDxfId="22">
  <autoFilter ref="AL1:AT4" xr:uid="{05DB5252-3272-4B5D-B72E-96DDC355588E}"/>
  <tableColumns count="9">
    <tableColumn id="1" xr3:uid="{C85D4ADF-5D6D-4558-AFA9-230DB161FE08}" name="SolarUpgrades" dataDxfId="21"/>
    <tableColumn id="2" xr3:uid="{31627D72-97C3-4FF3-84C1-640057A53479}" name="name" dataDxfId="20"/>
    <tableColumn id="3" xr3:uid="{CE89E2AE-837E-4960-8135-D11BA317956C}" name="partIcon" dataDxfId="19"/>
    <tableColumn id="9" xr3:uid="{9DFC6F48-F675-4C6A-B409-3A74A521349D}" name="UpgradeNode" dataDxfId="18"/>
    <tableColumn id="4" xr3:uid="{4B79E83C-5D09-4CA5-9B2F-67D06D116C64}" name="NEEDS" dataDxfId="17"/>
    <tableColumn id="5" xr3:uid="{0868A63C-F5FB-45EF-9B30-13C480A061ED}" name="techRequired" dataDxfId="16"/>
    <tableColumn id="6" xr3:uid="{41587DE8-8A0C-4E52-B63A-D1E1BA88A871}" name="entryCost" dataDxfId="15"/>
    <tableColumn id="7" xr3:uid="{97E6B30D-3EED-42B2-9128-C77BF2098E2B}" name="code" dataDxfId="14">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13"/>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AV1:BC11" totalsRowShown="0" headerRowDxfId="12" dataDxfId="10" headerRowBorderDxfId="11" tableBorderDxfId="9" totalsRowBorderDxfId="8">
  <autoFilter ref="AV1:BC11" xr:uid="{B19E0F74-F7E0-4479-84ED-69881909BC31}"/>
  <tableColumns count="8">
    <tableColumn id="1" xr3:uid="{59D6E8AE-AE21-49A6-9FDE-61EFE4F71DA9}" name="StructuralUpgrades" dataDxfId="7"/>
    <tableColumn id="2" xr3:uid="{744A94BE-CB10-4C0D-87C4-35CC32B30CD4}" name="name" dataDxfId="6"/>
    <tableColumn id="3" xr3:uid="{FA91D5D4-8D0D-4963-86F9-C3E44A194B99}" name="partIcon" dataDxfId="5"/>
    <tableColumn id="4" xr3:uid="{0D26FBE0-9C67-4DD0-BFB7-4A0E025E15FE}" name="NEEDS" dataDxfId="4"/>
    <tableColumn id="5" xr3:uid="{D9DA9E28-6179-45B5-AD4A-FE07D02F4912}" name="techRequired" dataDxfId="3"/>
    <tableColumn id="6" xr3:uid="{79B2A5D7-3E1E-46F6-A06C-3AAD44E79293}" name="entryCost" dataDxfId="2"/>
    <tableColumn id="7" xr3:uid="{1CA38010-3C20-450A-931F-24A481617425}" name="code" dataDxfId="1">
      <calculatedColumnFormula>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calculatedColumnFormula>
    </tableColumn>
    <tableColumn id="8" xr3:uid="{04F965F7-D9F8-48FB-B217-8D9C73C62D00}" name="Comple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table" Target="../tables/table69.xml"/><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 Id="rId9" Type="http://schemas.openxmlformats.org/officeDocument/2006/relationships/table" Target="../tables/table7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T10"/>
  <sheetViews>
    <sheetView zoomScale="80" zoomScaleNormal="80" workbookViewId="0">
      <selection activeCell="L2" sqref="L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63.7265625" style="31" customWidth="1"/>
    <col min="13" max="13" width="13.90625" style="31" customWidth="1"/>
    <col min="14" max="14" width="19.81640625" style="31" customWidth="1"/>
    <col min="15" max="15" width="5.6328125" style="31" customWidth="1"/>
    <col min="16" max="16" width="15" style="31" bestFit="1" customWidth="1"/>
    <col min="17" max="17" width="15" style="31" customWidth="1"/>
    <col min="18" max="18" width="16.54296875" style="31" customWidth="1"/>
    <col min="19" max="22" width="8.7265625" style="31"/>
    <col min="23" max="24" width="18" style="31" customWidth="1"/>
    <col min="25" max="28" width="8.7265625" style="31"/>
    <col min="29" max="29" width="10.26953125" style="31" bestFit="1" customWidth="1"/>
    <col min="30" max="30" width="10.26953125" style="31" customWidth="1"/>
    <col min="31" max="32" width="11.36328125" style="31" customWidth="1"/>
    <col min="33" max="33" width="13.54296875" style="31" customWidth="1"/>
    <col min="34" max="39" width="8.7265625" style="31"/>
    <col min="40" max="40" width="35.81640625" style="31" customWidth="1"/>
    <col min="41" max="59" width="12.54296875" style="31" customWidth="1"/>
    <col min="60" max="60" width="53.90625" style="31" customWidth="1"/>
    <col min="61" max="61" width="52.7265625" style="31" customWidth="1"/>
    <col min="62" max="62" width="56.453125" style="31" customWidth="1"/>
    <col min="63" max="63" width="52.81640625" style="31" bestFit="1" customWidth="1"/>
    <col min="64" max="65" width="52.81640625" style="31" customWidth="1"/>
    <col min="66" max="67" width="52.7265625" style="31" customWidth="1"/>
    <col min="68" max="68" width="48.36328125" style="31" bestFit="1" customWidth="1"/>
    <col min="69" max="69" width="8.7265625" style="31"/>
    <col min="70" max="70" width="23.7265625" style="31" customWidth="1"/>
    <col min="71" max="71" width="23.6328125" style="31" bestFit="1" customWidth="1"/>
    <col min="72" max="72" width="31" style="31" bestFit="1" customWidth="1"/>
    <col min="73" max="16384" width="8.7265625" style="31"/>
  </cols>
  <sheetData>
    <row r="1" spans="1:72" x14ac:dyDescent="0.3">
      <c r="A1" s="31" t="s">
        <v>301</v>
      </c>
      <c r="B1" s="31" t="s">
        <v>1398</v>
      </c>
      <c r="C1" s="31" t="s">
        <v>1178</v>
      </c>
      <c r="D1" s="31" t="s">
        <v>1179</v>
      </c>
      <c r="E1" s="31" t="s">
        <v>1401</v>
      </c>
      <c r="F1" s="31" t="s">
        <v>1402</v>
      </c>
      <c r="G1" s="31" t="s">
        <v>1180</v>
      </c>
      <c r="H1" s="31" t="s">
        <v>1181</v>
      </c>
      <c r="I1" s="31" t="s">
        <v>1182</v>
      </c>
      <c r="J1" s="31" t="s">
        <v>1183</v>
      </c>
      <c r="K1" s="31" t="s">
        <v>1175</v>
      </c>
      <c r="L1" s="31" t="s">
        <v>295</v>
      </c>
      <c r="M1" s="32" t="s">
        <v>1166</v>
      </c>
      <c r="N1" s="31" t="s">
        <v>1213</v>
      </c>
      <c r="O1" s="31" t="s">
        <v>1214</v>
      </c>
      <c r="P1" s="31" t="s">
        <v>1229</v>
      </c>
      <c r="Q1" s="31" t="s">
        <v>1598</v>
      </c>
      <c r="R1" s="31" t="s">
        <v>254</v>
      </c>
      <c r="S1" s="31" t="s">
        <v>1184</v>
      </c>
      <c r="T1" s="31" t="s">
        <v>1185</v>
      </c>
      <c r="U1" s="31" t="s">
        <v>1186</v>
      </c>
      <c r="V1" s="31" t="s">
        <v>1248</v>
      </c>
      <c r="W1" s="31" t="s">
        <v>1597</v>
      </c>
      <c r="X1" s="31" t="s">
        <v>1410</v>
      </c>
      <c r="Y1" s="31" t="s">
        <v>1411</v>
      </c>
      <c r="Z1" s="31" t="s">
        <v>1412</v>
      </c>
      <c r="AA1" s="31" t="s">
        <v>1413</v>
      </c>
      <c r="AB1" s="31" t="s">
        <v>1414</v>
      </c>
      <c r="AC1" s="31" t="s">
        <v>1228</v>
      </c>
      <c r="AD1" s="31" t="s">
        <v>1246</v>
      </c>
      <c r="AE1" s="31" t="s">
        <v>2</v>
      </c>
      <c r="AF1" s="31" t="s">
        <v>1400</v>
      </c>
      <c r="AG1" s="31" t="s">
        <v>1230</v>
      </c>
      <c r="AH1" s="31" t="s">
        <v>1211</v>
      </c>
      <c r="AI1" s="31" t="s">
        <v>1231</v>
      </c>
      <c r="AJ1" s="31" t="s">
        <v>1232</v>
      </c>
      <c r="AK1" s="31" t="s">
        <v>1233</v>
      </c>
      <c r="AL1" s="31" t="s">
        <v>1234</v>
      </c>
      <c r="AM1" s="31" t="s">
        <v>1235</v>
      </c>
      <c r="AN1" s="31" t="s">
        <v>1212</v>
      </c>
      <c r="AO1" s="31" t="s">
        <v>1237</v>
      </c>
      <c r="AP1" s="31" t="s">
        <v>1590</v>
      </c>
      <c r="AQ1" s="31" t="s">
        <v>1225</v>
      </c>
      <c r="AR1" s="31" t="s">
        <v>1226</v>
      </c>
      <c r="AS1" s="31" t="s">
        <v>1227</v>
      </c>
      <c r="AT1" s="31" t="s">
        <v>1236</v>
      </c>
      <c r="AU1" s="31" t="s">
        <v>1394</v>
      </c>
      <c r="AV1" s="31" t="s">
        <v>1395</v>
      </c>
      <c r="AW1" s="31" t="s">
        <v>1396</v>
      </c>
      <c r="AX1" s="31" t="s">
        <v>1397</v>
      </c>
      <c r="AY1" s="31" t="s">
        <v>1249</v>
      </c>
      <c r="AZ1" s="31" t="s">
        <v>1655</v>
      </c>
      <c r="BA1" s="31" t="s">
        <v>1250</v>
      </c>
      <c r="BB1" s="31" t="s">
        <v>1404</v>
      </c>
      <c r="BC1" s="31" t="s">
        <v>1403</v>
      </c>
      <c r="BD1" s="31" t="s">
        <v>1405</v>
      </c>
      <c r="BE1" s="31" t="s">
        <v>1406</v>
      </c>
      <c r="BF1" s="31" t="s">
        <v>1407</v>
      </c>
      <c r="BG1" s="31" t="s">
        <v>1408</v>
      </c>
      <c r="BH1" s="31" t="s">
        <v>1409</v>
      </c>
      <c r="BI1" s="31" t="s">
        <v>1238</v>
      </c>
      <c r="BJ1" s="31" t="s">
        <v>1247</v>
      </c>
      <c r="BK1" s="31" t="s">
        <v>1415</v>
      </c>
      <c r="BL1" s="31" t="s">
        <v>1416</v>
      </c>
      <c r="BM1" s="31" t="s">
        <v>1417</v>
      </c>
      <c r="BN1" s="31" t="s">
        <v>1418</v>
      </c>
      <c r="BO1" s="31" t="s">
        <v>1592</v>
      </c>
      <c r="BP1" s="31" t="s">
        <v>1254</v>
      </c>
      <c r="BQ1" s="31" t="s">
        <v>1399</v>
      </c>
      <c r="BR1" s="31" t="s">
        <v>1593</v>
      </c>
      <c r="BS1" s="31" t="s">
        <v>1594</v>
      </c>
      <c r="BT1" s="31" t="s">
        <v>1622</v>
      </c>
    </row>
    <row r="2" spans="1:72" ht="409" customHeight="1" x14ac:dyDescent="0.3">
      <c r="A2" s="31" t="s">
        <v>302</v>
      </c>
      <c r="B2" s="31" t="s">
        <v>1620</v>
      </c>
      <c r="C2" s="31" t="s">
        <v>1669</v>
      </c>
      <c r="D2" s="31" t="s">
        <v>1679</v>
      </c>
      <c r="E2" s="31" t="s">
        <v>1173</v>
      </c>
      <c r="F2" s="31" t="s">
        <v>1174</v>
      </c>
      <c r="G2" s="31">
        <v>2250</v>
      </c>
      <c r="H2" s="31">
        <v>450</v>
      </c>
      <c r="I2" s="31">
        <v>0.1</v>
      </c>
      <c r="J2" s="31" t="s">
        <v>99</v>
      </c>
      <c r="K2" s="34"/>
      <c r="L2"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@PART[winglet]:AFTER[Squad] // Winglet
	{
    kiwiBranch = SolarPanels
    kiwiTier = 0
    kiwiStructuralUpgradeType = tier0
}</v>
      </c>
      <c r="M2" s="38" t="str">
        <f>_xlfn.XLOOKUP(_xlfn.CONCAT(N2,O2),Templates!$G$1:$G$2037,Templates!$A$1:$A$2037,"Not Found",0,1)</f>
        <v>start</v>
      </c>
      <c r="N2" s="36" t="s">
        <v>1038</v>
      </c>
      <c r="O2" s="36">
        <v>0</v>
      </c>
      <c r="P2" s="37" t="s">
        <v>1220</v>
      </c>
      <c r="Q2" s="52"/>
      <c r="R2" s="35"/>
      <c r="S2" s="35"/>
      <c r="T2" s="35"/>
      <c r="U2" s="35"/>
      <c r="V2" s="35"/>
      <c r="W2" s="35"/>
      <c r="X2" s="35"/>
      <c r="Y2" s="45"/>
      <c r="Z2" s="45"/>
      <c r="AA2" s="45"/>
      <c r="AB2" s="45"/>
      <c r="AC2" s="35"/>
      <c r="AD2" s="35"/>
      <c r="AE2" s="35"/>
      <c r="AF2" s="35"/>
      <c r="AG2" s="35"/>
      <c r="AH2" s="35"/>
      <c r="AI2" s="35"/>
      <c r="AJ2" s="35"/>
      <c r="AK2" s="35"/>
      <c r="AL2" s="35"/>
      <c r="AM2" s="35"/>
      <c r="AN2"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2" s="41" t="str">
        <f>_xlfn.XLOOKUP(Parts[[#This Row],[upgradeDetails]],tbl_EngineUpgrades[EngineUpgrades],tbl_EngineUpgrades[Template],"",0,1)</f>
        <v/>
      </c>
      <c r="AP2" s="41" t="str">
        <f>_xlfn.XLOOKUP(Parts[[#This Row],[upgradeDetails]],tbl_EngineUpgrades[EngineUpgrades],tbl_EngineUpgrades[MultiFuelSupport],"",0,1)</f>
        <v/>
      </c>
      <c r="AQ2" s="35"/>
      <c r="AR2" s="35"/>
      <c r="AS2" s="35"/>
      <c r="AT2" s="35"/>
      <c r="AU2" s="35"/>
      <c r="AV2" s="35"/>
      <c r="AW2" s="35"/>
      <c r="AX2" s="35"/>
      <c r="AY2" s="35"/>
      <c r="AZ2" s="35"/>
      <c r="BA2" s="35"/>
      <c r="BB2" s="35"/>
      <c r="BC2" s="35"/>
      <c r="BD2" s="35"/>
      <c r="BE2" s="35"/>
      <c r="BF2" s="35"/>
      <c r="BG2" s="45"/>
      <c r="BH2"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2"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kiwiStructuralUpgradeType = tier0</v>
      </c>
      <c r="BJ2" s="42" t="str">
        <f>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2" s="44" t="str">
        <f>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L2"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2"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2"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2"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2" s="43" t="str">
        <f>_xlfn.CONCAT(IF(Parts[[#This Row],[title]]&lt;&gt;"",_xlfn.CONCAT("#LOC_KTT_",A2,"_",C2,"_Title = ",Parts[[#This Row],[title]],CHAR(10)),""),IF(Parts[[#This Row],[engineName]]&lt;&gt;"",_xlfn.CONCAT("#LOC_KTT_",Parts[[#This Row],[mod]],"_",Parts[[#This Row],[name]],"_EngineName = ",Parts[[#This Row],[engineName]]),""))</f>
        <v/>
      </c>
      <c r="BQ2" s="41">
        <f ca="1">MIN(Parts[[#This Row],[techTier]]+2,MAX(INDIRECT(N2)))</f>
        <v>2</v>
      </c>
      <c r="BR2"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2" s="5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2" s="41" t="str">
        <f>LEFT(Parts[[#This Row],[folder]],FIND(CHAR(1),SUBSTITUTE(Parts[[#This Row],[folder]],"/",CHAR(1),LEN(Parts[[#This Row],[folder]])-LEN(SUBSTITUTE(Parts[[#This Row],[folder]],"/",""))))-1)</f>
        <v>Squad/Parts/Aero/aerodynamicNoseCone</v>
      </c>
    </row>
    <row r="3" spans="1:72" ht="369" x14ac:dyDescent="0.3">
      <c r="A3" s="31" t="s">
        <v>302</v>
      </c>
      <c r="B3" s="31" t="s">
        <v>1621</v>
      </c>
      <c r="C3" s="31" t="s">
        <v>1599</v>
      </c>
      <c r="D3" s="31" t="s">
        <v>1600</v>
      </c>
      <c r="E3" s="31" t="s">
        <v>1583</v>
      </c>
      <c r="F3" s="31" t="s">
        <v>1584</v>
      </c>
      <c r="G3" s="31">
        <v>3850</v>
      </c>
      <c r="H3" s="31">
        <v>24500</v>
      </c>
      <c r="I3" s="31">
        <v>1</v>
      </c>
      <c r="J3" s="31" t="s">
        <v>131</v>
      </c>
      <c r="K3" s="34"/>
      <c r="L3"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@PART[turboJet]:AFTER[Squad] // J-404 "Panther" Afterburning Turbofan
	{
    kiwiBranch = PropulsionTurboJet
    kiwiTier = 3
    engineName = #LOC_KTT_Squad_turboJet_EngineName // Panther
    kiwiEngineUpgradeType = singleMode
    kiwiBaseFuel = kerolox
    kiwiFuelKerolox = Yes
    kiwiFuelHydrolox = No
    kiwiFuelMethalox =  No
    kiwiFuelHypergolic = No
}</v>
      </c>
      <c r="M3" s="38" t="str">
        <f>_xlfn.XLOOKUP(_xlfn.CONCAT(N3,O3),Templates!$G$1:$G$2037,Templates!$A$1:$A$2037,"Not Found",0,1)</f>
        <v>nonCommercialFlight</v>
      </c>
      <c r="N3" s="36" t="s">
        <v>1586</v>
      </c>
      <c r="O3" s="36">
        <v>3</v>
      </c>
      <c r="P3" s="37" t="s">
        <v>1187</v>
      </c>
      <c r="Q3" s="52"/>
      <c r="R3" s="35"/>
      <c r="S3" s="35"/>
      <c r="T3" s="35"/>
      <c r="U3" s="35"/>
      <c r="V3" s="35"/>
      <c r="W3" s="35" t="s">
        <v>1223</v>
      </c>
      <c r="X3" s="35"/>
      <c r="Y3" s="35"/>
      <c r="Z3" s="35"/>
      <c r="AA3" s="35"/>
      <c r="AB3" s="35"/>
      <c r="AC3" s="35"/>
      <c r="AD3" s="35"/>
      <c r="AE3" s="35"/>
      <c r="AF3" s="35" t="s">
        <v>1601</v>
      </c>
      <c r="AG3" s="35"/>
      <c r="AH3" s="35"/>
      <c r="AI3" s="35"/>
      <c r="AJ3" s="35"/>
      <c r="AK3" s="35"/>
      <c r="AL3" s="35"/>
      <c r="AM3" s="35"/>
      <c r="AN3"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3" s="41" t="str">
        <f>_xlfn.XLOOKUP(Parts[[#This Row],[upgradeDetails]],tbl_EngineUpgrades[EngineUpgrades],tbl_EngineUpgrades[Template],"",0,1)</f>
        <v>singleMode</v>
      </c>
      <c r="AP3" s="41" t="str">
        <f>_xlfn.XLOOKUP(Parts[[#This Row],[upgradeDetails]],tbl_EngineUpgrades[EngineUpgrades],tbl_EngineUpgrades[MultiFuelSupport],"",0,1)</f>
        <v>Yes</v>
      </c>
      <c r="AQ3" s="35" t="s">
        <v>1602</v>
      </c>
      <c r="AR3" s="35" t="s">
        <v>1603</v>
      </c>
      <c r="AS3" s="35"/>
      <c r="AT3" s="35"/>
      <c r="AU3" s="35"/>
      <c r="AV3" s="35"/>
      <c r="AW3" s="35"/>
      <c r="AX3" s="35"/>
      <c r="AY3" s="35"/>
      <c r="AZ3" s="35"/>
      <c r="BA3" s="35"/>
      <c r="BB3" s="35"/>
      <c r="BC3" s="35"/>
      <c r="BD3" s="35"/>
      <c r="BE3" s="35"/>
      <c r="BF3" s="35"/>
      <c r="BG3" s="35"/>
      <c r="BH3"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3"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#LOC_KTT_Squad_turboJet_EngineName // Panther
    kiwiEngineUpgradeType = singleMode
    kiwiBaseFuel = kerolox
    kiwiFuelKerolox = Yes
    kiwiFuelHydrolox = No
    kiwiFuelMethalox =  No
    kiwiFuelHypergolic = No</v>
      </c>
      <c r="BJ3" s="40" t="str">
        <f>_xlfn.CONCAT(IF(Parts[[#This Row],[title]]&lt;&gt;"",_xlfn.CONCAT(CHAR(10),"@PART[",Parts[[#This Row],[name]],"]:NEEDS[!002_CommunityPartsTitles]:AFTER[",Parts[[#This Row],[mod]],"] // ",_xlfn.CONCAT(R3,"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3" s="44" t="str">
        <f ca="1">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PARTUPGRADE:NEEDS[Squad/Parts/Aero/airbrake]
{
    name = turboJet_Upgrade0_Kerolox
    type = engine
    partIcon = turboJet
    techRequired  = nonCommercialFlight
    entryCost = 1
    basicInfo = #LOC_KTT_PARTUPGRADE_BASICINFO_ENGINES_0_KEROLOX
    title = #LOC_KTT_PARTUPGRADE_TITLE_0_KEROLOX
    manufacturer = #LOC_KTT_PARTUPGRADE_MANUFACTURER
    description = #LOC_KTT_PARTUPGRADE_DESCRIPTION_ENGINES_0
}
@PARTUPGRADE[turboJet_Upgrade0_Kerolox]:NEEDS[Squad]:FOR[zKiwiTechTree]
{
    @entryCost = #$@PART[turboJet]/entryCost$
    @entryCost *= #$@KIWI_ENGINE_MULTIPLIERS/KEROLOX/BASELINE_ENTRYCOST_MULTIPLIER$
    @title ^= #:INSERTPARTTITLE:$@PART[turboJet]/title$:
    @description ^= #:INSERTPART:$@PART[turboJet]/engineName$:
}
PARTUPGRADE:NEEDS[Squad/Parts/Aero/airbrake]
{
    name = turboJet_Upgrade1_Kerolox
    type = engine
    partIcon = turboJet
    techRequired  = streamlinedFlight
    entryCost = 1
    basicInfo = #LOC_KTT_PARTUPGRADE_BASICINFO_ENGINES_1_KEROLOX
    title = #LOC_KTT_PARTUPGRADE_TITLE_1_KEROLOX
    manufacturer = #LOC_KTT_PARTUPGRADE_MANUFACTURER
    description = #LOC_KTT_PARTUPGRADE_DESCRIPTION_ENGINES_1
}
@PARTUPGRADE[turboJet_Upgrade1_Kerolox]:NEEDS[Squad]:FOR[zKiwiTechTree]
{
    @entryCost = #$@PART[turboJet]/entryCost$
    @entryCost *= #$@KIWI_ENGINE_MULTIPLIERS/KEROLOX/UPGRADE_ENTRYCOST_MULTIPLIER$
    @title ^= #:INSERTPARTTITLE:$@PART[turboJet]/title$:
    @description ^= #:INSERTPART:$@PART[turboJet]/engineName$:
}
@PART[turboJet]:NEEDS[Squad]:HAS[~engineUpgrade[off]]:AFTER[zzKiwiTechTree]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:INSERTPARTUPGRADE0_KEROLOX:Non-Commercial Flights (Tier 3):
    @description ^= :INSERTPARTUPGRADE1_KEROLOX:Streamlined Flight (Tier 5):
}</v>
      </c>
      <c r="BL3"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3"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3"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3"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3" s="43" t="str">
        <f>_xlfn.CONCAT(IF(Parts[[#This Row],[title]]&lt;&gt;"",_xlfn.CONCAT("#LOC_KTT_",A3,"_",C3,"_Title = ",Parts[[#This Row],[title]],CHAR(10)),""),IF(Parts[[#This Row],[engineName]]&lt;&gt;"",_xlfn.CONCAT("#LOC_KTT_",Parts[[#This Row],[mod]],"_",Parts[[#This Row],[name]],"_EngineName = ",Parts[[#This Row],[engineName]]),""))</f>
        <v>#LOC_KTT_Squad_turboJet_EngineName = Panther</v>
      </c>
      <c r="BQ3" s="41">
        <f ca="1">MIN(Parts[[#This Row],[techTier]]+2,MAX(INDIRECT(N3)))</f>
        <v>5</v>
      </c>
      <c r="BR3"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3" s="4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3" s="41" t="str">
        <f>LEFT(Parts[[#This Row],[folder]],FIND(CHAR(1),SUBSTITUTE(Parts[[#This Row],[folder]],"/",CHAR(1),LEN(Parts[[#This Row],[folder]])-LEN(SUBSTITUTE(Parts[[#This Row],[folder]],"/",""))))-1)</f>
        <v>Squad/Parts/Aero/airbrake</v>
      </c>
    </row>
    <row r="10" spans="1:72" x14ac:dyDescent="0.3">
      <c r="F10" s="30"/>
    </row>
  </sheetData>
  <phoneticPr fontId="4" type="noConversion"/>
  <dataValidations count="7">
    <dataValidation type="list" allowBlank="1" showInputMessage="1" showErrorMessage="1" sqref="N2:N3" xr:uid="{4961741F-A29E-4D5A-8D0B-9C90636A93C4}">
      <formula1>TechTypes</formula1>
    </dataValidation>
    <dataValidation type="list" allowBlank="1" showInputMessage="1" showErrorMessage="1" sqref="O2:O3" xr:uid="{6C84DF3C-F4E3-40E8-AA6E-96D1BBB83BE5}">
      <formula1>INDIRECT(N2)</formula1>
    </dataValidation>
    <dataValidation type="list" allowBlank="1" showInputMessage="1" showErrorMessage="1" sqref="P2:P3" xr:uid="{F88897BF-4508-452F-8480-2B31678F349D}">
      <formula1>UpgradeTypes</formula1>
    </dataValidation>
    <dataValidation type="list" allowBlank="1" showInputMessage="1" showErrorMessage="1" sqref="W2:W3" xr:uid="{CE9629D2-932E-41BA-A460-8B4A58F6A97B}">
      <formula1>INDIRECT(P2)</formula1>
    </dataValidation>
    <dataValidation type="list" allowBlank="1" showInputMessage="1" showErrorMessage="1" sqref="X2:X3" xr:uid="{01535497-5D54-4DA8-B947-396F9C6B4311}">
      <formula1>EngineFuelTypes</formula1>
    </dataValidation>
    <dataValidation type="list" allowBlank="1" showInputMessage="1" showErrorMessage="1" sqref="AC2:AC3" xr:uid="{17560F46-F747-4E4C-80BD-80A8BF569DDB}">
      <formula1>TankSizes</formula1>
    </dataValidation>
    <dataValidation type="list" allowBlank="1" showInputMessage="1" showErrorMessage="1" sqref="AT2:AT3 AD2:AE3 AG2:AG3 BB2:BB11 Y2:AB3"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zoomScale="90" zoomScaleNormal="90" workbookViewId="0">
      <selection activeCell="Y7" sqref="Y7"/>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627</v>
      </c>
      <c r="E2" s="1" t="s">
        <v>303</v>
      </c>
      <c r="F2" s="1" t="s">
        <v>304</v>
      </c>
      <c r="H2" s="1" t="s">
        <v>114</v>
      </c>
      <c r="I2" s="1" t="s">
        <v>550</v>
      </c>
      <c r="J2" s="1" t="s">
        <v>551</v>
      </c>
      <c r="K2" s="1" t="s">
        <v>552</v>
      </c>
      <c r="L2" s="1" t="s">
        <v>553</v>
      </c>
      <c r="M2" s="3" t="s">
        <v>554</v>
      </c>
      <c r="N2" s="3" t="s">
        <v>555</v>
      </c>
      <c r="O2" s="3" t="s">
        <v>556</v>
      </c>
      <c r="P2" s="3" t="s">
        <v>557</v>
      </c>
      <c r="Q2" s="3" t="s">
        <v>558</v>
      </c>
      <c r="R2" s="3" t="s">
        <v>559</v>
      </c>
      <c r="S2" s="3" t="s">
        <v>560</v>
      </c>
      <c r="T2" s="3" t="s">
        <v>561</v>
      </c>
      <c r="U2" s="3" t="s">
        <v>562</v>
      </c>
      <c r="V2" s="3" t="s">
        <v>563</v>
      </c>
      <c r="W2" s="3" t="s">
        <v>564</v>
      </c>
      <c r="X2" s="3" t="s">
        <v>565</v>
      </c>
      <c r="Y2" s="3" t="s">
        <v>566</v>
      </c>
      <c r="Z2" s="3" t="s">
        <v>567</v>
      </c>
      <c r="AA2" s="3" t="s">
        <v>568</v>
      </c>
      <c r="AB2" s="3" t="s">
        <v>569</v>
      </c>
      <c r="AC2" s="3" t="s">
        <v>570</v>
      </c>
      <c r="AD2" s="3" t="s">
        <v>571</v>
      </c>
      <c r="AE2" s="3" t="s">
        <v>572</v>
      </c>
      <c r="AF2" s="3" t="s">
        <v>573</v>
      </c>
      <c r="AG2" s="3" t="s">
        <v>574</v>
      </c>
      <c r="AH2" s="3" t="s">
        <v>575</v>
      </c>
      <c r="AI2" s="3" t="s">
        <v>576</v>
      </c>
      <c r="AJ2" s="3" t="s">
        <v>577</v>
      </c>
      <c r="AK2" s="3" t="s">
        <v>578</v>
      </c>
      <c r="AL2" s="3" t="s">
        <v>579</v>
      </c>
      <c r="AM2" s="3" t="s">
        <v>580</v>
      </c>
      <c r="AN2" s="3" t="s">
        <v>625</v>
      </c>
      <c r="AO2" s="3" t="s">
        <v>626</v>
      </c>
      <c r="AP2" s="3" t="s">
        <v>1538</v>
      </c>
      <c r="AQ2" s="3" t="s">
        <v>1539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1423</v>
      </c>
      <c r="N3" s="4"/>
      <c r="O3" s="4" t="s">
        <v>1424</v>
      </c>
      <c r="P3" s="4"/>
      <c r="Q3" s="4" t="s">
        <v>1425</v>
      </c>
      <c r="R3" s="4"/>
      <c r="S3" s="4" t="s">
        <v>1426</v>
      </c>
      <c r="T3" s="4"/>
      <c r="U3" s="4" t="s">
        <v>1427</v>
      </c>
      <c r="V3" s="4"/>
      <c r="W3" s="4" t="s">
        <v>1428</v>
      </c>
      <c r="X3" s="4"/>
      <c r="Y3" s="4" t="s">
        <v>1429</v>
      </c>
      <c r="Z3" s="4"/>
      <c r="AA3" s="4" t="s">
        <v>1430</v>
      </c>
      <c r="AB3" s="4"/>
      <c r="AC3" s="4" t="s">
        <v>1431</v>
      </c>
      <c r="AD3" s="4"/>
      <c r="AE3" s="4" t="s">
        <v>1432</v>
      </c>
      <c r="AF3" s="4"/>
      <c r="AG3" s="4" t="s">
        <v>1433</v>
      </c>
      <c r="AH3" s="4"/>
      <c r="AI3" s="4" t="s">
        <v>1434</v>
      </c>
      <c r="AJ3" s="4"/>
      <c r="AK3" s="4" t="s">
        <v>1435</v>
      </c>
      <c r="AL3" s="4"/>
      <c r="AM3" s="4" t="s">
        <v>1436</v>
      </c>
      <c r="AN3" s="4"/>
      <c r="AO3" s="4" t="s">
        <v>1437</v>
      </c>
      <c r="AP3" s="4"/>
      <c r="AQ3" s="4" t="s">
        <v>1540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1011</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1534</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730</v>
      </c>
      <c r="Z7" s="1"/>
      <c r="AA7" s="1" t="s">
        <v>80</v>
      </c>
      <c r="AB7" s="1"/>
      <c r="AC7" s="1" t="s">
        <v>108</v>
      </c>
      <c r="AD7" s="1"/>
      <c r="AE7" s="1" t="s">
        <v>149</v>
      </c>
      <c r="AF7" s="1"/>
      <c r="AG7" s="2" t="s">
        <v>191</v>
      </c>
      <c r="AH7" s="2"/>
      <c r="AI7" s="2" t="s">
        <v>214</v>
      </c>
      <c r="AJ7" s="2"/>
      <c r="AK7" s="2" t="s">
        <v>231</v>
      </c>
      <c r="AL7" s="2"/>
      <c r="AM7" s="2" t="s">
        <v>1531</v>
      </c>
      <c r="AN7" s="4"/>
      <c r="AO7" s="4" t="s">
        <v>1545</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1535</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1529</v>
      </c>
      <c r="AJ9" s="4"/>
      <c r="AK9" s="4" t="s">
        <v>1530</v>
      </c>
      <c r="AL9" s="4"/>
      <c r="AM9" s="4" t="s">
        <v>1532</v>
      </c>
      <c r="AN9" s="4"/>
      <c r="AO9" s="4" t="s">
        <v>1536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624</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1543</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1010</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1094</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1052</v>
      </c>
      <c r="AC15" s="4"/>
      <c r="AD15" s="4" t="s">
        <v>1054</v>
      </c>
      <c r="AE15" s="4"/>
      <c r="AF15" s="4" t="s">
        <v>1058</v>
      </c>
      <c r="AG15" s="4"/>
      <c r="AH15" s="4" t="s">
        <v>1061</v>
      </c>
      <c r="AI15" s="4"/>
      <c r="AJ15" s="4" t="s">
        <v>1062</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1064</v>
      </c>
      <c r="T16" s="4"/>
      <c r="U16" s="4" t="s">
        <v>1022</v>
      </c>
      <c r="V16" s="4"/>
      <c r="W16" s="4" t="s">
        <v>33</v>
      </c>
      <c r="X16" s="4"/>
      <c r="Y16" s="4" t="s">
        <v>56</v>
      </c>
      <c r="Z16" s="4"/>
      <c r="AA16" s="4" t="s">
        <v>82</v>
      </c>
      <c r="AB16" s="4"/>
      <c r="AC16" s="4" t="s">
        <v>122</v>
      </c>
      <c r="AD16" s="4"/>
      <c r="AE16" s="4" t="s">
        <v>151</v>
      </c>
      <c r="AF16" s="4"/>
      <c r="AG16" s="4" t="s">
        <v>196</v>
      </c>
      <c r="AH16" s="4"/>
      <c r="AI16" s="4" t="s">
        <v>218</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1065</v>
      </c>
      <c r="U17" s="4"/>
      <c r="V17" s="4" t="s">
        <v>1055</v>
      </c>
      <c r="W17" s="4"/>
      <c r="X17" s="4" t="s">
        <v>1056</v>
      </c>
      <c r="Y17" s="4"/>
      <c r="Z17" s="4" t="s">
        <v>1057</v>
      </c>
      <c r="AA17" s="4"/>
      <c r="AB17" s="4" t="s">
        <v>1051</v>
      </c>
      <c r="AC17" s="4"/>
      <c r="AD17" s="4" t="s">
        <v>1053</v>
      </c>
      <c r="AE17" s="4"/>
      <c r="AF17" s="4" t="s">
        <v>1059</v>
      </c>
      <c r="AG17" s="4"/>
      <c r="AH17" s="4" t="s">
        <v>1060</v>
      </c>
      <c r="AI17" s="4"/>
      <c r="AJ17" s="4" t="s">
        <v>1063</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1098</v>
      </c>
      <c r="Q18" s="4"/>
      <c r="R18" s="4" t="s">
        <v>5</v>
      </c>
      <c r="S18" s="4"/>
      <c r="T18" s="4" t="s">
        <v>10</v>
      </c>
      <c r="U18" s="4"/>
      <c r="V18" s="4" t="s">
        <v>20</v>
      </c>
      <c r="W18" s="4"/>
      <c r="X18" s="4" t="s">
        <v>35</v>
      </c>
      <c r="Y18" s="4"/>
      <c r="Z18" s="4" t="s">
        <v>58</v>
      </c>
      <c r="AA18" s="4"/>
      <c r="AB18" s="4" t="s">
        <v>84</v>
      </c>
      <c r="AC18" s="4"/>
      <c r="AD18" s="4" t="s">
        <v>124</v>
      </c>
      <c r="AE18" s="4"/>
      <c r="AF18" s="4" t="s">
        <v>153</v>
      </c>
      <c r="AG18" s="4"/>
      <c r="AH18" s="4" t="s">
        <v>197</v>
      </c>
      <c r="AI18" s="4"/>
      <c r="AJ18" s="4" t="s">
        <v>219</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1066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1040</v>
      </c>
      <c r="Q20" s="4"/>
      <c r="R20" s="4" t="s">
        <v>1041</v>
      </c>
      <c r="S20" s="4"/>
      <c r="T20" s="4" t="s">
        <v>1042</v>
      </c>
      <c r="U20" s="4"/>
      <c r="V20" s="4" t="s">
        <v>1043</v>
      </c>
      <c r="W20" s="4"/>
      <c r="X20" s="4" t="s">
        <v>1044</v>
      </c>
      <c r="Y20" s="4"/>
      <c r="Z20" s="4" t="s">
        <v>1045</v>
      </c>
      <c r="AA20" s="4"/>
      <c r="AB20" s="4" t="s">
        <v>1046</v>
      </c>
      <c r="AC20" s="4"/>
      <c r="AD20" s="4" t="s">
        <v>1047</v>
      </c>
      <c r="AE20" s="4"/>
      <c r="AF20" s="4" t="s">
        <v>1048</v>
      </c>
      <c r="AG20" s="4"/>
      <c r="AH20" s="4" t="s">
        <v>1049</v>
      </c>
      <c r="AI20" s="4"/>
      <c r="AJ20" s="4" t="s">
        <v>1050</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1012</v>
      </c>
      <c r="R22" s="4"/>
      <c r="S22" s="4" t="s">
        <v>12</v>
      </c>
      <c r="T22" s="4"/>
      <c r="U22" s="4" t="s">
        <v>22</v>
      </c>
      <c r="V22" s="4"/>
      <c r="W22" s="4" t="s">
        <v>37</v>
      </c>
      <c r="X22" s="4"/>
      <c r="Y22" s="4" t="s">
        <v>60</v>
      </c>
      <c r="Z22" s="4"/>
      <c r="AA22" s="4" t="s">
        <v>86</v>
      </c>
      <c r="AB22" s="4"/>
      <c r="AC22" s="4" t="s">
        <v>126</v>
      </c>
      <c r="AD22" s="4"/>
      <c r="AE22" s="4" t="s">
        <v>155</v>
      </c>
      <c r="AF22" s="4"/>
      <c r="AG22" s="4" t="s">
        <v>199</v>
      </c>
      <c r="AH22" s="4"/>
      <c r="AI22" s="4" t="s">
        <v>221</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203</v>
      </c>
      <c r="AB23" s="4"/>
      <c r="AC23" s="4" t="s">
        <v>202</v>
      </c>
      <c r="AD23" s="4"/>
      <c r="AE23" s="4" t="s">
        <v>206</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240</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200</v>
      </c>
      <c r="AH25" s="4"/>
      <c r="AI25" s="4"/>
      <c r="AJ25" s="4"/>
      <c r="AK25" s="4"/>
      <c r="AL25" s="4"/>
      <c r="AM25" s="4"/>
      <c r="AN25" s="4"/>
      <c r="AO25" s="4"/>
      <c r="AP25" s="4"/>
      <c r="AQ25" s="4" t="s">
        <v>1542</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994</v>
      </c>
      <c r="P26" s="4"/>
      <c r="Q26" s="4" t="s">
        <v>116</v>
      </c>
      <c r="R26" s="4"/>
      <c r="S26" s="4" t="s">
        <v>13</v>
      </c>
      <c r="T26" s="4"/>
      <c r="U26" s="4" t="s">
        <v>458</v>
      </c>
      <c r="V26" s="4"/>
      <c r="W26" s="4" t="s">
        <v>496</v>
      </c>
      <c r="X26" s="4"/>
      <c r="Y26" s="4" t="s">
        <v>459</v>
      </c>
      <c r="Z26" s="4"/>
      <c r="AA26" s="4" t="s">
        <v>88</v>
      </c>
      <c r="AB26" s="4"/>
      <c r="AC26" s="4" t="s">
        <v>128</v>
      </c>
      <c r="AD26" s="4"/>
      <c r="AE26" s="4" t="s">
        <v>158</v>
      </c>
      <c r="AF26" s="4"/>
      <c r="AG26" s="4" t="s">
        <v>201</v>
      </c>
      <c r="AH26" s="4"/>
      <c r="AI26" s="4" t="s">
        <v>222</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241</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205</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242</v>
      </c>
      <c r="L29" s="2"/>
      <c r="M29" s="4"/>
      <c r="N29" s="4" t="s">
        <v>246</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1026</v>
      </c>
      <c r="T30" s="4"/>
      <c r="U30" s="4" t="s">
        <v>118</v>
      </c>
      <c r="V30" s="4"/>
      <c r="W30" s="4" t="s">
        <v>42</v>
      </c>
      <c r="X30" s="4"/>
      <c r="Y30" s="4" t="s">
        <v>65</v>
      </c>
      <c r="Z30" s="4"/>
      <c r="AA30" s="4" t="s">
        <v>91</v>
      </c>
      <c r="AB30" s="4"/>
      <c r="AC30" s="4" t="s">
        <v>131</v>
      </c>
      <c r="AD30" s="4"/>
      <c r="AE30" s="4" t="s">
        <v>161</v>
      </c>
      <c r="AF30" s="4"/>
      <c r="AG30" s="4" t="s">
        <v>204</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207</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243</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454</v>
      </c>
      <c r="AB34" s="4"/>
      <c r="AC34" s="4" t="s">
        <v>455</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244</v>
      </c>
      <c r="L35" s="2"/>
      <c r="M35" s="4"/>
      <c r="N35" s="4"/>
      <c r="O35" s="4"/>
      <c r="P35" s="4"/>
      <c r="Q35" s="4"/>
      <c r="R35" s="4"/>
      <c r="S35" s="4"/>
      <c r="T35" s="4"/>
      <c r="U35" s="4"/>
      <c r="V35" s="4"/>
      <c r="W35" s="4" t="s">
        <v>988</v>
      </c>
      <c r="X35" s="4"/>
      <c r="Y35" s="4" t="s">
        <v>103</v>
      </c>
      <c r="Z35" s="4"/>
      <c r="AA35" s="4" t="s">
        <v>102</v>
      </c>
      <c r="AB35" s="4"/>
      <c r="AC35" s="4" t="s">
        <v>143</v>
      </c>
      <c r="AD35" s="4"/>
      <c r="AE35" s="4" t="s">
        <v>172</v>
      </c>
      <c r="AF35" s="4"/>
      <c r="AG35" s="4" t="s">
        <v>210</v>
      </c>
      <c r="AH35" s="4"/>
      <c r="AI35" s="4" t="s">
        <v>1420</v>
      </c>
      <c r="AJ35" s="4"/>
      <c r="AK35" s="4" t="s">
        <v>235</v>
      </c>
      <c r="AL35" s="4"/>
      <c r="AM35" s="4" t="s">
        <v>1533</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992</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245</v>
      </c>
      <c r="L37" s="2"/>
      <c r="M37" s="4"/>
      <c r="N37" s="4"/>
      <c r="O37" s="4"/>
      <c r="P37" s="4"/>
      <c r="Q37" s="4"/>
      <c r="R37" s="4"/>
      <c r="S37" s="4"/>
      <c r="T37" s="4"/>
      <c r="U37" s="4" t="s">
        <v>997</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208</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223</v>
      </c>
      <c r="AJ42" s="4"/>
      <c r="AK42" s="4" t="s">
        <v>224</v>
      </c>
      <c r="AL42" s="4"/>
      <c r="AM42" s="4" t="s">
        <v>225</v>
      </c>
      <c r="AN42" s="4"/>
      <c r="AO42" s="4" t="s">
        <v>1537</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456</v>
      </c>
      <c r="V44" s="4"/>
      <c r="W44" s="4" t="s">
        <v>457</v>
      </c>
      <c r="X44" s="4"/>
      <c r="Y44" s="4" t="s">
        <v>142</v>
      </c>
      <c r="Z44" s="4"/>
      <c r="AA44" s="4" t="s">
        <v>98</v>
      </c>
      <c r="AB44" s="4"/>
      <c r="AC44" s="4" t="s">
        <v>139</v>
      </c>
      <c r="AD44" s="4"/>
      <c r="AE44" s="4" t="s">
        <v>171</v>
      </c>
      <c r="AF44" s="4"/>
      <c r="AG44" s="4" t="s">
        <v>209</v>
      </c>
      <c r="AH44" s="4"/>
      <c r="AI44" s="4" t="s">
        <v>226</v>
      </c>
      <c r="AJ44" s="4"/>
      <c r="AK44" s="4" t="s">
        <v>234</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1013</v>
      </c>
      <c r="T45" s="4"/>
      <c r="U45" s="4" t="s">
        <v>1014</v>
      </c>
      <c r="V45" s="4"/>
      <c r="W45" s="4" t="s">
        <v>1015</v>
      </c>
      <c r="X45" s="4"/>
      <c r="Y45" s="4" t="s">
        <v>74</v>
      </c>
      <c r="Z45" s="4"/>
      <c r="AA45" s="4" t="s">
        <v>99</v>
      </c>
      <c r="AB45" s="4"/>
      <c r="AC45" s="4" t="s">
        <v>140</v>
      </c>
      <c r="AD45" s="4"/>
      <c r="AE45" s="4" t="s">
        <v>174</v>
      </c>
      <c r="AF45" s="4"/>
      <c r="AG45" s="4" t="s">
        <v>175</v>
      </c>
      <c r="AH45" s="4"/>
      <c r="AI45" s="4" t="s">
        <v>1514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452</v>
      </c>
      <c r="V46" s="4"/>
      <c r="W46" s="4"/>
      <c r="X46" s="4"/>
      <c r="Y46" s="4" t="s">
        <v>453</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1517</v>
      </c>
      <c r="AJ47" s="4"/>
      <c r="AK47" s="4" t="s">
        <v>1518</v>
      </c>
      <c r="AL47" s="4"/>
      <c r="AM47" s="4" t="s">
        <v>1519</v>
      </c>
      <c r="AN47" s="4"/>
      <c r="AO47" s="4" t="s">
        <v>1520</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482</v>
      </c>
      <c r="T48" s="4"/>
      <c r="U48" s="4" t="s">
        <v>31</v>
      </c>
      <c r="V48" s="4"/>
      <c r="W48" s="4" t="s">
        <v>451</v>
      </c>
      <c r="X48" s="4"/>
      <c r="Y48" s="4" t="s">
        <v>783</v>
      </c>
      <c r="Z48" s="4"/>
      <c r="AA48" s="4" t="s">
        <v>145</v>
      </c>
      <c r="AB48" s="4"/>
      <c r="AC48" s="4" t="s">
        <v>181</v>
      </c>
      <c r="AD48" s="4"/>
      <c r="AE48" s="4" t="s">
        <v>182</v>
      </c>
      <c r="AF48" s="4"/>
      <c r="AG48" s="4" t="s">
        <v>183</v>
      </c>
      <c r="AH48" s="4"/>
      <c r="AI48" s="4" t="s">
        <v>227</v>
      </c>
      <c r="AJ48" s="4"/>
      <c r="AK48" s="4" t="s">
        <v>239</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4" t="s">
        <v>1544</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186</v>
      </c>
      <c r="AF51" s="4"/>
      <c r="AG51" s="4" t="s">
        <v>211</v>
      </c>
      <c r="AH51" s="4"/>
      <c r="AI51" s="4" t="s">
        <v>187</v>
      </c>
      <c r="AJ51" s="4"/>
      <c r="AK51" s="4" t="s">
        <v>188</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185</v>
      </c>
      <c r="AF52" s="4"/>
      <c r="AG52" s="4" t="s">
        <v>212</v>
      </c>
      <c r="AH52" s="4"/>
      <c r="AI52" s="4" t="s">
        <v>228</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1454</v>
      </c>
      <c r="N53" s="4"/>
      <c r="O53" s="4" t="s">
        <v>1455</v>
      </c>
      <c r="P53" s="4"/>
      <c r="Q53" s="4" t="s">
        <v>1456</v>
      </c>
      <c r="R53" s="4"/>
      <c r="S53" s="4" t="s">
        <v>1457</v>
      </c>
      <c r="T53" s="4"/>
      <c r="U53" s="4" t="s">
        <v>1458</v>
      </c>
      <c r="V53" s="4"/>
      <c r="W53" s="4" t="s">
        <v>1459</v>
      </c>
      <c r="X53" s="4"/>
      <c r="Y53" s="4" t="s">
        <v>1460</v>
      </c>
      <c r="Z53" s="4"/>
      <c r="AA53" s="4" t="s">
        <v>1461</v>
      </c>
      <c r="AB53" s="4"/>
      <c r="AC53" s="4" t="s">
        <v>1462</v>
      </c>
      <c r="AD53" s="4"/>
      <c r="AE53" s="4" t="s">
        <v>1463</v>
      </c>
      <c r="AF53" s="4"/>
      <c r="AG53" s="4" t="s">
        <v>1464</v>
      </c>
      <c r="AH53" s="4"/>
      <c r="AI53" s="4" t="s">
        <v>1465</v>
      </c>
      <c r="AJ53" s="4"/>
      <c r="AK53" s="4" t="s">
        <v>1466</v>
      </c>
      <c r="AL53" s="4"/>
      <c r="AM53" s="4" t="s">
        <v>1467</v>
      </c>
      <c r="AN53" s="4"/>
      <c r="AO53" s="4" t="s">
        <v>1468</v>
      </c>
      <c r="AP53" s="4"/>
      <c r="AQ53" s="4" t="s">
        <v>1541</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zoomScale="80" zoomScaleNormal="80" workbookViewId="0">
      <pane xSplit="1" ySplit="2" topLeftCell="B3" activePane="bottomRight" state="frozen"/>
      <selection pane="topRight" activeCell="B1" sqref="B1"/>
      <selection pane="bottomLeft" activeCell="A3" sqref="A3"/>
      <selection pane="bottomRight" activeCell="P329" sqref="P329"/>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60"/>
      <c r="C1" s="60"/>
      <c r="H1" s="59" t="s">
        <v>256</v>
      </c>
      <c r="I1" s="59"/>
      <c r="J1" s="59"/>
      <c r="K1" s="59" t="s">
        <v>257</v>
      </c>
      <c r="L1" s="59"/>
      <c r="M1" s="59"/>
    </row>
    <row r="2" spans="1:20" x14ac:dyDescent="0.35">
      <c r="A2" t="s">
        <v>253</v>
      </c>
      <c r="B2" t="s">
        <v>112</v>
      </c>
      <c r="C2" t="s">
        <v>113</v>
      </c>
      <c r="D2" t="s">
        <v>254</v>
      </c>
      <c r="E2" t="s">
        <v>1255</v>
      </c>
      <c r="F2" t="s">
        <v>255</v>
      </c>
      <c r="G2" t="s">
        <v>347</v>
      </c>
      <c r="H2" t="s">
        <v>298</v>
      </c>
      <c r="I2" t="s">
        <v>260</v>
      </c>
      <c r="J2" t="s">
        <v>262</v>
      </c>
      <c r="K2" t="s">
        <v>263</v>
      </c>
      <c r="L2" t="s">
        <v>261</v>
      </c>
      <c r="M2" t="s">
        <v>264</v>
      </c>
      <c r="N2" t="s">
        <v>265</v>
      </c>
      <c r="O2" t="s">
        <v>1096</v>
      </c>
      <c r="P2" t="s">
        <v>1453</v>
      </c>
      <c r="Q2" t="s">
        <v>1185</v>
      </c>
      <c r="R2" t="s">
        <v>301</v>
      </c>
      <c r="S2" t="s">
        <v>295</v>
      </c>
      <c r="T2" t="s">
        <v>1130</v>
      </c>
    </row>
    <row r="3" spans="1:20" x14ac:dyDescent="0.35">
      <c r="A3" s="20" t="s">
        <v>2</v>
      </c>
      <c r="B3">
        <f>VLOOKUP(primary[[#This Row],[id]],TreeDesign!$A$3:$C$500,2,FALSE)</f>
        <v>-2</v>
      </c>
      <c r="C3">
        <f>VLOOKUP(primary[[#This Row],[id]],TreeDesign!$A$3:$C$500,3,FALSE)</f>
        <v>29</v>
      </c>
      <c r="D3" t="s">
        <v>271</v>
      </c>
      <c r="E3" t="s">
        <v>271</v>
      </c>
      <c r="F3" t="s">
        <v>272</v>
      </c>
      <c r="G3" s="17" t="s">
        <v>350</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23</v>
      </c>
      <c r="D4" t="s">
        <v>273</v>
      </c>
      <c r="E4" t="s">
        <v>273</v>
      </c>
      <c r="F4" t="s">
        <v>287</v>
      </c>
      <c r="G4" s="17" t="s">
        <v>350</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25</v>
      </c>
      <c r="D5" t="s">
        <v>274</v>
      </c>
      <c r="E5" t="s">
        <v>274</v>
      </c>
      <c r="F5" t="s">
        <v>286</v>
      </c>
      <c r="G5" s="17" t="s">
        <v>350</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27</v>
      </c>
      <c r="D6" t="s">
        <v>275</v>
      </c>
      <c r="E6" t="s">
        <v>275</v>
      </c>
      <c r="F6" t="s">
        <v>285</v>
      </c>
      <c r="G6" s="17" t="s">
        <v>350</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31</v>
      </c>
      <c r="D7" t="s">
        <v>283</v>
      </c>
      <c r="E7" t="s">
        <v>283</v>
      </c>
      <c r="F7" t="s">
        <v>288</v>
      </c>
      <c r="G7" s="17" t="s">
        <v>350</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33</v>
      </c>
      <c r="D8" t="s">
        <v>282</v>
      </c>
      <c r="E8" t="s">
        <v>282</v>
      </c>
      <c r="F8" t="s">
        <v>289</v>
      </c>
      <c r="G8" s="17" t="s">
        <v>350</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35</v>
      </c>
      <c r="D9" t="s">
        <v>284</v>
      </c>
      <c r="E9" t="s">
        <v>284</v>
      </c>
      <c r="F9" t="s">
        <v>290</v>
      </c>
      <c r="G9" s="17" t="s">
        <v>350</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1423</v>
      </c>
      <c r="B10" s="17">
        <f>VLOOKUP(primary[[#This Row],[id]],TreeDesign!$A$3:$C$500,2,FALSE)</f>
        <v>0</v>
      </c>
      <c r="C10" s="17">
        <f>VLOOKUP(primary[[#This Row],[id]],TreeDesign!$A$3:$C$500,3,FALSE)</f>
        <v>1</v>
      </c>
      <c r="D10" t="s">
        <v>1439</v>
      </c>
      <c r="E10" t="s">
        <v>1439</v>
      </c>
      <c r="F10" t="s">
        <v>1439</v>
      </c>
      <c r="G10" s="18" t="s">
        <v>350</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299</v>
      </c>
      <c r="E11" t="s">
        <v>1256</v>
      </c>
      <c r="F11" t="s">
        <v>300</v>
      </c>
      <c r="G11" s="17" t="s">
        <v>350</v>
      </c>
      <c r="H11" t="s">
        <v>581</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1454</v>
      </c>
      <c r="B12" s="17">
        <f>VLOOKUP(primary[[#This Row],[id]],TreeDesign!$A$3:$C$500,2,FALSE)</f>
        <v>0</v>
      </c>
      <c r="C12" s="17">
        <f>VLOOKUP(primary[[#This Row],[id]],TreeDesign!$A$3:$C$500,3,FALSE)</f>
        <v>51</v>
      </c>
      <c r="D12" t="s">
        <v>1469</v>
      </c>
      <c r="E12" t="s">
        <v>1439</v>
      </c>
      <c r="F12" t="s">
        <v>1484</v>
      </c>
      <c r="G12" s="18" t="s">
        <v>350</v>
      </c>
      <c r="H12" t="s">
        <v>1499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27</v>
      </c>
      <c r="D13" t="s">
        <v>305</v>
      </c>
      <c r="E13" t="s">
        <v>305</v>
      </c>
      <c r="F13" t="s">
        <v>310</v>
      </c>
      <c r="G13" s="17" t="s">
        <v>350</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276</v>
      </c>
      <c r="E14" t="s">
        <v>276</v>
      </c>
      <c r="F14" t="s">
        <v>311</v>
      </c>
      <c r="G14" s="17" t="s">
        <v>350</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277</v>
      </c>
      <c r="E15" t="s">
        <v>277</v>
      </c>
      <c r="F15" t="s">
        <v>312</v>
      </c>
      <c r="G15" s="17" t="s">
        <v>350</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1424</v>
      </c>
      <c r="B16" s="17">
        <f>VLOOKUP(primary[[#This Row],[id]],TreeDesign!$A$3:$C$500,2,FALSE)</f>
        <v>1</v>
      </c>
      <c r="C16" s="17">
        <f>VLOOKUP(primary[[#This Row],[id]],TreeDesign!$A$3:$C$500,3,FALSE)</f>
        <v>1</v>
      </c>
      <c r="D16" s="22" t="s">
        <v>1438</v>
      </c>
      <c r="E16" s="22" t="s">
        <v>1438</v>
      </c>
      <c r="F16" s="22" t="s">
        <v>1438</v>
      </c>
      <c r="G16" s="18" t="s">
        <v>350</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1066</v>
      </c>
      <c r="B17">
        <f>VLOOKUP(primary[[#This Row],[id]],TreeDesign!$A$3:$C$500,2,FALSE)</f>
        <v>1</v>
      </c>
      <c r="C17">
        <f>VLOOKUP(primary[[#This Row],[id]],TreeDesign!$A$3:$C$500,3,FALSE)</f>
        <v>17</v>
      </c>
      <c r="D17" t="s">
        <v>1067</v>
      </c>
      <c r="E17" t="s">
        <v>1067</v>
      </c>
      <c r="F17" t="s">
        <v>1000</v>
      </c>
      <c r="G17" s="17" t="s">
        <v>350</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994</v>
      </c>
      <c r="B18" s="17">
        <f>VLOOKUP(primary[[#This Row],[id]],TreeDesign!$A$3:$C$500,2,FALSE)</f>
        <v>1</v>
      </c>
      <c r="C18" s="17">
        <f>VLOOKUP(primary[[#This Row],[id]],TreeDesign!$A$3:$C$500,3,FALSE)</f>
        <v>24</v>
      </c>
      <c r="D18" t="s">
        <v>995</v>
      </c>
      <c r="E18" t="s">
        <v>995</v>
      </c>
      <c r="F18" t="s">
        <v>996</v>
      </c>
      <c r="G18" s="18" t="s">
        <v>350</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279</v>
      </c>
      <c r="E19" t="s">
        <v>279</v>
      </c>
      <c r="F19" t="s">
        <v>315</v>
      </c>
      <c r="G19" s="17" t="s">
        <v>350</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306</v>
      </c>
      <c r="E20" t="s">
        <v>306</v>
      </c>
      <c r="F20" t="s">
        <v>986</v>
      </c>
      <c r="G20" s="17" t="s">
        <v>350</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1455</v>
      </c>
      <c r="B21" s="17">
        <f>VLOOKUP(primary[[#This Row],[id]],TreeDesign!$A$3:$C$500,2,FALSE)</f>
        <v>1</v>
      </c>
      <c r="C21" s="17">
        <f>VLOOKUP(primary[[#This Row],[id]],TreeDesign!$A$3:$C$500,3,FALSE)</f>
        <v>51</v>
      </c>
      <c r="D21" t="s">
        <v>1470</v>
      </c>
      <c r="E21" t="s">
        <v>1438</v>
      </c>
      <c r="F21" t="s">
        <v>1485</v>
      </c>
      <c r="G21" s="18" t="s">
        <v>350</v>
      </c>
      <c r="H21" t="s">
        <v>1500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1098</v>
      </c>
      <c r="B22" s="17">
        <f>VLOOKUP(primary[[#This Row],[id]],TreeDesign!$A$3:$C$500,2,FALSE)</f>
        <v>1.5</v>
      </c>
      <c r="C22" s="17">
        <f>VLOOKUP(primary[[#This Row],[id]],TreeDesign!$A$3:$C$500,3,FALSE)</f>
        <v>16</v>
      </c>
      <c r="D22" t="s">
        <v>1419</v>
      </c>
      <c r="E22" t="s">
        <v>1419</v>
      </c>
      <c r="F22" s="20" t="s">
        <v>1103</v>
      </c>
      <c r="G22" s="18" t="s">
        <v>349</v>
      </c>
      <c r="I22" t="s">
        <v>1066</v>
      </c>
      <c r="J22" t="s">
        <v>267</v>
      </c>
      <c r="K22" t="s">
        <v>266</v>
      </c>
      <c r="O22" t="s">
        <v>1097</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1040</v>
      </c>
      <c r="B23" s="17">
        <f>VLOOKUP(primary[[#This Row],[id]],TreeDesign!$A$3:$C$500,2,FALSE)</f>
        <v>1.5</v>
      </c>
      <c r="C23" s="17">
        <f>VLOOKUP(primary[[#This Row],[id]],TreeDesign!$A$3:$C$500,3,FALSE)</f>
        <v>18</v>
      </c>
      <c r="D23" t="s">
        <v>1093</v>
      </c>
      <c r="E23" t="s">
        <v>1093</v>
      </c>
      <c r="F23" s="20" t="s">
        <v>1102</v>
      </c>
      <c r="G23" s="18" t="s">
        <v>349</v>
      </c>
      <c r="I23" t="s">
        <v>1066</v>
      </c>
      <c r="J23" t="s">
        <v>267</v>
      </c>
      <c r="K23" t="s">
        <v>266</v>
      </c>
      <c r="O23" t="s">
        <v>1097</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296</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1425</v>
      </c>
      <c r="B24" s="17">
        <f>VLOOKUP(primary[[#This Row],[id]],TreeDesign!$A$3:$C$500,2,FALSE)</f>
        <v>2</v>
      </c>
      <c r="C24" s="17">
        <f>VLOOKUP(primary[[#This Row],[id]],TreeDesign!$A$3:$C$500,3,FALSE)</f>
        <v>1</v>
      </c>
      <c r="D24" s="22" t="s">
        <v>1440</v>
      </c>
      <c r="E24" s="22" t="s">
        <v>1440</v>
      </c>
      <c r="F24" s="22" t="s">
        <v>1440</v>
      </c>
      <c r="G24" s="18" t="s">
        <v>350</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296</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1011</v>
      </c>
      <c r="B25">
        <f>VLOOKUP(primary[[#This Row],[id]],TreeDesign!$A$3:$C$500,2,FALSE)</f>
        <v>2</v>
      </c>
      <c r="C25">
        <f>VLOOKUP(primary[[#This Row],[id]],TreeDesign!$A$3:$C$500,3,FALSE)</f>
        <v>2</v>
      </c>
      <c r="D25" t="s">
        <v>1019</v>
      </c>
      <c r="E25" t="s">
        <v>1019</v>
      </c>
      <c r="F25" t="s">
        <v>322</v>
      </c>
      <c r="G25" s="17" t="s">
        <v>350</v>
      </c>
      <c r="I25" t="s">
        <v>1066</v>
      </c>
      <c r="J25" t="s">
        <v>268</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296</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1010</v>
      </c>
      <c r="B26">
        <f>VLOOKUP(primary[[#This Row],[id]],TreeDesign!$A$3:$C$500,2,FALSE)</f>
        <v>2</v>
      </c>
      <c r="C26">
        <f>VLOOKUP(primary[[#This Row],[id]],TreeDesign!$A$3:$C$500,3,FALSE)</f>
        <v>11</v>
      </c>
      <c r="D26" t="s">
        <v>1020</v>
      </c>
      <c r="E26" t="s">
        <v>1020</v>
      </c>
      <c r="F26" t="s">
        <v>323</v>
      </c>
      <c r="G26" s="17" t="s">
        <v>350</v>
      </c>
      <c r="I26" t="s">
        <v>1066</v>
      </c>
      <c r="J26" t="s">
        <v>267</v>
      </c>
      <c r="K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351</v>
      </c>
      <c r="E27" t="s">
        <v>1257</v>
      </c>
      <c r="F27" t="s">
        <v>352</v>
      </c>
      <c r="G27" s="17" t="s">
        <v>350</v>
      </c>
      <c r="H27" t="s">
        <v>353</v>
      </c>
      <c r="I27" t="s">
        <v>1066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302</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1012</v>
      </c>
      <c r="B28">
        <f>VLOOKUP(primary[[#This Row],[id]],TreeDesign!$A$3:$C$500,2,FALSE)</f>
        <v>2</v>
      </c>
      <c r="C28">
        <f>VLOOKUP(primary[[#This Row],[id]],TreeDesign!$A$3:$C$500,3,FALSE)</f>
        <v>20</v>
      </c>
      <c r="D28" t="s">
        <v>1021</v>
      </c>
      <c r="E28" t="s">
        <v>1021</v>
      </c>
      <c r="F28" t="s">
        <v>354</v>
      </c>
      <c r="G28" s="19" t="s">
        <v>349</v>
      </c>
      <c r="I28" t="s">
        <v>1066</v>
      </c>
      <c r="J28" t="s">
        <v>267</v>
      </c>
      <c r="K28" t="s">
        <v>266</v>
      </c>
      <c r="L28" t="s">
        <v>994</v>
      </c>
      <c r="M28" t="s">
        <v>267</v>
      </c>
      <c r="N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278</v>
      </c>
      <c r="E29" t="s">
        <v>278</v>
      </c>
      <c r="F29" t="s">
        <v>314</v>
      </c>
      <c r="G29" s="17" t="s">
        <v>350</v>
      </c>
      <c r="I29" t="s">
        <v>994</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280</v>
      </c>
      <c r="E30" t="s">
        <v>280</v>
      </c>
      <c r="F30" t="s">
        <v>355</v>
      </c>
      <c r="G30" s="17" t="s">
        <v>350</v>
      </c>
      <c r="I30" t="s">
        <v>115</v>
      </c>
      <c r="J30" t="s">
        <v>267</v>
      </c>
      <c r="K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281</v>
      </c>
      <c r="E31" t="s">
        <v>281</v>
      </c>
      <c r="F31" t="s">
        <v>356</v>
      </c>
      <c r="G31" s="17" t="s">
        <v>350</v>
      </c>
      <c r="I31" t="s">
        <v>115</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296</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992</v>
      </c>
      <c r="B32" s="17">
        <f>VLOOKUP(primary[[#This Row],[id]],TreeDesign!$A$3:$C$500,2,FALSE)</f>
        <v>2</v>
      </c>
      <c r="C32" s="17">
        <f>VLOOKUP(primary[[#This Row],[id]],TreeDesign!$A$3:$C$500,3,FALSE)</f>
        <v>34</v>
      </c>
      <c r="D32" t="s">
        <v>991</v>
      </c>
      <c r="E32" t="s">
        <v>991</v>
      </c>
      <c r="F32" t="s">
        <v>993</v>
      </c>
      <c r="G32" s="18" t="s">
        <v>350</v>
      </c>
      <c r="I32" t="s">
        <v>120</v>
      </c>
      <c r="J32" t="s">
        <v>267</v>
      </c>
      <c r="K32" t="s">
        <v>266</v>
      </c>
      <c r="L32" t="s">
        <v>115</v>
      </c>
      <c r="M32" t="s">
        <v>267</v>
      </c>
      <c r="N32" t="s">
        <v>266</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357</v>
      </c>
      <c r="E33" t="s">
        <v>1258</v>
      </c>
      <c r="F33" t="s">
        <v>358</v>
      </c>
      <c r="G33" s="17" t="s">
        <v>350</v>
      </c>
      <c r="H33" t="s">
        <v>397</v>
      </c>
      <c r="I33" t="s">
        <v>120</v>
      </c>
      <c r="J33" t="s">
        <v>267</v>
      </c>
      <c r="K33" t="s">
        <v>266</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302</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1456</v>
      </c>
      <c r="B34" s="17">
        <f>VLOOKUP(primary[[#This Row],[id]],TreeDesign!$A$3:$C$500,2,FALSE)</f>
        <v>2</v>
      </c>
      <c r="C34" s="17">
        <f>VLOOKUP(primary[[#This Row],[id]],TreeDesign!$A$3:$C$500,3,FALSE)</f>
        <v>51</v>
      </c>
      <c r="D34" t="s">
        <v>1471</v>
      </c>
      <c r="E34" t="s">
        <v>1440</v>
      </c>
      <c r="F34" t="s">
        <v>1486</v>
      </c>
      <c r="G34" s="18" t="s">
        <v>350</v>
      </c>
      <c r="H34" t="s">
        <v>1501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296</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1094</v>
      </c>
      <c r="B35" s="17">
        <f>VLOOKUP(primary[[#This Row],[id]],TreeDesign!$A$3:$C$500,2,FALSE)</f>
        <v>2.5</v>
      </c>
      <c r="C35" s="17">
        <f>VLOOKUP(primary[[#This Row],[id]],TreeDesign!$A$3:$C$500,3,FALSE)</f>
        <v>12</v>
      </c>
      <c r="D35" t="s">
        <v>1095</v>
      </c>
      <c r="E35" t="s">
        <v>1095</v>
      </c>
      <c r="F35" s="20" t="s">
        <v>1116</v>
      </c>
      <c r="G35" s="18" t="s">
        <v>349</v>
      </c>
      <c r="I35" t="s">
        <v>1010</v>
      </c>
      <c r="J35" t="s">
        <v>267</v>
      </c>
      <c r="K35" t="s">
        <v>266</v>
      </c>
      <c r="O35" t="s">
        <v>1097</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296</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329</v>
      </c>
      <c r="E36" t="s">
        <v>329</v>
      </c>
      <c r="F36" t="s">
        <v>1101</v>
      </c>
      <c r="G36" s="19" t="s">
        <v>349</v>
      </c>
      <c r="I36" t="s">
        <v>4</v>
      </c>
      <c r="J36" t="s">
        <v>267</v>
      </c>
      <c r="K36" t="s">
        <v>266</v>
      </c>
      <c r="O36" t="s">
        <v>1097</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296</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1041</v>
      </c>
      <c r="B37">
        <f>VLOOKUP(primary[[#This Row],[id]],TreeDesign!$A$3:$C$500,2,FALSE)</f>
        <v>2.5</v>
      </c>
      <c r="C37">
        <f>VLOOKUP(primary[[#This Row],[id]],TreeDesign!$A$3:$C$500,3,FALSE)</f>
        <v>18</v>
      </c>
      <c r="D37" t="s">
        <v>1068</v>
      </c>
      <c r="E37" t="s">
        <v>1068</v>
      </c>
      <c r="F37" s="20" t="s">
        <v>1104</v>
      </c>
      <c r="G37" s="19" t="s">
        <v>349</v>
      </c>
      <c r="I37" t="s">
        <v>4</v>
      </c>
      <c r="J37" t="s">
        <v>267</v>
      </c>
      <c r="K37" t="s">
        <v>266</v>
      </c>
      <c r="O37" t="s">
        <v>1097</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296</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1426</v>
      </c>
      <c r="B38" s="17">
        <f>VLOOKUP(primary[[#This Row],[id]],TreeDesign!$A$3:$C$500,2,FALSE)</f>
        <v>3</v>
      </c>
      <c r="C38" s="17">
        <f>VLOOKUP(primary[[#This Row],[id]],TreeDesign!$A$3:$C$500,3,FALSE)</f>
        <v>1</v>
      </c>
      <c r="D38" s="22" t="s">
        <v>1441</v>
      </c>
      <c r="E38" s="22" t="s">
        <v>1441</v>
      </c>
      <c r="F38" s="22" t="s">
        <v>1441</v>
      </c>
      <c r="G38" s="18" t="s">
        <v>350</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296</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360</v>
      </c>
      <c r="E39" t="s">
        <v>360</v>
      </c>
      <c r="F39" t="s">
        <v>367</v>
      </c>
      <c r="G39" s="17" t="s">
        <v>350</v>
      </c>
      <c r="I39" t="s">
        <v>1011</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307</v>
      </c>
      <c r="E40" t="s">
        <v>307</v>
      </c>
      <c r="F40" t="s">
        <v>359</v>
      </c>
      <c r="G40" s="17" t="s">
        <v>350</v>
      </c>
      <c r="I40" t="s">
        <v>1010</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1064</v>
      </c>
      <c r="B41" s="17">
        <f>VLOOKUP(primary[[#This Row],[id]],TreeDesign!$A$3:$C$500,2,FALSE)</f>
        <v>3</v>
      </c>
      <c r="C41" s="17">
        <f>VLOOKUP(primary[[#This Row],[id]],TreeDesign!$A$3:$C$500,3,FALSE)</f>
        <v>14</v>
      </c>
      <c r="D41" t="s">
        <v>1084</v>
      </c>
      <c r="E41" t="s">
        <v>1084</v>
      </c>
      <c r="F41" s="20" t="s">
        <v>1115</v>
      </c>
      <c r="G41" s="18" t="s">
        <v>349</v>
      </c>
      <c r="I41" t="s">
        <v>4</v>
      </c>
      <c r="J41" t="s">
        <v>267</v>
      </c>
      <c r="K41" t="s">
        <v>266</v>
      </c>
      <c r="L41" t="s">
        <v>1010</v>
      </c>
      <c r="M41" t="s">
        <v>267</v>
      </c>
      <c r="N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296</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374</v>
      </c>
      <c r="E42" t="s">
        <v>1259</v>
      </c>
      <c r="F42" t="s">
        <v>375</v>
      </c>
      <c r="G42" s="17" t="s">
        <v>350</v>
      </c>
      <c r="H42" t="s">
        <v>291</v>
      </c>
      <c r="I42" t="s">
        <v>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308</v>
      </c>
      <c r="E43" t="s">
        <v>308</v>
      </c>
      <c r="F43" t="s">
        <v>392</v>
      </c>
      <c r="G43" s="17" t="s">
        <v>350</v>
      </c>
      <c r="I43" t="s">
        <v>1012</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420</v>
      </c>
      <c r="E44" t="s">
        <v>420</v>
      </c>
      <c r="F44" t="s">
        <v>421</v>
      </c>
      <c r="G44" s="17" t="s">
        <v>350</v>
      </c>
      <c r="I44" t="s">
        <v>116</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1026</v>
      </c>
      <c r="B45">
        <f>VLOOKUP(primary[[#This Row],[id]],TreeDesign!$A$3:$C$500,2,FALSE)</f>
        <v>3</v>
      </c>
      <c r="C45">
        <f>VLOOKUP(primary[[#This Row],[id]],TreeDesign!$A$3:$C$500,3,FALSE)</f>
        <v>28</v>
      </c>
      <c r="D45" t="s">
        <v>431</v>
      </c>
      <c r="E45" t="s">
        <v>431</v>
      </c>
      <c r="F45" t="s">
        <v>432</v>
      </c>
      <c r="G45" s="17" t="s">
        <v>350</v>
      </c>
      <c r="I45" t="s">
        <v>117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433</v>
      </c>
      <c r="E46" t="s">
        <v>1260</v>
      </c>
      <c r="F46" t="s">
        <v>434</v>
      </c>
      <c r="G46" s="17" t="s">
        <v>350</v>
      </c>
      <c r="H46" t="s">
        <v>435</v>
      </c>
      <c r="I46" t="s">
        <v>6</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302</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436</v>
      </c>
      <c r="E47" t="s">
        <v>1261</v>
      </c>
      <c r="F47" t="s">
        <v>437</v>
      </c>
      <c r="G47" s="17" t="s">
        <v>350</v>
      </c>
      <c r="H47" t="s">
        <v>981</v>
      </c>
      <c r="I47" t="s">
        <v>992</v>
      </c>
      <c r="J47" t="s">
        <v>267</v>
      </c>
      <c r="K47" t="s">
        <v>266</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302</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438</v>
      </c>
      <c r="E48" t="s">
        <v>438</v>
      </c>
      <c r="F48" t="s">
        <v>439</v>
      </c>
      <c r="G48" s="17" t="s">
        <v>350</v>
      </c>
      <c r="I48" t="s">
        <v>7</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1013</v>
      </c>
      <c r="B49">
        <f>VLOOKUP(primary[[#This Row],[id]],TreeDesign!$A$3:$C$500,2,FALSE)</f>
        <v>3</v>
      </c>
      <c r="C49">
        <f>VLOOKUP(primary[[#This Row],[id]],TreeDesign!$A$3:$C$500,3,FALSE)</f>
        <v>43</v>
      </c>
      <c r="D49" t="s">
        <v>1016</v>
      </c>
      <c r="E49" t="s">
        <v>1016</v>
      </c>
      <c r="F49" s="20" t="s">
        <v>488</v>
      </c>
      <c r="G49" s="17" t="s">
        <v>350</v>
      </c>
      <c r="I49" t="s">
        <v>7</v>
      </c>
      <c r="J49" t="s">
        <v>267</v>
      </c>
      <c r="K49" t="s">
        <v>266</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296</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482</v>
      </c>
      <c r="B50">
        <f>VLOOKUP(primary[[#This Row],[id]],TreeDesign!$A$3:$C$500,2,FALSE)</f>
        <v>3</v>
      </c>
      <c r="C50">
        <f>VLOOKUP(primary[[#This Row],[id]],TreeDesign!$A$3:$C$500,3,FALSE)</f>
        <v>46</v>
      </c>
      <c r="D50" t="s">
        <v>483</v>
      </c>
      <c r="E50" t="s">
        <v>483</v>
      </c>
      <c r="F50" s="20" t="s">
        <v>491</v>
      </c>
      <c r="G50" s="17" t="s">
        <v>350</v>
      </c>
      <c r="I50" t="s">
        <v>7</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440</v>
      </c>
      <c r="E51" t="s">
        <v>440</v>
      </c>
      <c r="F51" t="s">
        <v>447</v>
      </c>
      <c r="G51" s="17" t="s">
        <v>350</v>
      </c>
      <c r="I51" t="s">
        <v>7</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296</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1457</v>
      </c>
      <c r="B52" s="17">
        <f>VLOOKUP(primary[[#This Row],[id]],TreeDesign!$A$3:$C$500,2,FALSE)</f>
        <v>3</v>
      </c>
      <c r="C52" s="17">
        <f>VLOOKUP(primary[[#This Row],[id]],TreeDesign!$A$3:$C$500,3,FALSE)</f>
        <v>51</v>
      </c>
      <c r="D52" t="s">
        <v>1472</v>
      </c>
      <c r="E52" t="s">
        <v>1441</v>
      </c>
      <c r="F52" t="s">
        <v>1487</v>
      </c>
      <c r="G52" s="18" t="s">
        <v>350</v>
      </c>
      <c r="H52" t="s">
        <v>1502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1065</v>
      </c>
      <c r="B53" s="17">
        <f>VLOOKUP(primary[[#This Row],[id]],TreeDesign!$A$3:$C$500,2,FALSE)</f>
        <v>3.5</v>
      </c>
      <c r="C53" s="17">
        <f>VLOOKUP(primary[[#This Row],[id]],TreeDesign!$A$3:$C$500,3,FALSE)</f>
        <v>15</v>
      </c>
      <c r="D53" t="s">
        <v>1083</v>
      </c>
      <c r="E53" t="s">
        <v>1083</v>
      </c>
      <c r="F53" s="20" t="s">
        <v>1117</v>
      </c>
      <c r="G53" s="18" t="s">
        <v>349</v>
      </c>
      <c r="I53" t="s">
        <v>1064</v>
      </c>
      <c r="J53" t="s">
        <v>267</v>
      </c>
      <c r="K53" t="s">
        <v>266</v>
      </c>
      <c r="O53" t="s">
        <v>1097</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296</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330</v>
      </c>
      <c r="E54" t="s">
        <v>330</v>
      </c>
      <c r="F54" t="s">
        <v>333</v>
      </c>
      <c r="G54" s="19" t="s">
        <v>349</v>
      </c>
      <c r="I54" t="s">
        <v>11</v>
      </c>
      <c r="J54" t="s">
        <v>267</v>
      </c>
      <c r="K54" t="s">
        <v>266</v>
      </c>
      <c r="O54" t="s">
        <v>1097</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1042</v>
      </c>
      <c r="B55">
        <f>VLOOKUP(primary[[#This Row],[id]],TreeDesign!$A$3:$C$500,2,FALSE)</f>
        <v>3.5</v>
      </c>
      <c r="C55">
        <f>VLOOKUP(primary[[#This Row],[id]],TreeDesign!$A$3:$C$500,3,FALSE)</f>
        <v>18</v>
      </c>
      <c r="D55" t="s">
        <v>1069</v>
      </c>
      <c r="E55" t="s">
        <v>1069</v>
      </c>
      <c r="F55" s="20" t="s">
        <v>1106</v>
      </c>
      <c r="G55" s="19" t="s">
        <v>349</v>
      </c>
      <c r="I55" t="s">
        <v>11</v>
      </c>
      <c r="J55" t="s">
        <v>267</v>
      </c>
      <c r="K55" t="s">
        <v>266</v>
      </c>
      <c r="O55" t="s">
        <v>1097</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499</v>
      </c>
      <c r="E56" t="s">
        <v>499</v>
      </c>
      <c r="F56" t="s">
        <v>498</v>
      </c>
      <c r="G56" s="17" t="s">
        <v>350</v>
      </c>
      <c r="I56" t="s">
        <v>15</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1427</v>
      </c>
      <c r="B57" s="17">
        <f>VLOOKUP(primary[[#This Row],[id]],TreeDesign!$A$3:$C$500,2,FALSE)</f>
        <v>4</v>
      </c>
      <c r="C57" s="17">
        <f>VLOOKUP(primary[[#This Row],[id]],TreeDesign!$A$3:$C$500,3,FALSE)</f>
        <v>1</v>
      </c>
      <c r="D57" s="22" t="s">
        <v>1442</v>
      </c>
      <c r="E57" s="22" t="s">
        <v>1442</v>
      </c>
      <c r="F57" s="22" t="s">
        <v>1442</v>
      </c>
      <c r="G57" s="18" t="s">
        <v>350</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296</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361</v>
      </c>
      <c r="E58" t="s">
        <v>361</v>
      </c>
      <c r="F58" t="s">
        <v>368</v>
      </c>
      <c r="G58" s="17" t="s">
        <v>350</v>
      </c>
      <c r="I58" t="s">
        <v>9</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296</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448</v>
      </c>
      <c r="E59" t="s">
        <v>1262</v>
      </c>
      <c r="F59" t="s">
        <v>449</v>
      </c>
      <c r="G59" s="17" t="s">
        <v>350</v>
      </c>
      <c r="H59" t="s">
        <v>507</v>
      </c>
      <c r="I59" t="s">
        <v>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302</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1022</v>
      </c>
      <c r="B60" s="17">
        <f>VLOOKUP(primary[[#This Row],[id]],TreeDesign!$A$3:$C$500,2,FALSE)</f>
        <v>4</v>
      </c>
      <c r="C60" s="17">
        <f>VLOOKUP(primary[[#This Row],[id]],TreeDesign!$A$3:$C$500,3,FALSE)</f>
        <v>14</v>
      </c>
      <c r="D60" t="s">
        <v>1023</v>
      </c>
      <c r="E60" t="s">
        <v>1023</v>
      </c>
      <c r="F60" t="s">
        <v>1024</v>
      </c>
      <c r="G60" s="18" t="s">
        <v>350</v>
      </c>
      <c r="I60" t="s">
        <v>1064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296</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376</v>
      </c>
      <c r="E61" t="s">
        <v>1263</v>
      </c>
      <c r="F61" t="s">
        <v>377</v>
      </c>
      <c r="G61" s="17" t="s">
        <v>350</v>
      </c>
      <c r="H61" t="s">
        <v>398</v>
      </c>
      <c r="I61" t="s">
        <v>11</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302</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309</v>
      </c>
      <c r="E62" t="s">
        <v>309</v>
      </c>
      <c r="F62" t="s">
        <v>393</v>
      </c>
      <c r="G62" s="17" t="s">
        <v>350</v>
      </c>
      <c r="I62" t="s">
        <v>12</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296</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441</v>
      </c>
      <c r="E63" t="s">
        <v>441</v>
      </c>
      <c r="F63" t="s">
        <v>450</v>
      </c>
      <c r="G63" s="17" t="s">
        <v>350</v>
      </c>
      <c r="I63" t="s">
        <v>12</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460</v>
      </c>
      <c r="E64" t="s">
        <v>460</v>
      </c>
      <c r="F64" t="s">
        <v>461</v>
      </c>
      <c r="G64" s="17" t="s">
        <v>350</v>
      </c>
      <c r="I64" t="s">
        <v>13</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296</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458</v>
      </c>
      <c r="B65">
        <f>VLOOKUP(primary[[#This Row],[id]],TreeDesign!$A$3:$C$500,2,FALSE)</f>
        <v>4</v>
      </c>
      <c r="C65">
        <f>VLOOKUP(primary[[#This Row],[id]],TreeDesign!$A$3:$C$500,3,FALSE)</f>
        <v>24</v>
      </c>
      <c r="D65" t="s">
        <v>462</v>
      </c>
      <c r="E65" t="s">
        <v>462</v>
      </c>
      <c r="F65" s="20" t="s">
        <v>494</v>
      </c>
      <c r="G65" s="17" t="s">
        <v>350</v>
      </c>
      <c r="I65" t="s">
        <v>13</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422</v>
      </c>
      <c r="E66" t="s">
        <v>1264</v>
      </c>
      <c r="F66" t="s">
        <v>423</v>
      </c>
      <c r="G66" s="17" t="s">
        <v>350</v>
      </c>
      <c r="H66" t="s">
        <v>424</v>
      </c>
      <c r="I66" t="s">
        <v>13</v>
      </c>
      <c r="J66" t="s">
        <v>267</v>
      </c>
      <c r="K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302</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442</v>
      </c>
      <c r="E67" t="s">
        <v>442</v>
      </c>
      <c r="F67" s="20" t="s">
        <v>485</v>
      </c>
      <c r="G67" s="17" t="s">
        <v>350</v>
      </c>
      <c r="I67" t="s">
        <v>1026</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463</v>
      </c>
      <c r="E68" t="s">
        <v>1265</v>
      </c>
      <c r="F68" t="s">
        <v>464</v>
      </c>
      <c r="G68" s="17" t="s">
        <v>350</v>
      </c>
      <c r="H68" t="s">
        <v>465</v>
      </c>
      <c r="I68" t="s">
        <v>14</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302</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443</v>
      </c>
      <c r="E69" t="s">
        <v>443</v>
      </c>
      <c r="F69" s="20" t="s">
        <v>486</v>
      </c>
      <c r="G69" s="17" t="s">
        <v>350</v>
      </c>
      <c r="I69" t="s">
        <v>14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466</v>
      </c>
      <c r="E70" t="s">
        <v>1266</v>
      </c>
      <c r="F70" t="s">
        <v>467</v>
      </c>
      <c r="G70" s="17" t="s">
        <v>350</v>
      </c>
      <c r="H70" t="s">
        <v>982</v>
      </c>
      <c r="I70" t="s">
        <v>15</v>
      </c>
      <c r="J70" t="s">
        <v>267</v>
      </c>
      <c r="K70" t="s">
        <v>266</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387</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997</v>
      </c>
      <c r="B71" s="17">
        <f>VLOOKUP(primary[[#This Row],[id]],TreeDesign!$A$3:$C$500,2,FALSE)</f>
        <v>4</v>
      </c>
      <c r="C71" s="17">
        <f>VLOOKUP(primary[[#This Row],[id]],TreeDesign!$A$3:$C$500,3,FALSE)</f>
        <v>35</v>
      </c>
      <c r="D71" t="s">
        <v>998</v>
      </c>
      <c r="E71" t="s">
        <v>998</v>
      </c>
      <c r="F71" t="s">
        <v>999</v>
      </c>
      <c r="G71" s="18" t="s">
        <v>350</v>
      </c>
      <c r="I71" t="s">
        <v>15</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296</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468</v>
      </c>
      <c r="E72" t="s">
        <v>1267</v>
      </c>
      <c r="F72" t="s">
        <v>469</v>
      </c>
      <c r="G72" s="17" t="s">
        <v>350</v>
      </c>
      <c r="H72" t="s">
        <v>470</v>
      </c>
      <c r="I72" t="s">
        <v>16</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302</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444</v>
      </c>
      <c r="E73" t="s">
        <v>444</v>
      </c>
      <c r="F73" s="20" t="s">
        <v>487</v>
      </c>
      <c r="G73" s="17" t="s">
        <v>350</v>
      </c>
      <c r="I73" t="s">
        <v>16</v>
      </c>
      <c r="J73" t="s">
        <v>267</v>
      </c>
      <c r="K73" t="s">
        <v>266</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296</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456</v>
      </c>
      <c r="B74">
        <f>VLOOKUP(primary[[#This Row],[id]],TreeDesign!$A$3:$C$500,2,FALSE)</f>
        <v>4</v>
      </c>
      <c r="C74">
        <f>VLOOKUP(primary[[#This Row],[id]],TreeDesign!$A$3:$C$500,3,FALSE)</f>
        <v>42</v>
      </c>
      <c r="D74" t="s">
        <v>476</v>
      </c>
      <c r="E74" t="s">
        <v>476</v>
      </c>
      <c r="F74" s="20" t="s">
        <v>493</v>
      </c>
      <c r="G74" s="17" t="s">
        <v>350</v>
      </c>
      <c r="I74" t="s">
        <v>16</v>
      </c>
      <c r="J74" t="s">
        <v>267</v>
      </c>
      <c r="K74" t="s">
        <v>266</v>
      </c>
      <c r="L74" t="s">
        <v>1013</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1014</v>
      </c>
      <c r="B75">
        <f>VLOOKUP(primary[[#This Row],[id]],TreeDesign!$A$3:$C$500,2,FALSE)</f>
        <v>4</v>
      </c>
      <c r="C75">
        <f>VLOOKUP(primary[[#This Row],[id]],TreeDesign!$A$3:$C$500,3,FALSE)</f>
        <v>43</v>
      </c>
      <c r="D75" t="s">
        <v>1017</v>
      </c>
      <c r="E75" t="s">
        <v>1017</v>
      </c>
      <c r="F75" s="20" t="s">
        <v>489</v>
      </c>
      <c r="G75" s="17" t="s">
        <v>350</v>
      </c>
      <c r="I75" t="s">
        <v>1013</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296</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452</v>
      </c>
      <c r="B76">
        <f>VLOOKUP(primary[[#This Row],[id]],TreeDesign!$A$3:$C$500,2,FALSE)</f>
        <v>4</v>
      </c>
      <c r="C76">
        <f>VLOOKUP(primary[[#This Row],[id]],TreeDesign!$A$3:$C$500,3,FALSE)</f>
        <v>44</v>
      </c>
      <c r="D76" t="s">
        <v>472</v>
      </c>
      <c r="E76" t="s">
        <v>472</v>
      </c>
      <c r="F76" s="20" t="s">
        <v>492</v>
      </c>
      <c r="G76" s="17" t="s">
        <v>350</v>
      </c>
      <c r="I76" t="s">
        <v>1013</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296</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445</v>
      </c>
      <c r="E77" t="s">
        <v>445</v>
      </c>
      <c r="F77" t="s">
        <v>480</v>
      </c>
      <c r="G77" s="17" t="s">
        <v>350</v>
      </c>
      <c r="I77" t="s">
        <v>482</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296</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1458</v>
      </c>
      <c r="B78" s="17">
        <f>VLOOKUP(primary[[#This Row],[id]],TreeDesign!$A$3:$C$500,2,FALSE)</f>
        <v>4</v>
      </c>
      <c r="C78" s="17">
        <f>VLOOKUP(primary[[#This Row],[id]],TreeDesign!$A$3:$C$500,3,FALSE)</f>
        <v>51</v>
      </c>
      <c r="D78" t="s">
        <v>1473</v>
      </c>
      <c r="E78" t="s">
        <v>1442</v>
      </c>
      <c r="F78" t="s">
        <v>1488</v>
      </c>
      <c r="G78" s="18" t="s">
        <v>350</v>
      </c>
      <c r="H78" t="s">
        <v>1503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296</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1055</v>
      </c>
      <c r="B79" s="17">
        <f>VLOOKUP(primary[[#This Row],[id]],TreeDesign!$A$3:$C$500,2,FALSE)</f>
        <v>4.5</v>
      </c>
      <c r="C79" s="17">
        <f>VLOOKUP(primary[[#This Row],[id]],TreeDesign!$A$3:$C$500,3,FALSE)</f>
        <v>15</v>
      </c>
      <c r="D79" t="s">
        <v>1085</v>
      </c>
      <c r="E79" t="s">
        <v>1085</v>
      </c>
      <c r="F79" s="20" t="s">
        <v>1118</v>
      </c>
      <c r="G79" s="18" t="s">
        <v>349</v>
      </c>
      <c r="I79" t="s">
        <v>1022</v>
      </c>
      <c r="J79" t="s">
        <v>267</v>
      </c>
      <c r="K79" t="s">
        <v>266</v>
      </c>
      <c r="O79" t="s">
        <v>1097</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296</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331</v>
      </c>
      <c r="E80" t="s">
        <v>331</v>
      </c>
      <c r="F80" t="s">
        <v>334</v>
      </c>
      <c r="G80" s="19" t="s">
        <v>349</v>
      </c>
      <c r="I80" t="s">
        <v>21</v>
      </c>
      <c r="J80" t="s">
        <v>267</v>
      </c>
      <c r="K80" t="s">
        <v>266</v>
      </c>
      <c r="O80" t="s">
        <v>1097</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1043</v>
      </c>
      <c r="B81" s="17">
        <f>VLOOKUP(primary[[#This Row],[id]],TreeDesign!$A$3:$C$500,2,FALSE)</f>
        <v>4.5</v>
      </c>
      <c r="C81" s="17">
        <f>VLOOKUP(primary[[#This Row],[id]],TreeDesign!$A$3:$C$500,3,FALSE)</f>
        <v>18</v>
      </c>
      <c r="D81" t="s">
        <v>1070</v>
      </c>
      <c r="E81" t="s">
        <v>1070</v>
      </c>
      <c r="F81" s="20" t="s">
        <v>1107</v>
      </c>
      <c r="G81" s="18" t="s">
        <v>349</v>
      </c>
      <c r="I81" t="s">
        <v>21</v>
      </c>
      <c r="J81" t="s">
        <v>267</v>
      </c>
      <c r="K81" t="s">
        <v>266</v>
      </c>
      <c r="O81" t="s">
        <v>1097</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296</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446</v>
      </c>
      <c r="E82" t="s">
        <v>446</v>
      </c>
      <c r="F82" t="s">
        <v>481</v>
      </c>
      <c r="G82" s="17" t="s">
        <v>350</v>
      </c>
      <c r="I82" t="s">
        <v>27</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484</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500</v>
      </c>
      <c r="E83" t="s">
        <v>500</v>
      </c>
      <c r="F83" t="s">
        <v>501</v>
      </c>
      <c r="G83" s="17" t="s">
        <v>350</v>
      </c>
      <c r="I83" t="s">
        <v>29</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1428</v>
      </c>
      <c r="B84" s="17">
        <f>VLOOKUP(primary[[#This Row],[id]],TreeDesign!$A$3:$C$500,2,FALSE)</f>
        <v>5</v>
      </c>
      <c r="C84" s="17">
        <f>VLOOKUP(primary[[#This Row],[id]],TreeDesign!$A$3:$C$500,3,FALSE)</f>
        <v>1</v>
      </c>
      <c r="D84" s="22" t="s">
        <v>1443</v>
      </c>
      <c r="E84" s="22" t="s">
        <v>1443</v>
      </c>
      <c r="F84" s="22" t="s">
        <v>1443</v>
      </c>
      <c r="G84" s="18" t="s">
        <v>350</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296</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362</v>
      </c>
      <c r="E85" t="s">
        <v>362</v>
      </c>
      <c r="F85" t="s">
        <v>369</v>
      </c>
      <c r="G85" s="17" t="s">
        <v>350</v>
      </c>
      <c r="I85" t="s">
        <v>19</v>
      </c>
      <c r="J85" t="s">
        <v>267</v>
      </c>
      <c r="K85" t="s">
        <v>266</v>
      </c>
      <c r="L85" t="s">
        <v>18</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296</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504</v>
      </c>
      <c r="E86" t="s">
        <v>1268</v>
      </c>
      <c r="F86" t="s">
        <v>505</v>
      </c>
      <c r="G86" s="17" t="s">
        <v>350</v>
      </c>
      <c r="H86" t="s">
        <v>506</v>
      </c>
      <c r="I86" t="s">
        <v>18</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302</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515</v>
      </c>
      <c r="E87" t="s">
        <v>1269</v>
      </c>
      <c r="F87" t="s">
        <v>516</v>
      </c>
      <c r="G87" s="17" t="s">
        <v>350</v>
      </c>
      <c r="H87" t="s">
        <v>517</v>
      </c>
      <c r="I87" t="s">
        <v>1022</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378</v>
      </c>
      <c r="E88" t="s">
        <v>1270</v>
      </c>
      <c r="F88" t="s">
        <v>379</v>
      </c>
      <c r="G88" s="17" t="s">
        <v>350</v>
      </c>
      <c r="H88" t="s">
        <v>292</v>
      </c>
      <c r="I88" t="s">
        <v>21</v>
      </c>
      <c r="J88" t="s">
        <v>267</v>
      </c>
      <c r="K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394</v>
      </c>
      <c r="E89" t="s">
        <v>1271</v>
      </c>
      <c r="F89" t="s">
        <v>395</v>
      </c>
      <c r="G89" s="17" t="s">
        <v>350</v>
      </c>
      <c r="H89" t="s">
        <v>396</v>
      </c>
      <c r="I89" t="s">
        <v>22</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302</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518</v>
      </c>
      <c r="E90" t="s">
        <v>518</v>
      </c>
      <c r="F90" t="s">
        <v>519</v>
      </c>
      <c r="G90" s="19" t="s">
        <v>350</v>
      </c>
      <c r="I90" t="s">
        <v>23</v>
      </c>
      <c r="J90" t="s">
        <v>267</v>
      </c>
      <c r="K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296</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520</v>
      </c>
      <c r="E91" t="s">
        <v>520</v>
      </c>
      <c r="F91" t="s">
        <v>521</v>
      </c>
      <c r="G91" s="19" t="s">
        <v>350</v>
      </c>
      <c r="I91" t="s">
        <v>24</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496</v>
      </c>
      <c r="B92">
        <f>VLOOKUP(primary[[#This Row],[id]],TreeDesign!$A$3:$C$500,2,FALSE)</f>
        <v>5</v>
      </c>
      <c r="C92">
        <f>VLOOKUP(primary[[#This Row],[id]],TreeDesign!$A$3:$C$500,3,FALSE)</f>
        <v>24</v>
      </c>
      <c r="D92" t="s">
        <v>478</v>
      </c>
      <c r="E92" t="s">
        <v>478</v>
      </c>
      <c r="F92" s="20" t="s">
        <v>497</v>
      </c>
      <c r="G92" s="17" t="s">
        <v>350</v>
      </c>
      <c r="I92" t="s">
        <v>458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296</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425</v>
      </c>
      <c r="E93" t="s">
        <v>1272</v>
      </c>
      <c r="F93" t="s">
        <v>426</v>
      </c>
      <c r="G93" s="17" t="s">
        <v>350</v>
      </c>
      <c r="H93" t="s">
        <v>430</v>
      </c>
      <c r="I93" t="s">
        <v>25</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302</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318</v>
      </c>
      <c r="E94" t="s">
        <v>318</v>
      </c>
      <c r="F94" t="s">
        <v>324</v>
      </c>
      <c r="G94" s="17" t="s">
        <v>350</v>
      </c>
      <c r="I94" t="s">
        <v>25</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522</v>
      </c>
      <c r="E95" t="s">
        <v>522</v>
      </c>
      <c r="F95" t="s">
        <v>524</v>
      </c>
      <c r="G95" s="19" t="s">
        <v>350</v>
      </c>
      <c r="I95" t="s">
        <v>118</v>
      </c>
      <c r="J95" t="s">
        <v>267</v>
      </c>
      <c r="K95" t="s">
        <v>266</v>
      </c>
      <c r="L95" t="s">
        <v>27</v>
      </c>
      <c r="M95" t="s">
        <v>267</v>
      </c>
      <c r="N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525</v>
      </c>
      <c r="E96" t="s">
        <v>1273</v>
      </c>
      <c r="F96" t="s">
        <v>526</v>
      </c>
      <c r="G96" s="19" t="s">
        <v>350</v>
      </c>
      <c r="H96" t="s">
        <v>527</v>
      </c>
      <c r="I96" t="s">
        <v>118</v>
      </c>
      <c r="J96" t="s">
        <v>267</v>
      </c>
      <c r="K96" t="s">
        <v>266</v>
      </c>
      <c r="L96" t="s">
        <v>27</v>
      </c>
      <c r="M96" t="s">
        <v>267</v>
      </c>
      <c r="N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528</v>
      </c>
      <c r="E97" t="s">
        <v>1274</v>
      </c>
      <c r="F97" t="s">
        <v>529</v>
      </c>
      <c r="G97" s="19" t="s">
        <v>350</v>
      </c>
      <c r="H97" t="s">
        <v>530</v>
      </c>
      <c r="I97" t="s">
        <v>27</v>
      </c>
      <c r="J97" t="s">
        <v>267</v>
      </c>
      <c r="K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387</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541</v>
      </c>
      <c r="E98" t="s">
        <v>1275</v>
      </c>
      <c r="F98" t="s">
        <v>542</v>
      </c>
      <c r="G98" s="19" t="s">
        <v>350</v>
      </c>
      <c r="H98" t="s">
        <v>543</v>
      </c>
      <c r="I98" t="s">
        <v>119</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302</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544</v>
      </c>
      <c r="E99" t="s">
        <v>1276</v>
      </c>
      <c r="F99" t="s">
        <v>545</v>
      </c>
      <c r="G99" s="19" t="s">
        <v>350</v>
      </c>
      <c r="H99" t="s">
        <v>546</v>
      </c>
      <c r="I99" t="s">
        <v>119</v>
      </c>
      <c r="J99" t="s">
        <v>267</v>
      </c>
      <c r="K99" t="s">
        <v>266</v>
      </c>
      <c r="L99" t="s">
        <v>28</v>
      </c>
      <c r="M99" t="s">
        <v>267</v>
      </c>
      <c r="N99" t="s">
        <v>266</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302</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988</v>
      </c>
      <c r="B100" s="17">
        <f>VLOOKUP(primary[[#This Row],[id]],TreeDesign!$A$3:$C$500,2,FALSE)</f>
        <v>5</v>
      </c>
      <c r="C100" s="17">
        <f>VLOOKUP(primary[[#This Row],[id]],TreeDesign!$A$3:$C$500,3,FALSE)</f>
        <v>33</v>
      </c>
      <c r="D100" t="s">
        <v>989</v>
      </c>
      <c r="E100" t="s">
        <v>989</v>
      </c>
      <c r="F100" t="s">
        <v>990</v>
      </c>
      <c r="G100" s="18" t="s">
        <v>350</v>
      </c>
      <c r="I100" t="s">
        <v>28</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296</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547</v>
      </c>
      <c r="E101" t="s">
        <v>1277</v>
      </c>
      <c r="F101" t="s">
        <v>548</v>
      </c>
      <c r="G101" s="19" t="s">
        <v>350</v>
      </c>
      <c r="H101" t="s">
        <v>549</v>
      </c>
      <c r="I101" t="s">
        <v>28</v>
      </c>
      <c r="J101" t="s">
        <v>267</v>
      </c>
      <c r="K101" t="s">
        <v>266</v>
      </c>
      <c r="L101" t="s">
        <v>997</v>
      </c>
      <c r="M101" t="s">
        <v>267</v>
      </c>
      <c r="N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387</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523</v>
      </c>
      <c r="E102" t="s">
        <v>523</v>
      </c>
      <c r="F102" t="s">
        <v>582</v>
      </c>
      <c r="G102" s="19" t="s">
        <v>350</v>
      </c>
      <c r="I102" t="s">
        <v>30</v>
      </c>
      <c r="J102" t="s">
        <v>267</v>
      </c>
      <c r="K102" t="s">
        <v>266</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296</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583</v>
      </c>
      <c r="E103" t="s">
        <v>1278</v>
      </c>
      <c r="F103" t="s">
        <v>584</v>
      </c>
      <c r="G103" s="19" t="s">
        <v>350</v>
      </c>
      <c r="H103" t="s">
        <v>983</v>
      </c>
      <c r="I103" t="s">
        <v>138</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302</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457</v>
      </c>
      <c r="B104">
        <f>VLOOKUP(primary[[#This Row],[id]],TreeDesign!$A$3:$C$500,2,FALSE)</f>
        <v>5</v>
      </c>
      <c r="C104">
        <f>VLOOKUP(primary[[#This Row],[id]],TreeDesign!$A$3:$C$500,3,FALSE)</f>
        <v>42</v>
      </c>
      <c r="D104" t="s">
        <v>477</v>
      </c>
      <c r="E104" t="s">
        <v>477</v>
      </c>
      <c r="F104" s="20" t="s">
        <v>585</v>
      </c>
      <c r="G104" s="19" t="s">
        <v>350</v>
      </c>
      <c r="I104" t="s">
        <v>456</v>
      </c>
      <c r="J104" t="s">
        <v>267</v>
      </c>
      <c r="K104" t="s">
        <v>266</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296</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1015</v>
      </c>
      <c r="B105">
        <f>VLOOKUP(primary[[#This Row],[id]],TreeDesign!$A$3:$C$500,2,FALSE)</f>
        <v>5</v>
      </c>
      <c r="C105">
        <f>VLOOKUP(primary[[#This Row],[id]],TreeDesign!$A$3:$C$500,3,FALSE)</f>
        <v>43</v>
      </c>
      <c r="D105" t="s">
        <v>1018</v>
      </c>
      <c r="E105" t="s">
        <v>1018</v>
      </c>
      <c r="F105" t="s">
        <v>490</v>
      </c>
      <c r="G105" s="17" t="s">
        <v>350</v>
      </c>
      <c r="I105" t="s">
        <v>1014</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296</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451</v>
      </c>
      <c r="B106">
        <f>VLOOKUP(primary[[#This Row],[id]],TreeDesign!$A$3:$C$500,2,FALSE)</f>
        <v>5</v>
      </c>
      <c r="C106">
        <f>VLOOKUP(primary[[#This Row],[id]],TreeDesign!$A$3:$C$500,3,FALSE)</f>
        <v>46</v>
      </c>
      <c r="D106" t="s">
        <v>471</v>
      </c>
      <c r="E106" t="s">
        <v>471</v>
      </c>
      <c r="F106" s="20" t="s">
        <v>677</v>
      </c>
      <c r="G106" s="19" t="s">
        <v>350</v>
      </c>
      <c r="I106" t="s">
        <v>31</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296</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586</v>
      </c>
      <c r="E107" t="s">
        <v>1279</v>
      </c>
      <c r="F107" t="s">
        <v>587</v>
      </c>
      <c r="G107" s="19" t="s">
        <v>350</v>
      </c>
      <c r="H107" t="s">
        <v>985</v>
      </c>
      <c r="I107" t="s">
        <v>31</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588</v>
      </c>
      <c r="E108" t="s">
        <v>1280</v>
      </c>
      <c r="F108" t="s">
        <v>589</v>
      </c>
      <c r="G108" s="19" t="s">
        <v>350</v>
      </c>
      <c r="H108" t="s">
        <v>590</v>
      </c>
      <c r="I108" t="s">
        <v>31</v>
      </c>
      <c r="J108" t="s">
        <v>267</v>
      </c>
      <c r="K108" t="s">
        <v>266</v>
      </c>
      <c r="L108" t="s">
        <v>17</v>
      </c>
      <c r="M108" t="s">
        <v>267</v>
      </c>
      <c r="N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387</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591</v>
      </c>
      <c r="E109" t="s">
        <v>1281</v>
      </c>
      <c r="F109" t="s">
        <v>592</v>
      </c>
      <c r="G109" s="19" t="s">
        <v>350</v>
      </c>
      <c r="H109" t="s">
        <v>593</v>
      </c>
      <c r="I109" t="s">
        <v>17</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387</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1459</v>
      </c>
      <c r="B110" s="17">
        <f>VLOOKUP(primary[[#This Row],[id]],TreeDesign!$A$3:$C$500,2,FALSE)</f>
        <v>5</v>
      </c>
      <c r="C110" s="17">
        <f>VLOOKUP(primary[[#This Row],[id]],TreeDesign!$A$3:$C$500,3,FALSE)</f>
        <v>51</v>
      </c>
      <c r="D110" t="s">
        <v>1474</v>
      </c>
      <c r="E110" t="s">
        <v>1443</v>
      </c>
      <c r="F110" t="s">
        <v>1489</v>
      </c>
      <c r="G110" s="18" t="s">
        <v>350</v>
      </c>
      <c r="H110" t="s">
        <v>1504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296</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1056</v>
      </c>
      <c r="B111" s="17">
        <f>VLOOKUP(primary[[#This Row],[id]],TreeDesign!$A$3:$C$500,2,FALSE)</f>
        <v>5.5</v>
      </c>
      <c r="C111" s="17">
        <f>VLOOKUP(primary[[#This Row],[id]],TreeDesign!$A$3:$C$500,3,FALSE)</f>
        <v>15</v>
      </c>
      <c r="D111" t="s">
        <v>1086</v>
      </c>
      <c r="E111" t="s">
        <v>1086</v>
      </c>
      <c r="F111" s="20" t="s">
        <v>1119</v>
      </c>
      <c r="G111" s="18" t="s">
        <v>349</v>
      </c>
      <c r="I111" t="s">
        <v>33</v>
      </c>
      <c r="J111" t="s">
        <v>267</v>
      </c>
      <c r="K111" t="s">
        <v>266</v>
      </c>
      <c r="O111" t="s">
        <v>1097</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296</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332</v>
      </c>
      <c r="E112" t="s">
        <v>332</v>
      </c>
      <c r="F112" t="s">
        <v>339</v>
      </c>
      <c r="G112" s="19" t="s">
        <v>349</v>
      </c>
      <c r="I112" t="s">
        <v>36</v>
      </c>
      <c r="J112" t="s">
        <v>267</v>
      </c>
      <c r="K112" t="s">
        <v>266</v>
      </c>
      <c r="O112" t="s">
        <v>1097</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296</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1044</v>
      </c>
      <c r="B113">
        <f>VLOOKUP(primary[[#This Row],[id]],TreeDesign!$A$3:$C$500,2,FALSE)</f>
        <v>5.5</v>
      </c>
      <c r="C113">
        <f>VLOOKUP(primary[[#This Row],[id]],TreeDesign!$A$3:$C$500,3,FALSE)</f>
        <v>18</v>
      </c>
      <c r="D113" t="s">
        <v>1071</v>
      </c>
      <c r="E113" t="s">
        <v>1071</v>
      </c>
      <c r="F113" s="20" t="s">
        <v>1108</v>
      </c>
      <c r="G113" s="19" t="s">
        <v>349</v>
      </c>
      <c r="I113" t="s">
        <v>36</v>
      </c>
      <c r="J113" t="s">
        <v>267</v>
      </c>
      <c r="K113" t="s">
        <v>266</v>
      </c>
      <c r="O113" t="s">
        <v>1097</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296</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594</v>
      </c>
      <c r="E114" t="s">
        <v>594</v>
      </c>
      <c r="F114" t="s">
        <v>595</v>
      </c>
      <c r="G114" s="19" t="s">
        <v>350</v>
      </c>
      <c r="I114" t="s">
        <v>46</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296</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503</v>
      </c>
      <c r="E115" t="s">
        <v>503</v>
      </c>
      <c r="F115" t="s">
        <v>502</v>
      </c>
      <c r="G115" s="17" t="s">
        <v>350</v>
      </c>
      <c r="I115" t="s">
        <v>48</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296</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1429</v>
      </c>
      <c r="B116" s="17">
        <f>VLOOKUP(primary[[#This Row],[id]],TreeDesign!$A$3:$C$500,2,FALSE)</f>
        <v>6</v>
      </c>
      <c r="C116" s="17">
        <f>VLOOKUP(primary[[#This Row],[id]],TreeDesign!$A$3:$C$500,3,FALSE)</f>
        <v>1</v>
      </c>
      <c r="D116" s="22" t="s">
        <v>1444</v>
      </c>
      <c r="E116" s="22" t="s">
        <v>1444</v>
      </c>
      <c r="F116" s="22" t="s">
        <v>1444</v>
      </c>
      <c r="G116" s="18" t="s">
        <v>350</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296</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363</v>
      </c>
      <c r="E117" t="s">
        <v>363</v>
      </c>
      <c r="F117" t="s">
        <v>370</v>
      </c>
      <c r="G117" s="17" t="s">
        <v>350</v>
      </c>
      <c r="I117" t="s">
        <v>34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296</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730</v>
      </c>
      <c r="B118" s="17">
        <f>VLOOKUP(primary[[#This Row],[id]],TreeDesign!$A$3:$C$500,2,FALSE)</f>
        <v>6</v>
      </c>
      <c r="C118" s="17">
        <f>VLOOKUP(primary[[#This Row],[id]],TreeDesign!$A$3:$C$500,3,FALSE)</f>
        <v>5</v>
      </c>
      <c r="D118" t="s">
        <v>731</v>
      </c>
      <c r="E118" t="s">
        <v>731</v>
      </c>
      <c r="F118" t="s">
        <v>732</v>
      </c>
      <c r="G118" s="18" t="s">
        <v>350</v>
      </c>
      <c r="I118" t="s">
        <v>36</v>
      </c>
      <c r="J118" t="s">
        <v>267</v>
      </c>
      <c r="K118" t="s">
        <v>266</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296</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508</v>
      </c>
      <c r="E119" t="s">
        <v>1282</v>
      </c>
      <c r="F119" t="s">
        <v>509</v>
      </c>
      <c r="G119" s="17" t="s">
        <v>350</v>
      </c>
      <c r="H119" t="s">
        <v>510</v>
      </c>
      <c r="I119" t="s">
        <v>32</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302</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621</v>
      </c>
      <c r="E120" t="s">
        <v>1283</v>
      </c>
      <c r="F120" t="s">
        <v>622</v>
      </c>
      <c r="G120" s="19" t="s">
        <v>350</v>
      </c>
      <c r="H120" t="s">
        <v>623</v>
      </c>
      <c r="I120" t="s">
        <v>33</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380</v>
      </c>
      <c r="E121" t="s">
        <v>1284</v>
      </c>
      <c r="F121" t="s">
        <v>381</v>
      </c>
      <c r="G121" s="17" t="s">
        <v>350</v>
      </c>
      <c r="H121" t="s">
        <v>987</v>
      </c>
      <c r="I121" t="s">
        <v>36</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302</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403</v>
      </c>
      <c r="E122" t="s">
        <v>1285</v>
      </c>
      <c r="F122" t="s">
        <v>404</v>
      </c>
      <c r="G122" s="17" t="s">
        <v>350</v>
      </c>
      <c r="H122" t="s">
        <v>405</v>
      </c>
      <c r="I122" t="s">
        <v>37</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640</v>
      </c>
      <c r="E123" t="s">
        <v>640</v>
      </c>
      <c r="F123" t="s">
        <v>639</v>
      </c>
      <c r="G123" s="19" t="s">
        <v>350</v>
      </c>
      <c r="I123" t="s">
        <v>38</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641</v>
      </c>
      <c r="E124" t="s">
        <v>641</v>
      </c>
      <c r="F124" t="s">
        <v>648</v>
      </c>
      <c r="G124" s="19" t="s">
        <v>350</v>
      </c>
      <c r="I124" t="s">
        <v>39</v>
      </c>
      <c r="J124" t="s">
        <v>267</v>
      </c>
      <c r="K124" t="s">
        <v>266</v>
      </c>
      <c r="L124" t="s">
        <v>496</v>
      </c>
      <c r="M124" t="s">
        <v>267</v>
      </c>
      <c r="N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459</v>
      </c>
      <c r="B125">
        <f>VLOOKUP(primary[[#This Row],[id]],TreeDesign!$A$3:$C$500,2,FALSE)</f>
        <v>6</v>
      </c>
      <c r="C125">
        <f>VLOOKUP(primary[[#This Row],[id]],TreeDesign!$A$3:$C$500,3,FALSE)</f>
        <v>24</v>
      </c>
      <c r="D125" t="s">
        <v>479</v>
      </c>
      <c r="E125" t="s">
        <v>479</v>
      </c>
      <c r="F125" s="20" t="s">
        <v>495</v>
      </c>
      <c r="G125" s="17" t="s">
        <v>350</v>
      </c>
      <c r="I125" t="s">
        <v>496</v>
      </c>
      <c r="J125" t="s">
        <v>267</v>
      </c>
      <c r="K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427</v>
      </c>
      <c r="E126" t="s">
        <v>1286</v>
      </c>
      <c r="F126" t="s">
        <v>428</v>
      </c>
      <c r="G126" s="17" t="s">
        <v>350</v>
      </c>
      <c r="H126" t="s">
        <v>429</v>
      </c>
      <c r="I126" t="s">
        <v>40</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302</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649</v>
      </c>
      <c r="E127" t="s">
        <v>1025</v>
      </c>
      <c r="F127" t="s">
        <v>650</v>
      </c>
      <c r="G127" s="19" t="s">
        <v>350</v>
      </c>
      <c r="H127" t="s">
        <v>651</v>
      </c>
      <c r="I127" t="s">
        <v>41</v>
      </c>
      <c r="J127" t="s">
        <v>267</v>
      </c>
      <c r="K127" t="s">
        <v>266</v>
      </c>
      <c r="L127" t="s">
        <v>40</v>
      </c>
      <c r="M127" t="s">
        <v>267</v>
      </c>
      <c r="N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652</v>
      </c>
      <c r="E128" t="s">
        <v>1287</v>
      </c>
      <c r="F128" t="s">
        <v>653</v>
      </c>
      <c r="G128" s="19" t="s">
        <v>350</v>
      </c>
      <c r="H128" t="s">
        <v>654</v>
      </c>
      <c r="I128" t="s">
        <v>42</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302</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655</v>
      </c>
      <c r="E129" t="s">
        <v>1288</v>
      </c>
      <c r="F129" t="s">
        <v>656</v>
      </c>
      <c r="G129" s="19" t="s">
        <v>350</v>
      </c>
      <c r="H129" t="s">
        <v>657</v>
      </c>
      <c r="I129" t="s">
        <v>43</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302</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531</v>
      </c>
      <c r="E130" t="s">
        <v>1289</v>
      </c>
      <c r="F130" t="s">
        <v>532</v>
      </c>
      <c r="G130" s="19" t="s">
        <v>350</v>
      </c>
      <c r="H130" t="s">
        <v>533</v>
      </c>
      <c r="I130" t="s">
        <v>45</v>
      </c>
      <c r="J130" t="s">
        <v>267</v>
      </c>
      <c r="K130" t="s">
        <v>266</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387</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658</v>
      </c>
      <c r="E131" t="s">
        <v>1290</v>
      </c>
      <c r="F131" t="s">
        <v>659</v>
      </c>
      <c r="G131" s="19" t="s">
        <v>350</v>
      </c>
      <c r="H131" t="s">
        <v>660</v>
      </c>
      <c r="I131" t="s">
        <v>44</v>
      </c>
      <c r="J131" t="s">
        <v>267</v>
      </c>
      <c r="K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302</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661</v>
      </c>
      <c r="E132" t="s">
        <v>1291</v>
      </c>
      <c r="F132" t="s">
        <v>662</v>
      </c>
      <c r="G132" s="19" t="s">
        <v>350</v>
      </c>
      <c r="H132" t="s">
        <v>663</v>
      </c>
      <c r="I132" t="s">
        <v>49</v>
      </c>
      <c r="J132" t="s">
        <v>267</v>
      </c>
      <c r="K132" t="s">
        <v>266</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302</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678</v>
      </c>
      <c r="E133" t="s">
        <v>1292</v>
      </c>
      <c r="F133" t="s">
        <v>679</v>
      </c>
      <c r="G133" s="19" t="s">
        <v>350</v>
      </c>
      <c r="H133" t="s">
        <v>680</v>
      </c>
      <c r="I133" t="s">
        <v>988</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387</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600</v>
      </c>
      <c r="E134" t="s">
        <v>1293</v>
      </c>
      <c r="F134" t="s">
        <v>601</v>
      </c>
      <c r="G134" s="19" t="s">
        <v>350</v>
      </c>
      <c r="H134" t="s">
        <v>602</v>
      </c>
      <c r="I134" t="s">
        <v>46</v>
      </c>
      <c r="J134" t="s">
        <v>267</v>
      </c>
      <c r="K134" t="s">
        <v>266</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302</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642</v>
      </c>
      <c r="E135" t="s">
        <v>642</v>
      </c>
      <c r="F135" t="s">
        <v>665</v>
      </c>
      <c r="G135" s="19" t="s">
        <v>350</v>
      </c>
      <c r="I135" t="s">
        <v>50</v>
      </c>
      <c r="J135" t="s">
        <v>267</v>
      </c>
      <c r="K135" t="s">
        <v>266</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296</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666</v>
      </c>
      <c r="E136" t="s">
        <v>1294</v>
      </c>
      <c r="F136" t="s">
        <v>667</v>
      </c>
      <c r="G136" s="19" t="s">
        <v>350</v>
      </c>
      <c r="H136" t="s">
        <v>668</v>
      </c>
      <c r="I136" t="s">
        <v>51</v>
      </c>
      <c r="J136" t="s">
        <v>267</v>
      </c>
      <c r="K136" t="s">
        <v>266</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302</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669</v>
      </c>
      <c r="E137" t="s">
        <v>669</v>
      </c>
      <c r="F137" t="s">
        <v>670</v>
      </c>
      <c r="G137" s="19" t="s">
        <v>350</v>
      </c>
      <c r="I137" t="s">
        <v>457</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643</v>
      </c>
      <c r="E138" t="s">
        <v>643</v>
      </c>
      <c r="F138" t="s">
        <v>671</v>
      </c>
      <c r="G138" s="19" t="s">
        <v>350</v>
      </c>
      <c r="I138" t="s">
        <v>1015</v>
      </c>
      <c r="J138" t="s">
        <v>267</v>
      </c>
      <c r="K138" t="s">
        <v>266</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453</v>
      </c>
      <c r="B139">
        <f>VLOOKUP(primary[[#This Row],[id]],TreeDesign!$A$3:$C$500,2,FALSE)</f>
        <v>6</v>
      </c>
      <c r="C139">
        <f>VLOOKUP(primary[[#This Row],[id]],TreeDesign!$A$3:$C$500,3,FALSE)</f>
        <v>44</v>
      </c>
      <c r="D139" t="s">
        <v>473</v>
      </c>
      <c r="E139" t="s">
        <v>473</v>
      </c>
      <c r="F139" s="20" t="s">
        <v>674</v>
      </c>
      <c r="G139" s="19" t="s">
        <v>350</v>
      </c>
      <c r="I139" t="s">
        <v>1015</v>
      </c>
      <c r="J139" t="s">
        <v>267</v>
      </c>
      <c r="K139" t="s">
        <v>266</v>
      </c>
      <c r="L139" t="s">
        <v>452</v>
      </c>
      <c r="M139" t="s">
        <v>267</v>
      </c>
      <c r="N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783</v>
      </c>
      <c r="B140">
        <f>VLOOKUP(primary[[#This Row],[id]],TreeDesign!$A$3:$C$500,2,FALSE)</f>
        <v>6</v>
      </c>
      <c r="C140">
        <f>VLOOKUP(primary[[#This Row],[id]],TreeDesign!$A$3:$C$500,3,FALSE)</f>
        <v>46</v>
      </c>
      <c r="D140" t="s">
        <v>784</v>
      </c>
      <c r="E140" t="s">
        <v>784</v>
      </c>
      <c r="F140" t="s">
        <v>785</v>
      </c>
      <c r="G140" s="19" t="s">
        <v>350</v>
      </c>
      <c r="I140" t="s">
        <v>451</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296</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675</v>
      </c>
      <c r="E141" t="s">
        <v>1295</v>
      </c>
      <c r="F141" t="s">
        <v>676</v>
      </c>
      <c r="G141" s="19" t="s">
        <v>350</v>
      </c>
      <c r="H141" t="s">
        <v>984</v>
      </c>
      <c r="I141" t="s">
        <v>52</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302</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681</v>
      </c>
      <c r="E142" t="s">
        <v>1296</v>
      </c>
      <c r="F142" t="s">
        <v>682</v>
      </c>
      <c r="G142" s="19" t="s">
        <v>350</v>
      </c>
      <c r="H142" t="s">
        <v>683</v>
      </c>
      <c r="I142" t="s">
        <v>53</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387</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644</v>
      </c>
      <c r="E143" t="s">
        <v>644</v>
      </c>
      <c r="F143" t="s">
        <v>684</v>
      </c>
      <c r="G143" s="19" t="s">
        <v>350</v>
      </c>
      <c r="I143" t="s">
        <v>54</v>
      </c>
      <c r="J143" t="s">
        <v>267</v>
      </c>
      <c r="K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296</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1460</v>
      </c>
      <c r="B144" s="17">
        <f>VLOOKUP(primary[[#This Row],[id]],TreeDesign!$A$3:$C$500,2,FALSE)</f>
        <v>6</v>
      </c>
      <c r="C144" s="17">
        <f>VLOOKUP(primary[[#This Row],[id]],TreeDesign!$A$3:$C$500,3,FALSE)</f>
        <v>51</v>
      </c>
      <c r="D144" t="s">
        <v>1475</v>
      </c>
      <c r="E144" t="s">
        <v>1444</v>
      </c>
      <c r="F144" t="s">
        <v>1490</v>
      </c>
      <c r="G144" s="18" t="s">
        <v>350</v>
      </c>
      <c r="H144" t="s">
        <v>1505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296</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1057</v>
      </c>
      <c r="B145" s="17">
        <f>VLOOKUP(primary[[#This Row],[id]],TreeDesign!$A$3:$C$500,2,FALSE)</f>
        <v>6.5</v>
      </c>
      <c r="C145" s="17">
        <f>VLOOKUP(primary[[#This Row],[id]],TreeDesign!$A$3:$C$500,3,FALSE)</f>
        <v>15</v>
      </c>
      <c r="D145" t="s">
        <v>1087</v>
      </c>
      <c r="E145" t="s">
        <v>1087</v>
      </c>
      <c r="F145" s="20" t="s">
        <v>1120</v>
      </c>
      <c r="G145" s="18" t="s">
        <v>349</v>
      </c>
      <c r="I145" t="s">
        <v>56</v>
      </c>
      <c r="J145" t="s">
        <v>267</v>
      </c>
      <c r="K145" t="s">
        <v>266</v>
      </c>
      <c r="O145" t="s">
        <v>1097</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296</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335</v>
      </c>
      <c r="E146" t="s">
        <v>335</v>
      </c>
      <c r="F146" t="s">
        <v>340</v>
      </c>
      <c r="G146" s="19" t="s">
        <v>349</v>
      </c>
      <c r="I146" t="s">
        <v>59</v>
      </c>
      <c r="J146" t="s">
        <v>267</v>
      </c>
      <c r="K146" t="s">
        <v>266</v>
      </c>
      <c r="O146" t="s">
        <v>1097</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296</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1045</v>
      </c>
      <c r="B147">
        <f>VLOOKUP(primary[[#This Row],[id]],TreeDesign!$A$3:$C$500,2,FALSE)</f>
        <v>6.5</v>
      </c>
      <c r="C147">
        <f>VLOOKUP(primary[[#This Row],[id]],TreeDesign!$A$3:$C$500,3,FALSE)</f>
        <v>18</v>
      </c>
      <c r="D147" t="s">
        <v>1072</v>
      </c>
      <c r="E147" t="s">
        <v>1072</v>
      </c>
      <c r="F147" s="20" t="s">
        <v>1109</v>
      </c>
      <c r="G147" s="19" t="s">
        <v>349</v>
      </c>
      <c r="I147" t="s">
        <v>59</v>
      </c>
      <c r="J147" t="s">
        <v>267</v>
      </c>
      <c r="K147" t="s">
        <v>266</v>
      </c>
      <c r="O147" t="s">
        <v>1097</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296</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596</v>
      </c>
      <c r="E148" t="s">
        <v>596</v>
      </c>
      <c r="F148" t="s">
        <v>597</v>
      </c>
      <c r="G148" s="19" t="s">
        <v>350</v>
      </c>
      <c r="I148" t="s">
        <v>47</v>
      </c>
      <c r="J148" t="s">
        <v>267</v>
      </c>
      <c r="K148" t="s">
        <v>266</v>
      </c>
      <c r="L148" t="s">
        <v>69</v>
      </c>
      <c r="M148" t="s">
        <v>267</v>
      </c>
      <c r="N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1430</v>
      </c>
      <c r="B149" s="17">
        <f>VLOOKUP(primary[[#This Row],[id]],TreeDesign!$A$3:$C$500,2,FALSE)</f>
        <v>7</v>
      </c>
      <c r="C149" s="17">
        <f>VLOOKUP(primary[[#This Row],[id]],TreeDesign!$A$3:$C$500,3,FALSE)</f>
        <v>1</v>
      </c>
      <c r="D149" s="22" t="s">
        <v>1445</v>
      </c>
      <c r="E149" s="22" t="s">
        <v>1445</v>
      </c>
      <c r="F149" s="22" t="s">
        <v>1445</v>
      </c>
      <c r="G149" s="18" t="s">
        <v>350</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296</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364</v>
      </c>
      <c r="E150" t="s">
        <v>364</v>
      </c>
      <c r="F150" t="s">
        <v>371</v>
      </c>
      <c r="G150" s="17" t="s">
        <v>350</v>
      </c>
      <c r="I150" t="s">
        <v>57</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685</v>
      </c>
      <c r="E151" t="s">
        <v>1297</v>
      </c>
      <c r="F151" t="s">
        <v>686</v>
      </c>
      <c r="G151" s="19" t="s">
        <v>350</v>
      </c>
      <c r="H151" t="s">
        <v>687</v>
      </c>
      <c r="I151" t="s">
        <v>80</v>
      </c>
      <c r="J151" t="s">
        <v>268</v>
      </c>
      <c r="K151" t="s">
        <v>269</v>
      </c>
      <c r="L151" t="s">
        <v>730</v>
      </c>
      <c r="M151" t="s">
        <v>267</v>
      </c>
      <c r="N151" t="s">
        <v>266</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387</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688</v>
      </c>
      <c r="E152" t="s">
        <v>1298</v>
      </c>
      <c r="F152" t="s">
        <v>689</v>
      </c>
      <c r="G152" s="19" t="s">
        <v>350</v>
      </c>
      <c r="H152" t="s">
        <v>690</v>
      </c>
      <c r="I152" t="s">
        <v>730</v>
      </c>
      <c r="J152" t="s">
        <v>267</v>
      </c>
      <c r="K152" t="s">
        <v>266</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302</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624</v>
      </c>
      <c r="B153" s="17">
        <f>VLOOKUP(primary[[#This Row],[id]],TreeDesign!$A$3:$C$500,2,FALSE)</f>
        <v>7</v>
      </c>
      <c r="C153" s="17">
        <f>VLOOKUP(primary[[#This Row],[id]],TreeDesign!$A$3:$C$500,3,FALSE)</f>
        <v>9</v>
      </c>
      <c r="D153" t="s">
        <v>673</v>
      </c>
      <c r="E153" t="s">
        <v>673</v>
      </c>
      <c r="F153" t="s">
        <v>672</v>
      </c>
      <c r="G153" s="18" t="s">
        <v>350</v>
      </c>
      <c r="I153" t="s">
        <v>56</v>
      </c>
      <c r="J153" t="s">
        <v>267</v>
      </c>
      <c r="K153" t="s">
        <v>266</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296</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511</v>
      </c>
      <c r="E154" t="s">
        <v>511</v>
      </c>
      <c r="F154" t="s">
        <v>512</v>
      </c>
      <c r="G154" s="17" t="s">
        <v>350</v>
      </c>
      <c r="I154" t="s">
        <v>55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296</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628</v>
      </c>
      <c r="E155" t="s">
        <v>628</v>
      </c>
      <c r="F155" t="s">
        <v>630</v>
      </c>
      <c r="G155" s="19" t="s">
        <v>350</v>
      </c>
      <c r="I155" t="s">
        <v>56</v>
      </c>
      <c r="J155" t="s">
        <v>267</v>
      </c>
      <c r="K155" t="s">
        <v>266</v>
      </c>
      <c r="L155" t="s">
        <v>59</v>
      </c>
      <c r="M155" t="s">
        <v>267</v>
      </c>
      <c r="N155" t="s">
        <v>266</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319</v>
      </c>
      <c r="E156" t="s">
        <v>319</v>
      </c>
      <c r="F156" t="s">
        <v>382</v>
      </c>
      <c r="G156" s="17" t="s">
        <v>350</v>
      </c>
      <c r="H156" t="s">
        <v>399</v>
      </c>
      <c r="I156" t="s">
        <v>59</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296</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406</v>
      </c>
      <c r="E157" t="s">
        <v>1299</v>
      </c>
      <c r="F157" t="s">
        <v>407</v>
      </c>
      <c r="G157" s="17" t="s">
        <v>350</v>
      </c>
      <c r="H157" t="s">
        <v>408</v>
      </c>
      <c r="I157" t="s">
        <v>60</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302</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203</v>
      </c>
      <c r="B158">
        <f>VLOOKUP(primary[[#This Row],[id]],TreeDesign!$A$3:$C$500,2,FALSE)</f>
        <v>7</v>
      </c>
      <c r="C158">
        <f>VLOOKUP(primary[[#This Row],[id]],TreeDesign!$A$3:$C$500,3,FALSE)</f>
        <v>21</v>
      </c>
      <c r="D158" t="s">
        <v>645</v>
      </c>
      <c r="E158" t="s">
        <v>645</v>
      </c>
      <c r="F158" t="s">
        <v>741</v>
      </c>
      <c r="G158" s="19" t="s">
        <v>350</v>
      </c>
      <c r="I158" t="s">
        <v>61</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296</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646</v>
      </c>
      <c r="E159" t="s">
        <v>646</v>
      </c>
      <c r="F159" t="s">
        <v>746</v>
      </c>
      <c r="G159" s="19" t="s">
        <v>350</v>
      </c>
      <c r="I159" t="s">
        <v>62</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747</v>
      </c>
      <c r="E160" t="s">
        <v>1300</v>
      </c>
      <c r="F160" t="s">
        <v>748</v>
      </c>
      <c r="G160" s="19" t="s">
        <v>350</v>
      </c>
      <c r="H160" t="s">
        <v>749</v>
      </c>
      <c r="I160" t="s">
        <v>63</v>
      </c>
      <c r="J160" t="s">
        <v>267</v>
      </c>
      <c r="K160" t="s">
        <v>266</v>
      </c>
      <c r="L160" t="s">
        <v>459</v>
      </c>
      <c r="M160" t="s">
        <v>267</v>
      </c>
      <c r="N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302</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750</v>
      </c>
      <c r="E161" t="s">
        <v>1301</v>
      </c>
      <c r="F161" t="s">
        <v>751</v>
      </c>
      <c r="G161" s="19" t="s">
        <v>350</v>
      </c>
      <c r="H161" t="s">
        <v>752</v>
      </c>
      <c r="I161" t="s">
        <v>63</v>
      </c>
      <c r="J161" t="s">
        <v>267</v>
      </c>
      <c r="K161" t="s">
        <v>266</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302</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753</v>
      </c>
      <c r="E162" t="s">
        <v>1302</v>
      </c>
      <c r="F162" t="s">
        <v>754</v>
      </c>
      <c r="G162" s="19" t="s">
        <v>350</v>
      </c>
      <c r="H162" t="s">
        <v>755</v>
      </c>
      <c r="I162" t="s">
        <v>64</v>
      </c>
      <c r="J162" t="s">
        <v>267</v>
      </c>
      <c r="K162" t="s">
        <v>266</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387</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756</v>
      </c>
      <c r="E163" t="s">
        <v>1303</v>
      </c>
      <c r="F163" t="s">
        <v>757</v>
      </c>
      <c r="G163" s="19" t="s">
        <v>350</v>
      </c>
      <c r="H163" t="s">
        <v>758</v>
      </c>
      <c r="I163" t="s">
        <v>65</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302</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759</v>
      </c>
      <c r="E164" t="s">
        <v>1304</v>
      </c>
      <c r="F164" t="s">
        <v>760</v>
      </c>
      <c r="G164" s="19" t="s">
        <v>350</v>
      </c>
      <c r="H164" t="s">
        <v>761</v>
      </c>
      <c r="I164" t="s">
        <v>66</v>
      </c>
      <c r="J164" t="s">
        <v>267</v>
      </c>
      <c r="K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302</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534</v>
      </c>
      <c r="E165" t="s">
        <v>534</v>
      </c>
      <c r="F165" t="s">
        <v>535</v>
      </c>
      <c r="G165" s="19" t="s">
        <v>350</v>
      </c>
      <c r="I165" t="s">
        <v>67</v>
      </c>
      <c r="J165" t="s">
        <v>267</v>
      </c>
      <c r="K165" t="s">
        <v>266</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296</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762</v>
      </c>
      <c r="E166" t="s">
        <v>1305</v>
      </c>
      <c r="F166" t="s">
        <v>763</v>
      </c>
      <c r="G166" s="19" t="s">
        <v>350</v>
      </c>
      <c r="H166" t="s">
        <v>764</v>
      </c>
      <c r="I166" t="s">
        <v>68</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302</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454</v>
      </c>
      <c r="B167">
        <f>VLOOKUP(primary[[#This Row],[id]],TreeDesign!$A$3:$C$500,2,FALSE)</f>
        <v>7</v>
      </c>
      <c r="C167">
        <f>VLOOKUP(primary[[#This Row],[id]],TreeDesign!$A$3:$C$500,3,FALSE)</f>
        <v>32</v>
      </c>
      <c r="D167" t="s">
        <v>474</v>
      </c>
      <c r="E167" t="s">
        <v>474</v>
      </c>
      <c r="F167" s="20" t="s">
        <v>765</v>
      </c>
      <c r="G167" s="19" t="s">
        <v>350</v>
      </c>
      <c r="I167" t="s">
        <v>72</v>
      </c>
      <c r="J167" t="s">
        <v>267</v>
      </c>
      <c r="K167" t="s">
        <v>266</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296</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782</v>
      </c>
      <c r="E168" t="s">
        <v>782</v>
      </c>
      <c r="F168" t="s">
        <v>786</v>
      </c>
      <c r="G168" s="19" t="s">
        <v>350</v>
      </c>
      <c r="I168" t="s">
        <v>103</v>
      </c>
      <c r="J168" t="s">
        <v>267</v>
      </c>
      <c r="K168" t="s">
        <v>266</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296</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603</v>
      </c>
      <c r="E169" t="s">
        <v>1306</v>
      </c>
      <c r="F169" t="s">
        <v>604</v>
      </c>
      <c r="G169" s="19" t="s">
        <v>350</v>
      </c>
      <c r="H169" t="s">
        <v>605</v>
      </c>
      <c r="I169" t="s">
        <v>69</v>
      </c>
      <c r="J169" t="s">
        <v>267</v>
      </c>
      <c r="K169" t="s">
        <v>266</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387</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647</v>
      </c>
      <c r="E170" t="s">
        <v>647</v>
      </c>
      <c r="F170" t="s">
        <v>766</v>
      </c>
      <c r="G170" s="19" t="s">
        <v>350</v>
      </c>
      <c r="H170" t="s">
        <v>767</v>
      </c>
      <c r="I170" t="s">
        <v>73</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302</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768</v>
      </c>
      <c r="E171" t="s">
        <v>1307</v>
      </c>
      <c r="F171" t="s">
        <v>769</v>
      </c>
      <c r="G171" s="19" t="s">
        <v>350</v>
      </c>
      <c r="H171" t="s">
        <v>770</v>
      </c>
      <c r="I171" t="s">
        <v>75</v>
      </c>
      <c r="J171" t="s">
        <v>267</v>
      </c>
      <c r="K171" t="s">
        <v>266</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302</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771</v>
      </c>
      <c r="E172" t="s">
        <v>771</v>
      </c>
      <c r="F172" t="s">
        <v>772</v>
      </c>
      <c r="G172" s="19" t="s">
        <v>350</v>
      </c>
      <c r="I172" t="s">
        <v>142</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296</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773</v>
      </c>
      <c r="E173" t="s">
        <v>773</v>
      </c>
      <c r="F173" t="s">
        <v>775</v>
      </c>
      <c r="G173" s="19" t="s">
        <v>350</v>
      </c>
      <c r="H173" t="s">
        <v>776</v>
      </c>
      <c r="I173" t="s">
        <v>74</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831</v>
      </c>
      <c r="E174" t="s">
        <v>1309</v>
      </c>
      <c r="F174" t="s">
        <v>832</v>
      </c>
      <c r="G174" s="19" t="s">
        <v>350</v>
      </c>
      <c r="H174" t="s">
        <v>833</v>
      </c>
      <c r="I174" t="s">
        <v>783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387</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779</v>
      </c>
      <c r="E175" t="s">
        <v>1308</v>
      </c>
      <c r="F175" t="s">
        <v>780</v>
      </c>
      <c r="G175" s="19" t="s">
        <v>350</v>
      </c>
      <c r="H175" t="s">
        <v>781</v>
      </c>
      <c r="I175" t="s">
        <v>76</v>
      </c>
      <c r="J175" t="s">
        <v>267</v>
      </c>
      <c r="K175" t="s">
        <v>266</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302</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664</v>
      </c>
      <c r="E176" t="s">
        <v>664</v>
      </c>
      <c r="F176" t="s">
        <v>787</v>
      </c>
      <c r="G176" s="19" t="s">
        <v>350</v>
      </c>
      <c r="I176" t="s">
        <v>77</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296</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788</v>
      </c>
      <c r="E177" t="s">
        <v>1310</v>
      </c>
      <c r="F177" t="s">
        <v>789</v>
      </c>
      <c r="G177" s="19" t="s">
        <v>350</v>
      </c>
      <c r="H177" t="s">
        <v>790</v>
      </c>
      <c r="I177" t="s">
        <v>78</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387</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1461</v>
      </c>
      <c r="B178" s="17">
        <f>VLOOKUP(primary[[#This Row],[id]],TreeDesign!$A$3:$C$500,2,FALSE)</f>
        <v>7</v>
      </c>
      <c r="C178" s="17">
        <f>VLOOKUP(primary[[#This Row],[id]],TreeDesign!$A$3:$C$500,3,FALSE)</f>
        <v>51</v>
      </c>
      <c r="D178" t="s">
        <v>1476</v>
      </c>
      <c r="E178" t="s">
        <v>1445</v>
      </c>
      <c r="F178" t="s">
        <v>1491</v>
      </c>
      <c r="G178" s="18" t="s">
        <v>350</v>
      </c>
      <c r="H178" t="s">
        <v>1506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296</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691</v>
      </c>
      <c r="E179" t="s">
        <v>1311</v>
      </c>
      <c r="F179" t="s">
        <v>692</v>
      </c>
      <c r="G179" s="19" t="s">
        <v>350</v>
      </c>
      <c r="H179" t="s">
        <v>693</v>
      </c>
      <c r="I179" t="s">
        <v>79</v>
      </c>
      <c r="J179" t="s">
        <v>267</v>
      </c>
      <c r="K179" t="s">
        <v>266</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387</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793</v>
      </c>
      <c r="E180" t="s">
        <v>793</v>
      </c>
      <c r="F180" t="s">
        <v>795</v>
      </c>
      <c r="G180" s="18" t="s">
        <v>350</v>
      </c>
      <c r="I180" t="s">
        <v>624</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296</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1052</v>
      </c>
      <c r="B181" s="17">
        <f>VLOOKUP(primary[[#This Row],[id]],TreeDesign!$A$3:$C$500,2,FALSE)</f>
        <v>7.5</v>
      </c>
      <c r="C181" s="17">
        <f>VLOOKUP(primary[[#This Row],[id]],TreeDesign!$A$3:$C$500,3,FALSE)</f>
        <v>13</v>
      </c>
      <c r="D181" t="s">
        <v>1078</v>
      </c>
      <c r="E181" t="s">
        <v>1078</v>
      </c>
      <c r="F181" s="20" t="s">
        <v>1121</v>
      </c>
      <c r="G181" s="18" t="s">
        <v>349</v>
      </c>
      <c r="I181" t="s">
        <v>82</v>
      </c>
      <c r="J181" t="s">
        <v>267</v>
      </c>
      <c r="K181" t="s">
        <v>266</v>
      </c>
      <c r="O181" t="s">
        <v>1097</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296</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1051</v>
      </c>
      <c r="B182" s="17">
        <f>VLOOKUP(primary[[#This Row],[id]],TreeDesign!$A$3:$C$500,2,FALSE)</f>
        <v>7.5</v>
      </c>
      <c r="C182" s="17">
        <f>VLOOKUP(primary[[#This Row],[id]],TreeDesign!$A$3:$C$500,3,FALSE)</f>
        <v>15</v>
      </c>
      <c r="D182" t="s">
        <v>1088</v>
      </c>
      <c r="E182" t="s">
        <v>1088</v>
      </c>
      <c r="F182" s="20" t="s">
        <v>1122</v>
      </c>
      <c r="G182" s="18" t="s">
        <v>349</v>
      </c>
      <c r="I182" t="s">
        <v>82</v>
      </c>
      <c r="J182" t="s">
        <v>267</v>
      </c>
      <c r="K182" t="s">
        <v>266</v>
      </c>
      <c r="O182" t="s">
        <v>1097</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296</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342</v>
      </c>
      <c r="E183" t="s">
        <v>342</v>
      </c>
      <c r="F183" t="s">
        <v>341</v>
      </c>
      <c r="G183" s="19" t="s">
        <v>349</v>
      </c>
      <c r="I183" t="s">
        <v>85</v>
      </c>
      <c r="J183" t="s">
        <v>267</v>
      </c>
      <c r="K183" t="s">
        <v>266</v>
      </c>
      <c r="O183" t="s">
        <v>1097</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1046</v>
      </c>
      <c r="B184">
        <f>VLOOKUP(primary[[#This Row],[id]],TreeDesign!$A$3:$C$500,2,FALSE)</f>
        <v>7.5</v>
      </c>
      <c r="C184">
        <f>VLOOKUP(primary[[#This Row],[id]],TreeDesign!$A$3:$C$500,3,FALSE)</f>
        <v>18</v>
      </c>
      <c r="D184" t="s">
        <v>1073</v>
      </c>
      <c r="E184" t="s">
        <v>1073</v>
      </c>
      <c r="F184" s="20" t="s">
        <v>1110</v>
      </c>
      <c r="G184" s="19" t="s">
        <v>349</v>
      </c>
      <c r="I184" t="s">
        <v>85</v>
      </c>
      <c r="J184" t="s">
        <v>267</v>
      </c>
      <c r="K184" t="s">
        <v>266</v>
      </c>
      <c r="O184" t="s">
        <v>1097</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296</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598</v>
      </c>
      <c r="E185" t="s">
        <v>598</v>
      </c>
      <c r="F185" t="s">
        <v>599</v>
      </c>
      <c r="G185" s="19" t="s">
        <v>350</v>
      </c>
      <c r="I185" t="s">
        <v>95</v>
      </c>
      <c r="J185" t="s">
        <v>267</v>
      </c>
      <c r="K185" t="s">
        <v>266</v>
      </c>
      <c r="L185" t="s">
        <v>70</v>
      </c>
      <c r="M185" t="s">
        <v>267</v>
      </c>
      <c r="N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296</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1431</v>
      </c>
      <c r="B186" s="17">
        <f>VLOOKUP(primary[[#This Row],[id]],TreeDesign!$A$3:$C$500,2,FALSE)</f>
        <v>8</v>
      </c>
      <c r="C186" s="17">
        <f>VLOOKUP(primary[[#This Row],[id]],TreeDesign!$A$3:$C$500,3,FALSE)</f>
        <v>1</v>
      </c>
      <c r="D186" s="22" t="s">
        <v>1446</v>
      </c>
      <c r="E186" s="22" t="s">
        <v>1446</v>
      </c>
      <c r="F186" s="22" t="s">
        <v>1446</v>
      </c>
      <c r="G186" s="18" t="s">
        <v>350</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296</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365</v>
      </c>
      <c r="E187" t="s">
        <v>365</v>
      </c>
      <c r="F187" t="s">
        <v>372</v>
      </c>
      <c r="G187" s="17" t="s">
        <v>350</v>
      </c>
      <c r="I187" t="s">
        <v>83</v>
      </c>
      <c r="J187" t="s">
        <v>267</v>
      </c>
      <c r="K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296</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694</v>
      </c>
      <c r="E188" t="s">
        <v>1312</v>
      </c>
      <c r="F188" t="s">
        <v>695</v>
      </c>
      <c r="G188" s="19" t="s">
        <v>350</v>
      </c>
      <c r="H188" t="s">
        <v>696</v>
      </c>
      <c r="I188" t="s">
        <v>79</v>
      </c>
      <c r="J188" t="s">
        <v>267</v>
      </c>
      <c r="K188" t="s">
        <v>266</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387</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721</v>
      </c>
      <c r="E189" t="s">
        <v>1313</v>
      </c>
      <c r="F189" t="s">
        <v>722</v>
      </c>
      <c r="G189" s="19" t="s">
        <v>350</v>
      </c>
      <c r="H189" t="s">
        <v>723</v>
      </c>
      <c r="I189" t="s">
        <v>80</v>
      </c>
      <c r="J189" t="s">
        <v>267</v>
      </c>
      <c r="K189" t="s">
        <v>266</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387</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791</v>
      </c>
      <c r="E190" t="s">
        <v>1314</v>
      </c>
      <c r="F190" t="s">
        <v>792</v>
      </c>
      <c r="G190" s="19" t="s">
        <v>350</v>
      </c>
      <c r="H190" t="s">
        <v>796</v>
      </c>
      <c r="I190" t="s">
        <v>624</v>
      </c>
      <c r="J190" t="s">
        <v>267</v>
      </c>
      <c r="K190" t="s">
        <v>266</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513</v>
      </c>
      <c r="E191" t="s">
        <v>513</v>
      </c>
      <c r="F191" t="s">
        <v>514</v>
      </c>
      <c r="G191" s="17" t="s">
        <v>350</v>
      </c>
      <c r="I191" t="s">
        <v>81</v>
      </c>
      <c r="J191" t="s">
        <v>267</v>
      </c>
      <c r="K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296</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629</v>
      </c>
      <c r="E192" t="s">
        <v>629</v>
      </c>
      <c r="F192" t="s">
        <v>631</v>
      </c>
      <c r="G192" s="19" t="s">
        <v>350</v>
      </c>
      <c r="I192" t="s">
        <v>82</v>
      </c>
      <c r="J192" t="s">
        <v>267</v>
      </c>
      <c r="K192" t="s">
        <v>266</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296</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383</v>
      </c>
      <c r="E193" t="s">
        <v>1315</v>
      </c>
      <c r="F193" t="s">
        <v>384</v>
      </c>
      <c r="G193" s="17" t="s">
        <v>350</v>
      </c>
      <c r="H193" t="s">
        <v>293</v>
      </c>
      <c r="I193" t="s">
        <v>85</v>
      </c>
      <c r="J193" t="s">
        <v>267</v>
      </c>
      <c r="K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302</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409</v>
      </c>
      <c r="E194" t="s">
        <v>1316</v>
      </c>
      <c r="F194" t="s">
        <v>410</v>
      </c>
      <c r="G194" s="17" t="s">
        <v>350</v>
      </c>
      <c r="H194" t="s">
        <v>411</v>
      </c>
      <c r="I194" t="s">
        <v>86</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302</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202</v>
      </c>
      <c r="B195">
        <f>VLOOKUP(primary[[#This Row],[id]],TreeDesign!$A$3:$C$500,2,FALSE)</f>
        <v>8</v>
      </c>
      <c r="C195">
        <f>VLOOKUP(primary[[#This Row],[id]],TreeDesign!$A$3:$C$500,3,FALSE)</f>
        <v>21</v>
      </c>
      <c r="D195" t="s">
        <v>739</v>
      </c>
      <c r="E195" t="s">
        <v>739</v>
      </c>
      <c r="F195" t="s">
        <v>743</v>
      </c>
      <c r="G195" s="19" t="s">
        <v>350</v>
      </c>
      <c r="I195" t="s">
        <v>203</v>
      </c>
      <c r="J195" t="s">
        <v>267</v>
      </c>
      <c r="K195" t="s">
        <v>266</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296</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744</v>
      </c>
      <c r="E196" t="s">
        <v>744</v>
      </c>
      <c r="F196" t="s">
        <v>797</v>
      </c>
      <c r="G196" s="19" t="s">
        <v>350</v>
      </c>
      <c r="I196" t="s">
        <v>87</v>
      </c>
      <c r="J196" t="s">
        <v>267</v>
      </c>
      <c r="K196" t="s">
        <v>266</v>
      </c>
      <c r="L196" t="s">
        <v>128</v>
      </c>
      <c r="M196" t="s">
        <v>268</v>
      </c>
      <c r="N196" t="s">
        <v>269</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296</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798</v>
      </c>
      <c r="E197" t="s">
        <v>1317</v>
      </c>
      <c r="F197" t="s">
        <v>799</v>
      </c>
      <c r="G197" s="19" t="s">
        <v>350</v>
      </c>
      <c r="H197" t="s">
        <v>800</v>
      </c>
      <c r="I197" t="s">
        <v>801</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302</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802</v>
      </c>
      <c r="E198" t="s">
        <v>1318</v>
      </c>
      <c r="F198" t="s">
        <v>803</v>
      </c>
      <c r="G198" s="19" t="s">
        <v>350</v>
      </c>
      <c r="H198" t="s">
        <v>804</v>
      </c>
      <c r="I198" t="s">
        <v>89</v>
      </c>
      <c r="J198" t="s">
        <v>267</v>
      </c>
      <c r="K198" t="s">
        <v>266</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302</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805</v>
      </c>
      <c r="E199" t="s">
        <v>1319</v>
      </c>
      <c r="F199" t="s">
        <v>806</v>
      </c>
      <c r="G199" s="19" t="s">
        <v>350</v>
      </c>
      <c r="H199" t="s">
        <v>807</v>
      </c>
      <c r="I199" t="s">
        <v>90</v>
      </c>
      <c r="J199" t="s">
        <v>267</v>
      </c>
      <c r="K199" t="s">
        <v>266</v>
      </c>
      <c r="L199" t="s">
        <v>89</v>
      </c>
      <c r="M199" t="s">
        <v>267</v>
      </c>
      <c r="N199" t="s">
        <v>266</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302</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808</v>
      </c>
      <c r="E200" t="s">
        <v>1320</v>
      </c>
      <c r="F200" t="s">
        <v>809</v>
      </c>
      <c r="G200" s="19" t="s">
        <v>350</v>
      </c>
      <c r="H200" t="s">
        <v>810</v>
      </c>
      <c r="I200" t="s">
        <v>91</v>
      </c>
      <c r="J200" t="s">
        <v>267</v>
      </c>
      <c r="K200" t="s">
        <v>266</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302</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811</v>
      </c>
      <c r="E201" t="s">
        <v>1321</v>
      </c>
      <c r="F201" t="s">
        <v>812</v>
      </c>
      <c r="G201" s="19" t="s">
        <v>350</v>
      </c>
      <c r="H201" t="s">
        <v>813</v>
      </c>
      <c r="I201" t="s">
        <v>92</v>
      </c>
      <c r="J201" t="s">
        <v>267</v>
      </c>
      <c r="K201" t="s">
        <v>266</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302</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536</v>
      </c>
      <c r="E202" t="s">
        <v>1322</v>
      </c>
      <c r="F202" t="s">
        <v>537</v>
      </c>
      <c r="G202" s="19" t="s">
        <v>350</v>
      </c>
      <c r="H202" t="s">
        <v>538</v>
      </c>
      <c r="I202" t="s">
        <v>93</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387</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814</v>
      </c>
      <c r="E203" t="s">
        <v>1323</v>
      </c>
      <c r="F203" t="s">
        <v>815</v>
      </c>
      <c r="G203" s="19" t="s">
        <v>350</v>
      </c>
      <c r="H203" t="s">
        <v>816</v>
      </c>
      <c r="I203" t="s">
        <v>94</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302</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455</v>
      </c>
      <c r="B204">
        <f>VLOOKUP(primary[[#This Row],[id]],TreeDesign!$A$3:$C$500,2,FALSE)</f>
        <v>8</v>
      </c>
      <c r="C204">
        <f>VLOOKUP(primary[[#This Row],[id]],TreeDesign!$A$3:$C$500,3,FALSE)</f>
        <v>32</v>
      </c>
      <c r="D204" t="s">
        <v>475</v>
      </c>
      <c r="E204" t="s">
        <v>475</v>
      </c>
      <c r="F204" s="20" t="s">
        <v>817</v>
      </c>
      <c r="G204" s="19" t="s">
        <v>350</v>
      </c>
      <c r="I204" t="s">
        <v>454</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834</v>
      </c>
      <c r="E205" t="s">
        <v>1324</v>
      </c>
      <c r="F205" t="s">
        <v>835</v>
      </c>
      <c r="G205" s="19" t="s">
        <v>350</v>
      </c>
      <c r="H205" t="s">
        <v>836</v>
      </c>
      <c r="I205" t="s">
        <v>102</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302</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606</v>
      </c>
      <c r="E206" t="s">
        <v>1325</v>
      </c>
      <c r="F206" t="s">
        <v>607</v>
      </c>
      <c r="G206" s="19" t="s">
        <v>350</v>
      </c>
      <c r="H206" t="s">
        <v>608</v>
      </c>
      <c r="I206" t="s">
        <v>95</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387</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818</v>
      </c>
      <c r="E207" t="s">
        <v>1326</v>
      </c>
      <c r="F207" t="s">
        <v>819</v>
      </c>
      <c r="G207" s="19" t="s">
        <v>350</v>
      </c>
      <c r="H207" t="s">
        <v>820</v>
      </c>
      <c r="I207" t="s">
        <v>97</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302</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821</v>
      </c>
      <c r="E208" t="s">
        <v>1327</v>
      </c>
      <c r="F208" t="s">
        <v>822</v>
      </c>
      <c r="G208" s="19" t="s">
        <v>350</v>
      </c>
      <c r="H208" t="s">
        <v>823</v>
      </c>
      <c r="I208" t="s">
        <v>97</v>
      </c>
      <c r="J208" t="s">
        <v>267</v>
      </c>
      <c r="K208" t="s">
        <v>266</v>
      </c>
      <c r="L208" t="s">
        <v>100</v>
      </c>
      <c r="M208" t="s">
        <v>267</v>
      </c>
      <c r="N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302</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745</v>
      </c>
      <c r="E209" t="s">
        <v>745</v>
      </c>
      <c r="F209" t="s">
        <v>824</v>
      </c>
      <c r="G209" s="19" t="s">
        <v>350</v>
      </c>
      <c r="I209" t="s">
        <v>98</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296</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774</v>
      </c>
      <c r="E210" t="s">
        <v>774</v>
      </c>
      <c r="F210" t="s">
        <v>777</v>
      </c>
      <c r="G210" s="19" t="s">
        <v>350</v>
      </c>
      <c r="H210" t="s">
        <v>778</v>
      </c>
      <c r="I210" t="s">
        <v>99</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302</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825</v>
      </c>
      <c r="E211" t="s">
        <v>1328</v>
      </c>
      <c r="F211" t="s">
        <v>826</v>
      </c>
      <c r="G211" s="19" t="s">
        <v>350</v>
      </c>
      <c r="H211" t="s">
        <v>1009</v>
      </c>
      <c r="I211" t="s">
        <v>99</v>
      </c>
      <c r="J211" t="s">
        <v>267</v>
      </c>
      <c r="K211" t="s">
        <v>266</v>
      </c>
      <c r="L211" t="s">
        <v>453</v>
      </c>
      <c r="M211" t="s">
        <v>267</v>
      </c>
      <c r="N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302</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884</v>
      </c>
      <c r="E212" t="s">
        <v>1330</v>
      </c>
      <c r="F212" t="s">
        <v>885</v>
      </c>
      <c r="G212" s="19" t="s">
        <v>350</v>
      </c>
      <c r="H212" t="s">
        <v>886</v>
      </c>
      <c r="I212" t="s">
        <v>145</v>
      </c>
      <c r="J212" t="s">
        <v>267</v>
      </c>
      <c r="K212" t="s">
        <v>266</v>
      </c>
      <c r="L212" t="s">
        <v>101</v>
      </c>
      <c r="M212" t="s">
        <v>267</v>
      </c>
      <c r="N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387</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828</v>
      </c>
      <c r="E213" t="s">
        <v>1329</v>
      </c>
      <c r="F213" t="s">
        <v>829</v>
      </c>
      <c r="G213" s="19" t="s">
        <v>350</v>
      </c>
      <c r="H213" t="s">
        <v>830</v>
      </c>
      <c r="I213" t="s">
        <v>101</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302</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837</v>
      </c>
      <c r="E214" t="s">
        <v>1331</v>
      </c>
      <c r="F214" t="s">
        <v>838</v>
      </c>
      <c r="G214" s="19" t="s">
        <v>350</v>
      </c>
      <c r="H214" t="s">
        <v>546</v>
      </c>
      <c r="I214" t="s">
        <v>104</v>
      </c>
      <c r="J214" t="s">
        <v>267</v>
      </c>
      <c r="K214" t="s">
        <v>266</v>
      </c>
      <c r="L214" t="s">
        <v>105</v>
      </c>
      <c r="M214" t="s">
        <v>267</v>
      </c>
      <c r="N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387</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839</v>
      </c>
      <c r="E215" t="s">
        <v>839</v>
      </c>
      <c r="F215" t="s">
        <v>840</v>
      </c>
      <c r="G215" s="19" t="s">
        <v>350</v>
      </c>
      <c r="I215" t="s">
        <v>105</v>
      </c>
      <c r="J215" t="s">
        <v>267</v>
      </c>
      <c r="K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296</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1462</v>
      </c>
      <c r="B216" s="17">
        <f>VLOOKUP(primary[[#This Row],[id]],TreeDesign!$A$3:$C$500,2,FALSE)</f>
        <v>8</v>
      </c>
      <c r="C216" s="17">
        <f>VLOOKUP(primary[[#This Row],[id]],TreeDesign!$A$3:$C$500,3,FALSE)</f>
        <v>51</v>
      </c>
      <c r="D216" t="s">
        <v>1477</v>
      </c>
      <c r="E216" t="s">
        <v>1446</v>
      </c>
      <c r="F216" t="s">
        <v>1492</v>
      </c>
      <c r="G216" s="18" t="s">
        <v>350</v>
      </c>
      <c r="H216" t="s">
        <v>1507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296</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1054</v>
      </c>
      <c r="B217" s="17">
        <f>VLOOKUP(primary[[#This Row],[id]],TreeDesign!$A$3:$C$500,2,FALSE)</f>
        <v>8.5</v>
      </c>
      <c r="C217" s="17">
        <f>VLOOKUP(primary[[#This Row],[id]],TreeDesign!$A$3:$C$500,3,FALSE)</f>
        <v>13</v>
      </c>
      <c r="D217" t="s">
        <v>1079</v>
      </c>
      <c r="E217" t="s">
        <v>1079</v>
      </c>
      <c r="F217" s="20" t="s">
        <v>1123</v>
      </c>
      <c r="G217" s="18" t="s">
        <v>349</v>
      </c>
      <c r="I217" t="s">
        <v>122</v>
      </c>
      <c r="J217" t="s">
        <v>267</v>
      </c>
      <c r="K217" t="s">
        <v>266</v>
      </c>
      <c r="O217" t="s">
        <v>1097</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296</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1053</v>
      </c>
      <c r="B218" s="17">
        <f>VLOOKUP(primary[[#This Row],[id]],TreeDesign!$A$3:$C$500,2,FALSE)</f>
        <v>8.5</v>
      </c>
      <c r="C218" s="17">
        <f>VLOOKUP(primary[[#This Row],[id]],TreeDesign!$A$3:$C$500,3,FALSE)</f>
        <v>15</v>
      </c>
      <c r="D218" t="s">
        <v>1089</v>
      </c>
      <c r="E218" t="s">
        <v>1089</v>
      </c>
      <c r="F218" s="20" t="s">
        <v>1124</v>
      </c>
      <c r="G218" s="18" t="s">
        <v>349</v>
      </c>
      <c r="I218" t="s">
        <v>122</v>
      </c>
      <c r="J218" t="s">
        <v>267</v>
      </c>
      <c r="K218" t="s">
        <v>266</v>
      </c>
      <c r="O218" t="s">
        <v>1097</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296</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346</v>
      </c>
      <c r="E219" t="s">
        <v>346</v>
      </c>
      <c r="F219" t="s">
        <v>1105</v>
      </c>
      <c r="G219" s="19" t="s">
        <v>349</v>
      </c>
      <c r="I219" t="s">
        <v>125</v>
      </c>
      <c r="J219" t="s">
        <v>267</v>
      </c>
      <c r="K219" t="s">
        <v>266</v>
      </c>
      <c r="O219" t="s">
        <v>1097</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296</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1047</v>
      </c>
      <c r="B220">
        <f>VLOOKUP(primary[[#This Row],[id]],TreeDesign!$A$3:$C$500,2,FALSE)</f>
        <v>8.5</v>
      </c>
      <c r="C220">
        <f>VLOOKUP(primary[[#This Row],[id]],TreeDesign!$A$3:$C$500,3,FALSE)</f>
        <v>18</v>
      </c>
      <c r="D220" t="s">
        <v>1074</v>
      </c>
      <c r="E220" t="s">
        <v>1074</v>
      </c>
      <c r="F220" s="20" t="s">
        <v>1111</v>
      </c>
      <c r="G220" s="19" t="s">
        <v>349</v>
      </c>
      <c r="I220" t="s">
        <v>125</v>
      </c>
      <c r="J220" t="s">
        <v>267</v>
      </c>
      <c r="K220" t="s">
        <v>266</v>
      </c>
      <c r="O220" t="s">
        <v>1097</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296</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1432</v>
      </c>
      <c r="B221" s="17">
        <f>VLOOKUP(primary[[#This Row],[id]],TreeDesign!$A$3:$C$500,2,FALSE)</f>
        <v>9</v>
      </c>
      <c r="C221" s="17">
        <f>VLOOKUP(primary[[#This Row],[id]],TreeDesign!$A$3:$C$500,3,FALSE)</f>
        <v>1</v>
      </c>
      <c r="D221" s="22" t="s">
        <v>1447</v>
      </c>
      <c r="E221" s="22" t="s">
        <v>1447</v>
      </c>
      <c r="F221" s="22" t="s">
        <v>1447</v>
      </c>
      <c r="G221" s="18" t="s">
        <v>350</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296</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366</v>
      </c>
      <c r="E222" t="s">
        <v>366</v>
      </c>
      <c r="F222" t="s">
        <v>373</v>
      </c>
      <c r="G222" s="17" t="s">
        <v>350</v>
      </c>
      <c r="I222" t="s">
        <v>123</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296</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697</v>
      </c>
      <c r="E223" t="s">
        <v>1332</v>
      </c>
      <c r="F223" t="s">
        <v>698</v>
      </c>
      <c r="G223" s="19" t="s">
        <v>350</v>
      </c>
      <c r="H223" t="s">
        <v>699</v>
      </c>
      <c r="I223" t="s">
        <v>107</v>
      </c>
      <c r="J223" t="s">
        <v>267</v>
      </c>
      <c r="K223" t="s">
        <v>266</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387</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724</v>
      </c>
      <c r="E224" t="s">
        <v>1333</v>
      </c>
      <c r="F224" t="s">
        <v>725</v>
      </c>
      <c r="G224" s="19" t="s">
        <v>350</v>
      </c>
      <c r="H224" t="s">
        <v>726</v>
      </c>
      <c r="I224" t="s">
        <v>108</v>
      </c>
      <c r="J224" t="s">
        <v>267</v>
      </c>
      <c r="K224" t="s">
        <v>266</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387</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841</v>
      </c>
      <c r="E225" t="s">
        <v>1334</v>
      </c>
      <c r="F225" t="s">
        <v>842</v>
      </c>
      <c r="G225" s="19" t="s">
        <v>350</v>
      </c>
      <c r="H225" t="s">
        <v>843</v>
      </c>
      <c r="I225" t="s">
        <v>110</v>
      </c>
      <c r="J225" t="s">
        <v>267</v>
      </c>
      <c r="K225" t="s">
        <v>266</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296</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632</v>
      </c>
      <c r="E226" t="s">
        <v>632</v>
      </c>
      <c r="F226" t="s">
        <v>633</v>
      </c>
      <c r="G226" s="19" t="s">
        <v>350</v>
      </c>
      <c r="I226" t="s">
        <v>122</v>
      </c>
      <c r="J226" t="s">
        <v>267</v>
      </c>
      <c r="K226" t="s">
        <v>266</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296</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385</v>
      </c>
      <c r="E227" t="s">
        <v>1335</v>
      </c>
      <c r="F227" t="s">
        <v>386</v>
      </c>
      <c r="G227" s="17" t="s">
        <v>350</v>
      </c>
      <c r="H227" t="s">
        <v>400</v>
      </c>
      <c r="I227" t="s">
        <v>125</v>
      </c>
      <c r="J227" t="s">
        <v>267</v>
      </c>
      <c r="K227" t="s">
        <v>266</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387</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412</v>
      </c>
      <c r="E228" t="s">
        <v>1336</v>
      </c>
      <c r="F228" t="s">
        <v>413</v>
      </c>
      <c r="G228" s="17" t="s">
        <v>350</v>
      </c>
      <c r="H228" t="s">
        <v>414</v>
      </c>
      <c r="I228" t="s">
        <v>126</v>
      </c>
      <c r="J228" t="s">
        <v>267</v>
      </c>
      <c r="K228" t="s">
        <v>266</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387</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206</v>
      </c>
      <c r="B229">
        <f>VLOOKUP(primary[[#This Row],[id]],TreeDesign!$A$3:$C$500,2,FALSE)</f>
        <v>9</v>
      </c>
      <c r="C229">
        <f>VLOOKUP(primary[[#This Row],[id]],TreeDesign!$A$3:$C$500,3,FALSE)</f>
        <v>21</v>
      </c>
      <c r="D229" t="s">
        <v>740</v>
      </c>
      <c r="E229" t="s">
        <v>740</v>
      </c>
      <c r="F229" t="s">
        <v>742</v>
      </c>
      <c r="G229" s="19" t="s">
        <v>350</v>
      </c>
      <c r="I229" t="s">
        <v>202</v>
      </c>
      <c r="J229" t="s">
        <v>267</v>
      </c>
      <c r="K229" t="s">
        <v>266</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296</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794</v>
      </c>
      <c r="E230" t="s">
        <v>794</v>
      </c>
      <c r="F230" t="s">
        <v>846</v>
      </c>
      <c r="G230" s="19" t="s">
        <v>350</v>
      </c>
      <c r="I230" t="s">
        <v>127</v>
      </c>
      <c r="J230" t="s">
        <v>267</v>
      </c>
      <c r="K230" t="s">
        <v>266</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296</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847</v>
      </c>
      <c r="E231" t="s">
        <v>1337</v>
      </c>
      <c r="F231" t="s">
        <v>848</v>
      </c>
      <c r="G231" s="19" t="s">
        <v>350</v>
      </c>
      <c r="H231" t="s">
        <v>849</v>
      </c>
      <c r="I231" t="s">
        <v>128</v>
      </c>
      <c r="J231" t="s">
        <v>267</v>
      </c>
      <c r="K231" t="s">
        <v>266</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296</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852</v>
      </c>
      <c r="E232" t="s">
        <v>1338</v>
      </c>
      <c r="F232" t="s">
        <v>853</v>
      </c>
      <c r="G232" s="19" t="s">
        <v>350</v>
      </c>
      <c r="H232" t="s">
        <v>854</v>
      </c>
      <c r="I232" t="s">
        <v>129</v>
      </c>
      <c r="J232" t="s">
        <v>267</v>
      </c>
      <c r="K232" t="s">
        <v>266</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387</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850</v>
      </c>
      <c r="E233" t="s">
        <v>1339</v>
      </c>
      <c r="F233" t="s">
        <v>851</v>
      </c>
      <c r="G233" s="19" t="s">
        <v>350</v>
      </c>
      <c r="H233" t="s">
        <v>827</v>
      </c>
      <c r="I233" t="s">
        <v>130</v>
      </c>
      <c r="J233" t="s">
        <v>267</v>
      </c>
      <c r="K233" t="s">
        <v>266</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387</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855</v>
      </c>
      <c r="E234" t="s">
        <v>1340</v>
      </c>
      <c r="F234" t="s">
        <v>856</v>
      </c>
      <c r="G234" s="19" t="s">
        <v>350</v>
      </c>
      <c r="H234" t="s">
        <v>857</v>
      </c>
      <c r="I234" t="s">
        <v>131</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302</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858</v>
      </c>
      <c r="E235" t="s">
        <v>1341</v>
      </c>
      <c r="F235" t="s">
        <v>859</v>
      </c>
      <c r="G235" s="19" t="s">
        <v>350</v>
      </c>
      <c r="H235" t="s">
        <v>860</v>
      </c>
      <c r="I235" t="s">
        <v>132</v>
      </c>
      <c r="J235" t="s">
        <v>267</v>
      </c>
      <c r="K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387</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539</v>
      </c>
      <c r="E236" t="s">
        <v>539</v>
      </c>
      <c r="F236" t="s">
        <v>540</v>
      </c>
      <c r="G236" s="19" t="s">
        <v>350</v>
      </c>
      <c r="I236" t="s">
        <v>133</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861</v>
      </c>
      <c r="E237" t="s">
        <v>1342</v>
      </c>
      <c r="F237" t="s">
        <v>862</v>
      </c>
      <c r="G237" s="19" t="s">
        <v>350</v>
      </c>
      <c r="H237" t="s">
        <v>863</v>
      </c>
      <c r="I237" t="s">
        <v>134</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302</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845</v>
      </c>
      <c r="E238" t="s">
        <v>845</v>
      </c>
      <c r="F238" t="s">
        <v>894</v>
      </c>
      <c r="G238" s="19" t="s">
        <v>350</v>
      </c>
      <c r="I238" t="s">
        <v>143</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296</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609</v>
      </c>
      <c r="E239" t="s">
        <v>1343</v>
      </c>
      <c r="F239" t="s">
        <v>610</v>
      </c>
      <c r="G239" s="19" t="s">
        <v>350</v>
      </c>
      <c r="H239" t="s">
        <v>611</v>
      </c>
      <c r="I239" t="s">
        <v>135</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387</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615</v>
      </c>
      <c r="E240" t="s">
        <v>1344</v>
      </c>
      <c r="F240" t="s">
        <v>616</v>
      </c>
      <c r="G240" s="19" t="s">
        <v>350</v>
      </c>
      <c r="H240" t="s">
        <v>617</v>
      </c>
      <c r="I240" t="s">
        <v>96</v>
      </c>
      <c r="J240" t="s">
        <v>267</v>
      </c>
      <c r="K240" t="s">
        <v>266</v>
      </c>
      <c r="L240" t="s">
        <v>135</v>
      </c>
      <c r="M240" t="s">
        <v>267</v>
      </c>
      <c r="N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387</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864</v>
      </c>
      <c r="E241" t="s">
        <v>1345</v>
      </c>
      <c r="F241" t="s">
        <v>865</v>
      </c>
      <c r="G241" s="19" t="s">
        <v>350</v>
      </c>
      <c r="H241" t="s">
        <v>866</v>
      </c>
      <c r="I241" t="s">
        <v>136</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302</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867</v>
      </c>
      <c r="E242" t="s">
        <v>1346</v>
      </c>
      <c r="F242" t="s">
        <v>868</v>
      </c>
      <c r="G242" s="19" t="s">
        <v>350</v>
      </c>
      <c r="H242" t="s">
        <v>869</v>
      </c>
      <c r="I242" t="s">
        <v>137</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387</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844</v>
      </c>
      <c r="E243" t="s">
        <v>844</v>
      </c>
      <c r="F243" t="s">
        <v>875</v>
      </c>
      <c r="G243" s="19" t="s">
        <v>350</v>
      </c>
      <c r="I243" t="s">
        <v>139</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296</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876</v>
      </c>
      <c r="E244" t="s">
        <v>1347</v>
      </c>
      <c r="F244" t="s">
        <v>877</v>
      </c>
      <c r="G244" s="19" t="s">
        <v>350</v>
      </c>
      <c r="H244" t="s">
        <v>878</v>
      </c>
      <c r="I244" t="s">
        <v>140</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302</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879</v>
      </c>
      <c r="E245" t="s">
        <v>1348</v>
      </c>
      <c r="F245" t="s">
        <v>880</v>
      </c>
      <c r="G245" s="19" t="s">
        <v>350</v>
      </c>
      <c r="H245" t="s">
        <v>1002</v>
      </c>
      <c r="I245" t="s">
        <v>141</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387</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887</v>
      </c>
      <c r="E246" t="s">
        <v>1350</v>
      </c>
      <c r="F246" t="s">
        <v>888</v>
      </c>
      <c r="G246" s="19" t="s">
        <v>350</v>
      </c>
      <c r="H246" t="s">
        <v>889</v>
      </c>
      <c r="I246" t="s">
        <v>181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387</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881</v>
      </c>
      <c r="E247" t="s">
        <v>1349</v>
      </c>
      <c r="F247" t="s">
        <v>882</v>
      </c>
      <c r="G247" s="19" t="s">
        <v>350</v>
      </c>
      <c r="H247" t="s">
        <v>883</v>
      </c>
      <c r="I247" t="s">
        <v>144</v>
      </c>
      <c r="J247" t="s">
        <v>267</v>
      </c>
      <c r="K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302</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186</v>
      </c>
      <c r="B248">
        <f>VLOOKUP(primary[[#This Row],[id]],TreeDesign!$A$3:$C$500,2,FALSE)</f>
        <v>9</v>
      </c>
      <c r="C248">
        <f>VLOOKUP(primary[[#This Row],[id]],TreeDesign!$A$3:$C$500,3,FALSE)</f>
        <v>49</v>
      </c>
      <c r="D248" t="s">
        <v>895</v>
      </c>
      <c r="E248" t="s">
        <v>1351</v>
      </c>
      <c r="F248" t="s">
        <v>896</v>
      </c>
      <c r="G248" s="19" t="s">
        <v>350</v>
      </c>
      <c r="H248" t="s">
        <v>897</v>
      </c>
      <c r="I248" t="s">
        <v>146</v>
      </c>
      <c r="J248" t="s">
        <v>267</v>
      </c>
      <c r="K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387</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185</v>
      </c>
      <c r="B249">
        <f>VLOOKUP(primary[[#This Row],[id]],TreeDesign!$A$3:$C$500,2,FALSE)</f>
        <v>9</v>
      </c>
      <c r="C249">
        <f>VLOOKUP(primary[[#This Row],[id]],TreeDesign!$A$3:$C$500,3,FALSE)</f>
        <v>50</v>
      </c>
      <c r="D249" t="s">
        <v>898</v>
      </c>
      <c r="E249" t="s">
        <v>1352</v>
      </c>
      <c r="F249" t="s">
        <v>899</v>
      </c>
      <c r="G249" s="19" t="s">
        <v>350</v>
      </c>
      <c r="H249" t="s">
        <v>900</v>
      </c>
      <c r="I249" t="s">
        <v>147</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387</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1463</v>
      </c>
      <c r="B250" s="17">
        <f>VLOOKUP(primary[[#This Row],[id]],TreeDesign!$A$3:$C$500,2,FALSE)</f>
        <v>9</v>
      </c>
      <c r="C250" s="17">
        <f>VLOOKUP(primary[[#This Row],[id]],TreeDesign!$A$3:$C$500,3,FALSE)</f>
        <v>51</v>
      </c>
      <c r="D250" t="s">
        <v>1478</v>
      </c>
      <c r="E250" t="s">
        <v>1447</v>
      </c>
      <c r="F250" t="s">
        <v>1493</v>
      </c>
      <c r="G250" s="18" t="s">
        <v>350</v>
      </c>
      <c r="H250" t="s">
        <v>1508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296</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1058</v>
      </c>
      <c r="B251" s="17">
        <f>VLOOKUP(primary[[#This Row],[id]],TreeDesign!$A$3:$C$500,2,FALSE)</f>
        <v>9.5</v>
      </c>
      <c r="C251" s="17">
        <f>VLOOKUP(primary[[#This Row],[id]],TreeDesign!$A$3:$C$500,3,FALSE)</f>
        <v>13</v>
      </c>
      <c r="D251" t="s">
        <v>1080</v>
      </c>
      <c r="E251" t="s">
        <v>1080</v>
      </c>
      <c r="F251" s="20" t="s">
        <v>1126</v>
      </c>
      <c r="G251" s="18" t="s">
        <v>349</v>
      </c>
      <c r="I251" t="s">
        <v>151</v>
      </c>
      <c r="J251" t="s">
        <v>267</v>
      </c>
      <c r="K251" t="s">
        <v>266</v>
      </c>
      <c r="O251" t="s">
        <v>1097</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296</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1059</v>
      </c>
      <c r="B252" s="17">
        <f>VLOOKUP(primary[[#This Row],[id]],TreeDesign!$A$3:$C$500,2,FALSE)</f>
        <v>9.5</v>
      </c>
      <c r="C252" s="17">
        <f>VLOOKUP(primary[[#This Row],[id]],TreeDesign!$A$3:$C$500,3,FALSE)</f>
        <v>15</v>
      </c>
      <c r="D252" t="s">
        <v>1090</v>
      </c>
      <c r="E252" t="s">
        <v>1090</v>
      </c>
      <c r="F252" s="20" t="s">
        <v>1125</v>
      </c>
      <c r="G252" s="18" t="s">
        <v>349</v>
      </c>
      <c r="I252" t="s">
        <v>151</v>
      </c>
      <c r="J252" t="s">
        <v>267</v>
      </c>
      <c r="K252" t="s">
        <v>266</v>
      </c>
      <c r="O252" t="s">
        <v>1097</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296</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336</v>
      </c>
      <c r="E253" t="s">
        <v>336</v>
      </c>
      <c r="F253" t="s">
        <v>343</v>
      </c>
      <c r="G253" s="19" t="s">
        <v>349</v>
      </c>
      <c r="I253" t="s">
        <v>154</v>
      </c>
      <c r="J253" t="s">
        <v>267</v>
      </c>
      <c r="K253" t="s">
        <v>266</v>
      </c>
      <c r="O253" t="s">
        <v>1097</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296</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1048</v>
      </c>
      <c r="B254">
        <f>VLOOKUP(primary[[#This Row],[id]],TreeDesign!$A$3:$C$500,2,FALSE)</f>
        <v>9.5</v>
      </c>
      <c r="C254">
        <f>VLOOKUP(primary[[#This Row],[id]],TreeDesign!$A$3:$C$500,3,FALSE)</f>
        <v>18</v>
      </c>
      <c r="D254" t="s">
        <v>1075</v>
      </c>
      <c r="E254" t="s">
        <v>1075</v>
      </c>
      <c r="F254" s="20" t="s">
        <v>1112</v>
      </c>
      <c r="G254" s="19" t="s">
        <v>349</v>
      </c>
      <c r="I254" t="s">
        <v>154</v>
      </c>
      <c r="J254" t="s">
        <v>267</v>
      </c>
      <c r="K254" t="s">
        <v>266</v>
      </c>
      <c r="O254" t="s">
        <v>1097</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296</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1433</v>
      </c>
      <c r="B255" s="17">
        <f>VLOOKUP(primary[[#This Row],[id]],TreeDesign!$A$3:$C$500,2,FALSE)</f>
        <v>10</v>
      </c>
      <c r="C255" s="17">
        <f>VLOOKUP(primary[[#This Row],[id]],TreeDesign!$A$3:$C$500,3,FALSE)</f>
        <v>1</v>
      </c>
      <c r="D255" s="22" t="s">
        <v>1448</v>
      </c>
      <c r="E255" s="22" t="s">
        <v>1448</v>
      </c>
      <c r="F255" s="22" t="s">
        <v>1448</v>
      </c>
      <c r="G255" s="18" t="s">
        <v>350</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190</v>
      </c>
      <c r="B256">
        <f>VLOOKUP(primary[[#This Row],[id]],TreeDesign!$A$3:$C$500,2,FALSE)</f>
        <v>10</v>
      </c>
      <c r="C256">
        <f>VLOOKUP(primary[[#This Row],[id]],TreeDesign!$A$3:$C$500,3,FALSE)</f>
        <v>4</v>
      </c>
      <c r="D256" t="s">
        <v>700</v>
      </c>
      <c r="E256" t="s">
        <v>1354</v>
      </c>
      <c r="F256" t="s">
        <v>701</v>
      </c>
      <c r="G256" s="19" t="s">
        <v>350</v>
      </c>
      <c r="I256" t="s">
        <v>148</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387</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191</v>
      </c>
      <c r="B257">
        <f>VLOOKUP(primary[[#This Row],[id]],TreeDesign!$A$3:$C$500,2,FALSE)</f>
        <v>10</v>
      </c>
      <c r="C257">
        <f>VLOOKUP(primary[[#This Row],[id]],TreeDesign!$A$3:$C$500,3,FALSE)</f>
        <v>5</v>
      </c>
      <c r="D257" t="s">
        <v>727</v>
      </c>
      <c r="E257" t="s">
        <v>1355</v>
      </c>
      <c r="F257" t="s">
        <v>728</v>
      </c>
      <c r="G257" s="19" t="s">
        <v>350</v>
      </c>
      <c r="H257" t="s">
        <v>729</v>
      </c>
      <c r="I257" t="s">
        <v>149</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387</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189</v>
      </c>
      <c r="B258">
        <f>VLOOKUP(primary[[#This Row],[id]],TreeDesign!$A$3:$C$500,2,FALSE)</f>
        <v>10</v>
      </c>
      <c r="C258">
        <f>VLOOKUP(primary[[#This Row],[id]],TreeDesign!$A$3:$C$500,3,FALSE)</f>
        <v>6</v>
      </c>
      <c r="D258" t="s">
        <v>704</v>
      </c>
      <c r="E258" t="s">
        <v>1353</v>
      </c>
      <c r="F258" t="s">
        <v>705</v>
      </c>
      <c r="G258" s="19" t="s">
        <v>350</v>
      </c>
      <c r="H258" t="s">
        <v>706</v>
      </c>
      <c r="I258" t="s">
        <v>148</v>
      </c>
      <c r="J258" t="s">
        <v>267</v>
      </c>
      <c r="K258" t="s">
        <v>266</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387</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192</v>
      </c>
      <c r="B259">
        <f>VLOOKUP(primary[[#This Row],[id]],TreeDesign!$A$3:$C$500,2,FALSE)</f>
        <v>10</v>
      </c>
      <c r="C259">
        <f>VLOOKUP(primary[[#This Row],[id]],TreeDesign!$A$3:$C$500,3,FALSE)</f>
        <v>7</v>
      </c>
      <c r="D259" t="s">
        <v>736</v>
      </c>
      <c r="E259" t="s">
        <v>1356</v>
      </c>
      <c r="F259" t="s">
        <v>737</v>
      </c>
      <c r="G259" s="19" t="s">
        <v>350</v>
      </c>
      <c r="H259" t="s">
        <v>738</v>
      </c>
      <c r="I259" t="s">
        <v>149</v>
      </c>
      <c r="J259" t="s">
        <v>267</v>
      </c>
      <c r="K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387</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195</v>
      </c>
      <c r="B260">
        <f>VLOOKUP(primary[[#This Row],[id]],TreeDesign!$A$3:$C$500,2,FALSE)</f>
        <v>10</v>
      </c>
      <c r="C260">
        <f>VLOOKUP(primary[[#This Row],[id]],TreeDesign!$A$3:$C$500,3,FALSE)</f>
        <v>9</v>
      </c>
      <c r="D260" t="s">
        <v>901</v>
      </c>
      <c r="E260" t="s">
        <v>1357</v>
      </c>
      <c r="F260" t="s">
        <v>902</v>
      </c>
      <c r="G260" s="19" t="s">
        <v>350</v>
      </c>
      <c r="H260" t="s">
        <v>903</v>
      </c>
      <c r="I260" t="s">
        <v>150</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387</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194</v>
      </c>
      <c r="B261">
        <f>VLOOKUP(primary[[#This Row],[id]],TreeDesign!$A$3:$C$500,2,FALSE)</f>
        <v>10</v>
      </c>
      <c r="C261">
        <f>VLOOKUP(primary[[#This Row],[id]],TreeDesign!$A$3:$C$500,3,FALSE)</f>
        <v>10</v>
      </c>
      <c r="D261" t="s">
        <v>907</v>
      </c>
      <c r="E261" t="s">
        <v>1358</v>
      </c>
      <c r="F261" t="s">
        <v>908</v>
      </c>
      <c r="G261" s="19" t="s">
        <v>350</v>
      </c>
      <c r="H261" t="s">
        <v>909</v>
      </c>
      <c r="I261" t="s">
        <v>150</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387</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196</v>
      </c>
      <c r="B262">
        <f>VLOOKUP(primary[[#This Row],[id]],TreeDesign!$A$3:$C$500,2,FALSE)</f>
        <v>10</v>
      </c>
      <c r="C262">
        <f>VLOOKUP(primary[[#This Row],[id]],TreeDesign!$A$3:$C$500,3,FALSE)</f>
        <v>14</v>
      </c>
      <c r="D262" t="s">
        <v>636</v>
      </c>
      <c r="E262" t="s">
        <v>1359</v>
      </c>
      <c r="F262" t="s">
        <v>637</v>
      </c>
      <c r="G262" s="19" t="s">
        <v>350</v>
      </c>
      <c r="H262" t="s">
        <v>638</v>
      </c>
      <c r="I262" t="s">
        <v>151</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387</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198</v>
      </c>
      <c r="B263">
        <f>VLOOKUP(primary[[#This Row],[id]],TreeDesign!$A$3:$C$500,2,FALSE)</f>
        <v>10</v>
      </c>
      <c r="C263">
        <f>VLOOKUP(primary[[#This Row],[id]],TreeDesign!$A$3:$C$500,3,FALSE)</f>
        <v>17</v>
      </c>
      <c r="D263" t="s">
        <v>388</v>
      </c>
      <c r="E263" t="s">
        <v>1360</v>
      </c>
      <c r="F263" t="s">
        <v>389</v>
      </c>
      <c r="G263" s="17" t="s">
        <v>350</v>
      </c>
      <c r="H263" t="s">
        <v>401</v>
      </c>
      <c r="I263" t="s">
        <v>154</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387</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199</v>
      </c>
      <c r="B264">
        <f>VLOOKUP(primary[[#This Row],[id]],TreeDesign!$A$3:$C$500,2,FALSE)</f>
        <v>10</v>
      </c>
      <c r="C264">
        <f>VLOOKUP(primary[[#This Row],[id]],TreeDesign!$A$3:$C$500,3,FALSE)</f>
        <v>20</v>
      </c>
      <c r="D264" t="s">
        <v>415</v>
      </c>
      <c r="E264" t="s">
        <v>1361</v>
      </c>
      <c r="F264" t="s">
        <v>416</v>
      </c>
      <c r="G264" s="17" t="s">
        <v>350</v>
      </c>
      <c r="H264" t="s">
        <v>417</v>
      </c>
      <c r="I264" t="s">
        <v>155</v>
      </c>
      <c r="J264" t="s">
        <v>267</v>
      </c>
      <c r="K264" t="s">
        <v>266</v>
      </c>
      <c r="L264" t="s">
        <v>206</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387</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200</v>
      </c>
      <c r="B265">
        <f>VLOOKUP(primary[[#This Row],[id]],TreeDesign!$A$3:$C$500,2,FALSE)</f>
        <v>10</v>
      </c>
      <c r="C265">
        <f>VLOOKUP(primary[[#This Row],[id]],TreeDesign!$A$3:$C$500,3,FALSE)</f>
        <v>23</v>
      </c>
      <c r="D265" t="s">
        <v>870</v>
      </c>
      <c r="E265" t="s">
        <v>870</v>
      </c>
      <c r="F265" t="s">
        <v>918</v>
      </c>
      <c r="G265" s="19" t="s">
        <v>350</v>
      </c>
      <c r="I265" t="s">
        <v>156</v>
      </c>
      <c r="J265" t="s">
        <v>267</v>
      </c>
      <c r="K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201</v>
      </c>
      <c r="B266">
        <f>VLOOKUP(primary[[#This Row],[id]],TreeDesign!$A$3:$C$500,2,FALSE)</f>
        <v>10</v>
      </c>
      <c r="C266">
        <f>VLOOKUP(primary[[#This Row],[id]],TreeDesign!$A$3:$C$500,3,FALSE)</f>
        <v>24</v>
      </c>
      <c r="D266" t="s">
        <v>320</v>
      </c>
      <c r="E266" t="s">
        <v>320</v>
      </c>
      <c r="F266" t="s">
        <v>326</v>
      </c>
      <c r="G266" s="17" t="s">
        <v>350</v>
      </c>
      <c r="I266" t="s">
        <v>158</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296</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205</v>
      </c>
      <c r="B267">
        <f>VLOOKUP(primary[[#This Row],[id]],TreeDesign!$A$3:$C$500,2,FALSE)</f>
        <v>10</v>
      </c>
      <c r="C267">
        <f>VLOOKUP(primary[[#This Row],[id]],TreeDesign!$A$3:$C$500,3,FALSE)</f>
        <v>25</v>
      </c>
      <c r="D267" t="s">
        <v>921</v>
      </c>
      <c r="E267" t="s">
        <v>1362</v>
      </c>
      <c r="F267" t="s">
        <v>922</v>
      </c>
      <c r="G267" s="19" t="s">
        <v>350</v>
      </c>
      <c r="H267" t="s">
        <v>923</v>
      </c>
      <c r="I267" t="s">
        <v>159</v>
      </c>
      <c r="J267" t="s">
        <v>267</v>
      </c>
      <c r="K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387</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204</v>
      </c>
      <c r="B268">
        <f>VLOOKUP(primary[[#This Row],[id]],TreeDesign!$A$3:$C$500,2,FALSE)</f>
        <v>10</v>
      </c>
      <c r="C268">
        <f>VLOOKUP(primary[[#This Row],[id]],TreeDesign!$A$3:$C$500,3,FALSE)</f>
        <v>28</v>
      </c>
      <c r="D268" t="s">
        <v>871</v>
      </c>
      <c r="E268" t="s">
        <v>871</v>
      </c>
      <c r="F268" t="s">
        <v>927</v>
      </c>
      <c r="G268" s="19" t="s">
        <v>350</v>
      </c>
      <c r="I268" t="s">
        <v>161</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207</v>
      </c>
      <c r="B269">
        <f>VLOOKUP(primary[[#This Row],[id]],TreeDesign!$A$3:$C$500,2,FALSE)</f>
        <v>10</v>
      </c>
      <c r="C269">
        <f>VLOOKUP(primary[[#This Row],[id]],TreeDesign!$A$3:$C$500,3,FALSE)</f>
        <v>29</v>
      </c>
      <c r="D269" t="s">
        <v>928</v>
      </c>
      <c r="E269" t="s">
        <v>1363</v>
      </c>
      <c r="F269" t="s">
        <v>929</v>
      </c>
      <c r="G269" s="19" t="s">
        <v>350</v>
      </c>
      <c r="H269" t="s">
        <v>930</v>
      </c>
      <c r="I269" t="s">
        <v>162</v>
      </c>
      <c r="J269" t="s">
        <v>267</v>
      </c>
      <c r="K269" t="s">
        <v>266</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387</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210</v>
      </c>
      <c r="B270">
        <f>VLOOKUP(primary[[#This Row],[id]],TreeDesign!$A$3:$C$500,2,FALSE)</f>
        <v>10</v>
      </c>
      <c r="C270">
        <f>VLOOKUP(primary[[#This Row],[id]],TreeDesign!$A$3:$C$500,3,FALSE)</f>
        <v>33</v>
      </c>
      <c r="D270" t="s">
        <v>953</v>
      </c>
      <c r="E270" t="s">
        <v>1364</v>
      </c>
      <c r="F270" t="s">
        <v>954</v>
      </c>
      <c r="G270" s="19" t="s">
        <v>350</v>
      </c>
      <c r="H270" t="s">
        <v>955</v>
      </c>
      <c r="I270" t="s">
        <v>172</v>
      </c>
      <c r="J270" t="s">
        <v>267</v>
      </c>
      <c r="K270" t="s">
        <v>266</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387</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612</v>
      </c>
      <c r="E271" t="s">
        <v>1365</v>
      </c>
      <c r="F271" t="s">
        <v>613</v>
      </c>
      <c r="G271" s="19" t="s">
        <v>350</v>
      </c>
      <c r="H271" t="s">
        <v>614</v>
      </c>
      <c r="I271" t="s">
        <v>165</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387</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618</v>
      </c>
      <c r="E272" t="s">
        <v>1366</v>
      </c>
      <c r="F272" t="s">
        <v>619</v>
      </c>
      <c r="G272" s="19" t="s">
        <v>350</v>
      </c>
      <c r="H272" t="s">
        <v>620</v>
      </c>
      <c r="I272" t="s">
        <v>164</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387</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208</v>
      </c>
      <c r="B273">
        <f>VLOOKUP(primary[[#This Row],[id]],TreeDesign!$A$3:$C$500,2,FALSE)</f>
        <v>10</v>
      </c>
      <c r="C273">
        <f>VLOOKUP(primary[[#This Row],[id]],TreeDesign!$A$3:$C$500,3,FALSE)</f>
        <v>39</v>
      </c>
      <c r="D273" t="s">
        <v>872</v>
      </c>
      <c r="E273" t="s">
        <v>872</v>
      </c>
      <c r="F273" t="s">
        <v>931</v>
      </c>
      <c r="G273" s="19" t="s">
        <v>350</v>
      </c>
      <c r="I273" t="s">
        <v>168</v>
      </c>
      <c r="J273" t="s">
        <v>267</v>
      </c>
      <c r="K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932</v>
      </c>
      <c r="E274" t="s">
        <v>1367</v>
      </c>
      <c r="F274" t="s">
        <v>933</v>
      </c>
      <c r="G274" s="19" t="s">
        <v>350</v>
      </c>
      <c r="H274" t="s">
        <v>934</v>
      </c>
      <c r="I274" t="s">
        <v>169</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387</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209</v>
      </c>
      <c r="B275">
        <f>VLOOKUP(primary[[#This Row],[id]],TreeDesign!$A$3:$C$500,2,FALSE)</f>
        <v>10</v>
      </c>
      <c r="C275">
        <f>VLOOKUP(primary[[#This Row],[id]],TreeDesign!$A$3:$C$500,3,FALSE)</f>
        <v>42</v>
      </c>
      <c r="D275" t="s">
        <v>873</v>
      </c>
      <c r="E275" t="s">
        <v>873</v>
      </c>
      <c r="F275" t="s">
        <v>935</v>
      </c>
      <c r="G275" s="19" t="s">
        <v>350</v>
      </c>
      <c r="I275" t="s">
        <v>171</v>
      </c>
      <c r="J275" t="s">
        <v>267</v>
      </c>
      <c r="K275" t="s">
        <v>266</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296</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936</v>
      </c>
      <c r="E276" t="s">
        <v>1368</v>
      </c>
      <c r="F276" t="s">
        <v>937</v>
      </c>
      <c r="G276" s="19" t="s">
        <v>350</v>
      </c>
      <c r="H276" t="s">
        <v>1003</v>
      </c>
      <c r="I276" t="s">
        <v>174</v>
      </c>
      <c r="J276" t="s">
        <v>267</v>
      </c>
      <c r="K276" t="s">
        <v>266</v>
      </c>
      <c r="L276" t="s">
        <v>173</v>
      </c>
      <c r="M276" t="s">
        <v>267</v>
      </c>
      <c r="N276" t="s">
        <v>266</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387</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950</v>
      </c>
      <c r="E277" t="s">
        <v>1371</v>
      </c>
      <c r="F277" t="s">
        <v>951</v>
      </c>
      <c r="G277" s="19" t="s">
        <v>350</v>
      </c>
      <c r="H277" t="s">
        <v>952</v>
      </c>
      <c r="I277" t="s">
        <v>182</v>
      </c>
      <c r="J277" t="s">
        <v>267</v>
      </c>
      <c r="K277" t="s">
        <v>266</v>
      </c>
      <c r="L277" t="s">
        <v>176</v>
      </c>
      <c r="M277" t="s">
        <v>267</v>
      </c>
      <c r="N277" t="s">
        <v>266</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387</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890</v>
      </c>
      <c r="E278" t="s">
        <v>1370</v>
      </c>
      <c r="F278" t="s">
        <v>891</v>
      </c>
      <c r="G278" s="19" t="s">
        <v>350</v>
      </c>
      <c r="H278" t="s">
        <v>892</v>
      </c>
      <c r="I278" t="s">
        <v>182</v>
      </c>
      <c r="J278" t="s">
        <v>267</v>
      </c>
      <c r="K278" t="s">
        <v>266</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387</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938</v>
      </c>
      <c r="E279" t="s">
        <v>1369</v>
      </c>
      <c r="F279" t="s">
        <v>939</v>
      </c>
      <c r="G279" s="19" t="s">
        <v>350</v>
      </c>
      <c r="H279" t="s">
        <v>940</v>
      </c>
      <c r="I279" t="s">
        <v>176</v>
      </c>
      <c r="J279" t="s">
        <v>267</v>
      </c>
      <c r="K279" t="s">
        <v>266</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387</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211</v>
      </c>
      <c r="B280">
        <f>VLOOKUP(primary[[#This Row],[id]],TreeDesign!$A$3:$C$500,2,FALSE)</f>
        <v>10</v>
      </c>
      <c r="C280">
        <f>VLOOKUP(primary[[#This Row],[id]],TreeDesign!$A$3:$C$500,3,FALSE)</f>
        <v>49</v>
      </c>
      <c r="D280" t="s">
        <v>874</v>
      </c>
      <c r="E280" t="s">
        <v>874</v>
      </c>
      <c r="F280" t="s">
        <v>958</v>
      </c>
      <c r="G280" s="19" t="s">
        <v>350</v>
      </c>
      <c r="I280" t="s">
        <v>186</v>
      </c>
      <c r="J280" t="s">
        <v>267</v>
      </c>
      <c r="K280" t="s">
        <v>266</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296</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212</v>
      </c>
      <c r="B281">
        <f>VLOOKUP(primary[[#This Row],[id]],TreeDesign!$A$3:$C$500,2,FALSE)</f>
        <v>10</v>
      </c>
      <c r="C281">
        <f>VLOOKUP(primary[[#This Row],[id]],TreeDesign!$A$3:$C$500,3,FALSE)</f>
        <v>50</v>
      </c>
      <c r="D281" t="s">
        <v>959</v>
      </c>
      <c r="E281" t="s">
        <v>1372</v>
      </c>
      <c r="F281" t="s">
        <v>960</v>
      </c>
      <c r="G281" s="19" t="s">
        <v>350</v>
      </c>
      <c r="H281" t="s">
        <v>1007</v>
      </c>
      <c r="I281" t="s">
        <v>185</v>
      </c>
      <c r="J281" t="s">
        <v>267</v>
      </c>
      <c r="K281" t="s">
        <v>266</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387</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1464</v>
      </c>
      <c r="B282" s="17">
        <f>VLOOKUP(primary[[#This Row],[id]],TreeDesign!$A$3:$C$500,2,FALSE)</f>
        <v>10</v>
      </c>
      <c r="C282" s="17">
        <f>VLOOKUP(primary[[#This Row],[id]],TreeDesign!$A$3:$C$500,3,FALSE)</f>
        <v>51</v>
      </c>
      <c r="D282" t="s">
        <v>1479</v>
      </c>
      <c r="E282" t="s">
        <v>1448</v>
      </c>
      <c r="F282" t="s">
        <v>1494</v>
      </c>
      <c r="G282" s="18" t="s">
        <v>350</v>
      </c>
      <c r="H282" t="s">
        <v>1509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296</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193</v>
      </c>
      <c r="B283" s="17">
        <f>VLOOKUP(primary[[#This Row],[id]],TreeDesign!$A$3:$C$500,2,FALSE)</f>
        <v>10.5</v>
      </c>
      <c r="C283" s="17">
        <f>VLOOKUP(primary[[#This Row],[id]],TreeDesign!$A$3:$C$500,3,FALSE)</f>
        <v>11</v>
      </c>
      <c r="D283" t="s">
        <v>893</v>
      </c>
      <c r="E283" t="s">
        <v>893</v>
      </c>
      <c r="F283" t="s">
        <v>961</v>
      </c>
      <c r="G283" s="18" t="s">
        <v>350</v>
      </c>
      <c r="I283" t="s">
        <v>194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296</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1061</v>
      </c>
      <c r="B284" s="17">
        <f>VLOOKUP(primary[[#This Row],[id]],TreeDesign!$A$3:$C$500,2,FALSE)</f>
        <v>10.5</v>
      </c>
      <c r="C284" s="17">
        <f>VLOOKUP(primary[[#This Row],[id]],TreeDesign!$A$3:$C$500,3,FALSE)</f>
        <v>13</v>
      </c>
      <c r="D284" t="s">
        <v>1081</v>
      </c>
      <c r="E284" t="s">
        <v>1081</v>
      </c>
      <c r="F284" s="20" t="s">
        <v>1129</v>
      </c>
      <c r="G284" s="18" t="s">
        <v>349</v>
      </c>
      <c r="I284" t="s">
        <v>196</v>
      </c>
      <c r="J284" t="s">
        <v>267</v>
      </c>
      <c r="K284" t="s">
        <v>266</v>
      </c>
      <c r="O284" t="s">
        <v>1097</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296</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1060</v>
      </c>
      <c r="B285" s="17">
        <f>VLOOKUP(primary[[#This Row],[id]],TreeDesign!$A$3:$C$500,2,FALSE)</f>
        <v>10.5</v>
      </c>
      <c r="C285" s="17">
        <f>VLOOKUP(primary[[#This Row],[id]],TreeDesign!$A$3:$C$500,3,FALSE)</f>
        <v>15</v>
      </c>
      <c r="D285" t="s">
        <v>1091</v>
      </c>
      <c r="E285" t="s">
        <v>1091</v>
      </c>
      <c r="F285" s="20" t="s">
        <v>1131</v>
      </c>
      <c r="G285" s="18" t="s">
        <v>349</v>
      </c>
      <c r="I285" t="s">
        <v>196</v>
      </c>
      <c r="J285" t="s">
        <v>267</v>
      </c>
      <c r="K285" t="s">
        <v>266</v>
      </c>
      <c r="O285" t="s">
        <v>1097</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296</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197</v>
      </c>
      <c r="B286">
        <f>VLOOKUP(primary[[#This Row],[id]],TreeDesign!$A$3:$C$500,2,FALSE)</f>
        <v>10.5</v>
      </c>
      <c r="C286">
        <f>VLOOKUP(primary[[#This Row],[id]],TreeDesign!$A$3:$C$500,3,FALSE)</f>
        <v>16</v>
      </c>
      <c r="D286" t="s">
        <v>337</v>
      </c>
      <c r="E286" t="s">
        <v>337</v>
      </c>
      <c r="F286" t="s">
        <v>344</v>
      </c>
      <c r="G286" s="19" t="s">
        <v>349</v>
      </c>
      <c r="I286" t="s">
        <v>198</v>
      </c>
      <c r="J286" t="s">
        <v>267</v>
      </c>
      <c r="K286" t="s">
        <v>266</v>
      </c>
      <c r="O286" t="s">
        <v>1097</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296</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1049</v>
      </c>
      <c r="B287">
        <f>VLOOKUP(primary[[#This Row],[id]],TreeDesign!$A$3:$C$500,2,FALSE)</f>
        <v>10.5</v>
      </c>
      <c r="C287">
        <f>VLOOKUP(primary[[#This Row],[id]],TreeDesign!$A$3:$C$500,3,FALSE)</f>
        <v>18</v>
      </c>
      <c r="D287" t="s">
        <v>1076</v>
      </c>
      <c r="E287" t="s">
        <v>1076</v>
      </c>
      <c r="F287" s="20" t="s">
        <v>1113</v>
      </c>
      <c r="G287" s="19" t="s">
        <v>349</v>
      </c>
      <c r="I287" t="s">
        <v>198</v>
      </c>
      <c r="J287" t="s">
        <v>267</v>
      </c>
      <c r="K287" t="s">
        <v>266</v>
      </c>
      <c r="O287" t="s">
        <v>1097</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1434</v>
      </c>
      <c r="B288" s="17">
        <f>VLOOKUP(primary[[#This Row],[id]],TreeDesign!$A$3:$C$500,2,FALSE)</f>
        <v>11</v>
      </c>
      <c r="C288" s="17">
        <f>VLOOKUP(primary[[#This Row],[id]],TreeDesign!$A$3:$C$500,3,FALSE)</f>
        <v>1</v>
      </c>
      <c r="D288" s="22" t="s">
        <v>1449</v>
      </c>
      <c r="E288" s="22" t="s">
        <v>1449</v>
      </c>
      <c r="F288" s="22" t="s">
        <v>1449</v>
      </c>
      <c r="G288" s="18" t="s">
        <v>350</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296</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213</v>
      </c>
      <c r="B289">
        <f>VLOOKUP(primary[[#This Row],[id]],TreeDesign!$A$3:$C$500,2,FALSE)</f>
        <v>11</v>
      </c>
      <c r="C289">
        <f>VLOOKUP(primary[[#This Row],[id]],TreeDesign!$A$3:$C$500,3,FALSE)</f>
        <v>4</v>
      </c>
      <c r="D289" t="s">
        <v>702</v>
      </c>
      <c r="E289" t="s">
        <v>1373</v>
      </c>
      <c r="F289" t="s">
        <v>703</v>
      </c>
      <c r="G289" s="19" t="s">
        <v>350</v>
      </c>
      <c r="I289" t="s">
        <v>190</v>
      </c>
      <c r="J289" t="s">
        <v>267</v>
      </c>
      <c r="K289" t="s">
        <v>266</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387</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214</v>
      </c>
      <c r="B290">
        <f>VLOOKUP(primary[[#This Row],[id]],TreeDesign!$A$3:$C$500,2,FALSE)</f>
        <v>11</v>
      </c>
      <c r="C290">
        <f>VLOOKUP(primary[[#This Row],[id]],TreeDesign!$A$3:$C$500,3,FALSE)</f>
        <v>5</v>
      </c>
      <c r="D290" t="s">
        <v>733</v>
      </c>
      <c r="E290" t="s">
        <v>1374</v>
      </c>
      <c r="F290" t="s">
        <v>734</v>
      </c>
      <c r="G290" s="19" t="s">
        <v>350</v>
      </c>
      <c r="H290" t="s">
        <v>735</v>
      </c>
      <c r="I290" t="s">
        <v>191</v>
      </c>
      <c r="J290" t="s">
        <v>267</v>
      </c>
      <c r="K290" t="s">
        <v>266</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387</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1529</v>
      </c>
      <c r="B291" s="17">
        <f>VLOOKUP(primary[[#This Row],[id]],TreeDesign!$A$3:$C$500,2,FALSE)</f>
        <v>11</v>
      </c>
      <c r="C291" s="17">
        <f>VLOOKUP(primary[[#This Row],[id]],TreeDesign!$A$3:$C$500,3,FALSE)</f>
        <v>7</v>
      </c>
      <c r="D291" t="s">
        <v>1546</v>
      </c>
      <c r="E291" t="s">
        <v>1546</v>
      </c>
      <c r="F291" t="s">
        <v>1547</v>
      </c>
      <c r="G291" s="18" t="s">
        <v>350</v>
      </c>
      <c r="I291" t="s">
        <v>192</v>
      </c>
      <c r="J291" t="s">
        <v>267</v>
      </c>
      <c r="K291" t="s">
        <v>266</v>
      </c>
      <c r="L291" t="s">
        <v>189</v>
      </c>
      <c r="M291" t="s">
        <v>267</v>
      </c>
      <c r="N291" t="s">
        <v>266</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1572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215</v>
      </c>
      <c r="B292">
        <f>VLOOKUP(primary[[#This Row],[id]],TreeDesign!$A$3:$C$500,2,FALSE)</f>
        <v>11</v>
      </c>
      <c r="C292">
        <f>VLOOKUP(primary[[#This Row],[id]],TreeDesign!$A$3:$C$500,3,FALSE)</f>
        <v>6</v>
      </c>
      <c r="D292" t="s">
        <v>707</v>
      </c>
      <c r="E292" t="s">
        <v>1375</v>
      </c>
      <c r="F292" t="s">
        <v>708</v>
      </c>
      <c r="G292" s="19" t="s">
        <v>350</v>
      </c>
      <c r="H292" t="s">
        <v>709</v>
      </c>
      <c r="I292" t="s">
        <v>189</v>
      </c>
      <c r="J292" t="s">
        <v>267</v>
      </c>
      <c r="K292" t="s">
        <v>266</v>
      </c>
      <c r="L292" t="s">
        <v>192</v>
      </c>
      <c r="M292" t="s">
        <v>267</v>
      </c>
      <c r="N292" t="s">
        <v>266</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387</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217</v>
      </c>
      <c r="B293">
        <f>VLOOKUP(primary[[#This Row],[id]],TreeDesign!$A$3:$C$500,2,FALSE)</f>
        <v>11</v>
      </c>
      <c r="C293">
        <f>VLOOKUP(primary[[#This Row],[id]],TreeDesign!$A$3:$C$500,3,FALSE)</f>
        <v>9</v>
      </c>
      <c r="D293" t="s">
        <v>904</v>
      </c>
      <c r="E293" t="s">
        <v>1376</v>
      </c>
      <c r="F293" t="s">
        <v>905</v>
      </c>
      <c r="G293" s="19" t="s">
        <v>350</v>
      </c>
      <c r="H293" t="s">
        <v>906</v>
      </c>
      <c r="I293" t="s">
        <v>195</v>
      </c>
      <c r="J293" t="s">
        <v>267</v>
      </c>
      <c r="K293" t="s">
        <v>266</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387</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216</v>
      </c>
      <c r="B294">
        <f>VLOOKUP(primary[[#This Row],[id]],TreeDesign!$A$3:$C$500,2,FALSE)</f>
        <v>11</v>
      </c>
      <c r="C294">
        <f>VLOOKUP(primary[[#This Row],[id]],TreeDesign!$A$3:$C$500,3,FALSE)</f>
        <v>10</v>
      </c>
      <c r="D294" t="s">
        <v>910</v>
      </c>
      <c r="E294" t="s">
        <v>1377</v>
      </c>
      <c r="F294" t="s">
        <v>911</v>
      </c>
      <c r="G294" s="19" t="s">
        <v>350</v>
      </c>
      <c r="H294" t="s">
        <v>912</v>
      </c>
      <c r="I294" t="s">
        <v>194</v>
      </c>
      <c r="J294" t="s">
        <v>267</v>
      </c>
      <c r="K294" t="s">
        <v>266</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387</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218</v>
      </c>
      <c r="B295">
        <f>VLOOKUP(primary[[#This Row],[id]],TreeDesign!$A$3:$C$500,2,FALSE)</f>
        <v>11</v>
      </c>
      <c r="C295">
        <f>VLOOKUP(primary[[#This Row],[id]],TreeDesign!$A$3:$C$500,3,FALSE)</f>
        <v>14</v>
      </c>
      <c r="D295" t="s">
        <v>634</v>
      </c>
      <c r="E295" t="s">
        <v>634</v>
      </c>
      <c r="F295" t="s">
        <v>635</v>
      </c>
      <c r="G295" s="19" t="s">
        <v>350</v>
      </c>
      <c r="I295" t="s">
        <v>196</v>
      </c>
      <c r="J295" t="s">
        <v>267</v>
      </c>
      <c r="K295" t="s">
        <v>266</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296</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220</v>
      </c>
      <c r="B296">
        <f>VLOOKUP(primary[[#This Row],[id]],TreeDesign!$A$3:$C$500,2,FALSE)</f>
        <v>11</v>
      </c>
      <c r="C296">
        <f>VLOOKUP(primary[[#This Row],[id]],TreeDesign!$A$3:$C$500,3,FALSE)</f>
        <v>17</v>
      </c>
      <c r="D296" t="s">
        <v>390</v>
      </c>
      <c r="E296" t="s">
        <v>1378</v>
      </c>
      <c r="F296" t="s">
        <v>391</v>
      </c>
      <c r="G296" s="17" t="s">
        <v>350</v>
      </c>
      <c r="H296" t="s">
        <v>402</v>
      </c>
      <c r="I296" t="s">
        <v>198</v>
      </c>
      <c r="J296" t="s">
        <v>267</v>
      </c>
      <c r="K296" t="s">
        <v>266</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387</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221</v>
      </c>
      <c r="B297">
        <f>VLOOKUP(primary[[#This Row],[id]],TreeDesign!$A$3:$C$500,2,FALSE)</f>
        <v>11</v>
      </c>
      <c r="C297">
        <f>VLOOKUP(primary[[#This Row],[id]],TreeDesign!$A$3:$C$500,3,FALSE)</f>
        <v>20</v>
      </c>
      <c r="D297" t="s">
        <v>418</v>
      </c>
      <c r="E297" t="s">
        <v>1379</v>
      </c>
      <c r="F297" t="s">
        <v>419</v>
      </c>
      <c r="G297" s="17" t="s">
        <v>350</v>
      </c>
      <c r="H297" t="s">
        <v>1001</v>
      </c>
      <c r="I297" t="s">
        <v>199</v>
      </c>
      <c r="J297" t="s">
        <v>267</v>
      </c>
      <c r="K297" t="s">
        <v>266</v>
      </c>
      <c r="L297" t="s">
        <v>200</v>
      </c>
      <c r="M297" t="s">
        <v>267</v>
      </c>
      <c r="N297" t="s">
        <v>266</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387</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24</v>
      </c>
      <c r="D298" t="s">
        <v>919</v>
      </c>
      <c r="E298" t="s">
        <v>919</v>
      </c>
      <c r="F298" t="s">
        <v>920</v>
      </c>
      <c r="G298" s="19" t="s">
        <v>350</v>
      </c>
      <c r="I298" t="s">
        <v>201</v>
      </c>
      <c r="J298" t="s">
        <v>267</v>
      </c>
      <c r="K298" t="s">
        <v>266</v>
      </c>
      <c r="L298" t="s">
        <v>205</v>
      </c>
      <c r="M298" t="s">
        <v>267</v>
      </c>
      <c r="N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296</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1420</v>
      </c>
      <c r="B299" s="17">
        <f>VLOOKUP(primary[[#This Row],[id]],TreeDesign!$A$3:$C$500,2,FALSE)</f>
        <v>11</v>
      </c>
      <c r="C299" s="17">
        <f>VLOOKUP(primary[[#This Row],[id]],TreeDesign!$A$3:$C$500,3,FALSE)</f>
        <v>33</v>
      </c>
      <c r="D299" t="s">
        <v>1421</v>
      </c>
      <c r="E299" t="s">
        <v>1421</v>
      </c>
      <c r="F299" t="s">
        <v>1422</v>
      </c>
      <c r="G299" s="18" t="s">
        <v>350</v>
      </c>
      <c r="I299" t="s">
        <v>210</v>
      </c>
      <c r="J299" t="s">
        <v>267</v>
      </c>
      <c r="K299" t="s">
        <v>266</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296</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223</v>
      </c>
      <c r="B300">
        <f>VLOOKUP(primary[[#This Row],[id]],TreeDesign!$A$3:$C$500,2,FALSE)</f>
        <v>11</v>
      </c>
      <c r="C300">
        <f>VLOOKUP(primary[[#This Row],[id]],TreeDesign!$A$3:$C$500,3,FALSE)</f>
        <v>40</v>
      </c>
      <c r="D300" t="s">
        <v>962</v>
      </c>
      <c r="E300" t="s">
        <v>1380</v>
      </c>
      <c r="F300" t="s">
        <v>963</v>
      </c>
      <c r="G300" s="19" t="s">
        <v>350</v>
      </c>
      <c r="H300" t="s">
        <v>1004</v>
      </c>
      <c r="I300" t="s">
        <v>170</v>
      </c>
      <c r="J300" t="s">
        <v>267</v>
      </c>
      <c r="K300" t="s">
        <v>266</v>
      </c>
      <c r="L300" t="s">
        <v>208</v>
      </c>
      <c r="M300" t="s">
        <v>267</v>
      </c>
      <c r="N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387</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Parent
    {
        parentID = metascience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226</v>
      </c>
      <c r="B301">
        <f>VLOOKUP(primary[[#This Row],[id]],TreeDesign!$A$3:$C$500,2,FALSE)</f>
        <v>11</v>
      </c>
      <c r="C301">
        <f>VLOOKUP(primary[[#This Row],[id]],TreeDesign!$A$3:$C$500,3,FALSE)</f>
        <v>42</v>
      </c>
      <c r="D301" t="s">
        <v>924</v>
      </c>
      <c r="E301" t="s">
        <v>924</v>
      </c>
      <c r="F301" t="s">
        <v>964</v>
      </c>
      <c r="G301" s="19" t="s">
        <v>350</v>
      </c>
      <c r="I301" t="s">
        <v>209</v>
      </c>
      <c r="J301" t="s">
        <v>267</v>
      </c>
      <c r="K301" t="s">
        <v>266</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296</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1514</v>
      </c>
      <c r="B302" s="17">
        <f>VLOOKUP(primary[[#This Row],[id]],TreeDesign!$A$3:$C$500,2,FALSE)</f>
        <v>11</v>
      </c>
      <c r="C302" s="17">
        <f>VLOOKUP(primary[[#This Row],[id]],TreeDesign!$A$3:$C$500,3,FALSE)</f>
        <v>43</v>
      </c>
      <c r="D302" t="s">
        <v>1515</v>
      </c>
      <c r="E302" t="s">
        <v>1515</v>
      </c>
      <c r="F302" t="s">
        <v>1516</v>
      </c>
      <c r="G302" s="18" t="s">
        <v>350</v>
      </c>
      <c r="I302" t="s">
        <v>175</v>
      </c>
      <c r="J302" t="s">
        <v>267</v>
      </c>
      <c r="K302" t="s">
        <v>266</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1572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1517</v>
      </c>
      <c r="B303" s="17">
        <f>VLOOKUP(primary[[#This Row],[id]],TreeDesign!$A$3:$C$500,2,FALSE)</f>
        <v>11</v>
      </c>
      <c r="C303" s="17">
        <f>VLOOKUP(primary[[#This Row],[id]],TreeDesign!$A$3:$C$500,3,FALSE)</f>
        <v>45</v>
      </c>
      <c r="D303" t="s">
        <v>1521</v>
      </c>
      <c r="E303" t="s">
        <v>1521</v>
      </c>
      <c r="F303" t="s">
        <v>1522</v>
      </c>
      <c r="G303" s="18" t="s">
        <v>350</v>
      </c>
      <c r="I303" t="s">
        <v>184</v>
      </c>
      <c r="J303" t="s">
        <v>267</v>
      </c>
      <c r="K303" t="s">
        <v>266</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1572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227</v>
      </c>
      <c r="B304">
        <f>VLOOKUP(primary[[#This Row],[id]],TreeDesign!$A$3:$C$500,2,FALSE)</f>
        <v>11</v>
      </c>
      <c r="C304">
        <f>VLOOKUP(primary[[#This Row],[id]],TreeDesign!$A$3:$C$500,3,FALSE)</f>
        <v>46</v>
      </c>
      <c r="D304" t="s">
        <v>965</v>
      </c>
      <c r="E304" t="s">
        <v>965</v>
      </c>
      <c r="F304" t="s">
        <v>966</v>
      </c>
      <c r="G304" s="19" t="s">
        <v>350</v>
      </c>
      <c r="I304" t="s">
        <v>183</v>
      </c>
      <c r="J304" t="s">
        <v>267</v>
      </c>
      <c r="K304" t="s">
        <v>266</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296</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941</v>
      </c>
      <c r="E305" t="s">
        <v>1381</v>
      </c>
      <c r="F305" t="s">
        <v>942</v>
      </c>
      <c r="G305" s="19" t="s">
        <v>350</v>
      </c>
      <c r="H305" t="s">
        <v>943</v>
      </c>
      <c r="I305" t="s">
        <v>177</v>
      </c>
      <c r="J305" t="s">
        <v>267</v>
      </c>
      <c r="K305" t="s">
        <v>266</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387</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187</v>
      </c>
      <c r="B306">
        <f>VLOOKUP(primary[[#This Row],[id]],TreeDesign!$A$3:$C$500,2,FALSE)</f>
        <v>11</v>
      </c>
      <c r="C306">
        <f>VLOOKUP(primary[[#This Row],[id]],TreeDesign!$A$3:$C$500,3,FALSE)</f>
        <v>49</v>
      </c>
      <c r="D306" t="s">
        <v>967</v>
      </c>
      <c r="E306" t="s">
        <v>1158</v>
      </c>
      <c r="F306" t="s">
        <v>968</v>
      </c>
      <c r="G306" s="19" t="s">
        <v>350</v>
      </c>
      <c r="H306" t="s">
        <v>969</v>
      </c>
      <c r="I306" t="s">
        <v>211</v>
      </c>
      <c r="J306" t="s">
        <v>267</v>
      </c>
      <c r="K306" t="s">
        <v>266</v>
      </c>
      <c r="L306" t="s">
        <v>212</v>
      </c>
      <c r="M306" t="s">
        <v>267</v>
      </c>
      <c r="N306" t="s">
        <v>266</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296</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228</v>
      </c>
      <c r="B307">
        <f>VLOOKUP(primary[[#This Row],[id]],TreeDesign!$A$3:$C$500,2,FALSE)</f>
        <v>11</v>
      </c>
      <c r="C307">
        <f>VLOOKUP(primary[[#This Row],[id]],TreeDesign!$A$3:$C$500,3,FALSE)</f>
        <v>50</v>
      </c>
      <c r="D307" t="s">
        <v>973</v>
      </c>
      <c r="E307" t="s">
        <v>1382</v>
      </c>
      <c r="F307" t="s">
        <v>974</v>
      </c>
      <c r="G307" s="19" t="s">
        <v>350</v>
      </c>
      <c r="H307" t="s">
        <v>1008</v>
      </c>
      <c r="I307" t="s">
        <v>212</v>
      </c>
      <c r="J307" t="s">
        <v>267</v>
      </c>
      <c r="K307" t="s">
        <v>266</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387</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1465</v>
      </c>
      <c r="B308" s="17">
        <f>VLOOKUP(primary[[#This Row],[id]],TreeDesign!$A$3:$C$500,2,FALSE)</f>
        <v>11</v>
      </c>
      <c r="C308" s="17">
        <f>VLOOKUP(primary[[#This Row],[id]],TreeDesign!$A$3:$C$500,3,FALSE)</f>
        <v>51</v>
      </c>
      <c r="D308" t="s">
        <v>1480</v>
      </c>
      <c r="E308" t="s">
        <v>1449</v>
      </c>
      <c r="F308" t="s">
        <v>1495</v>
      </c>
      <c r="G308" s="18" t="s">
        <v>350</v>
      </c>
      <c r="H308" t="s">
        <v>1510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1062</v>
      </c>
      <c r="B309" s="17">
        <f>VLOOKUP(primary[[#This Row],[id]],TreeDesign!$A$3:$C$500,2,FALSE)</f>
        <v>11.5</v>
      </c>
      <c r="C309" s="17">
        <f>VLOOKUP(primary[[#This Row],[id]],TreeDesign!$A$3:$C$500,3,FALSE)</f>
        <v>13</v>
      </c>
      <c r="D309" t="s">
        <v>1082</v>
      </c>
      <c r="E309" t="s">
        <v>1082</v>
      </c>
      <c r="F309" s="20" t="s">
        <v>1127</v>
      </c>
      <c r="G309" s="18" t="s">
        <v>349</v>
      </c>
      <c r="I309" t="s">
        <v>218</v>
      </c>
      <c r="J309" t="s">
        <v>267</v>
      </c>
      <c r="K309" t="s">
        <v>266</v>
      </c>
      <c r="O309" t="s">
        <v>1097</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1063</v>
      </c>
      <c r="B310" s="17">
        <f>VLOOKUP(primary[[#This Row],[id]],TreeDesign!$A$3:$C$500,2,FALSE)</f>
        <v>11.5</v>
      </c>
      <c r="C310" s="17">
        <f>VLOOKUP(primary[[#This Row],[id]],TreeDesign!$A$3:$C$500,3,FALSE)</f>
        <v>15</v>
      </c>
      <c r="D310" t="s">
        <v>1092</v>
      </c>
      <c r="E310" t="s">
        <v>1092</v>
      </c>
      <c r="F310" s="20" t="s">
        <v>1128</v>
      </c>
      <c r="G310" s="18" t="s">
        <v>349</v>
      </c>
      <c r="I310" t="s">
        <v>218</v>
      </c>
      <c r="J310" t="s">
        <v>267</v>
      </c>
      <c r="K310" t="s">
        <v>266</v>
      </c>
      <c r="O310" t="s">
        <v>1097</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219</v>
      </c>
      <c r="B311">
        <f>VLOOKUP(primary[[#This Row],[id]],TreeDesign!$A$3:$C$500,2,FALSE)</f>
        <v>11.5</v>
      </c>
      <c r="C311">
        <f>VLOOKUP(primary[[#This Row],[id]],TreeDesign!$A$3:$C$500,3,FALSE)</f>
        <v>16</v>
      </c>
      <c r="D311" t="s">
        <v>338</v>
      </c>
      <c r="E311" t="s">
        <v>338</v>
      </c>
      <c r="F311" t="s">
        <v>345</v>
      </c>
      <c r="G311" s="19" t="s">
        <v>349</v>
      </c>
      <c r="I311" t="s">
        <v>220</v>
      </c>
      <c r="J311" t="s">
        <v>267</v>
      </c>
      <c r="K311" t="s">
        <v>266</v>
      </c>
      <c r="O311" t="s">
        <v>1097</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296</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1050</v>
      </c>
      <c r="B312">
        <f>VLOOKUP(primary[[#This Row],[id]],TreeDesign!$A$3:$C$500,2,FALSE)</f>
        <v>11.5</v>
      </c>
      <c r="C312">
        <f>VLOOKUP(primary[[#This Row],[id]],TreeDesign!$A$3:$C$500,3,FALSE)</f>
        <v>18</v>
      </c>
      <c r="D312" t="s">
        <v>1077</v>
      </c>
      <c r="E312" t="s">
        <v>1077</v>
      </c>
      <c r="F312" s="20" t="s">
        <v>1114</v>
      </c>
      <c r="G312" s="19" t="s">
        <v>349</v>
      </c>
      <c r="I312" t="s">
        <v>220</v>
      </c>
      <c r="J312" t="s">
        <v>267</v>
      </c>
      <c r="K312" t="s">
        <v>266</v>
      </c>
      <c r="O312" t="s">
        <v>1097</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296</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1435</v>
      </c>
      <c r="B313" s="17">
        <f>VLOOKUP(primary[[#This Row],[id]],TreeDesign!$A$3:$C$500,2,FALSE)</f>
        <v>12</v>
      </c>
      <c r="C313" s="17">
        <f>VLOOKUP(primary[[#This Row],[id]],TreeDesign!$A$3:$C$500,3,FALSE)</f>
        <v>1</v>
      </c>
      <c r="D313" s="22" t="s">
        <v>1450</v>
      </c>
      <c r="E313" s="22" t="s">
        <v>1450</v>
      </c>
      <c r="F313" s="22" t="s">
        <v>1450</v>
      </c>
      <c r="G313" s="18" t="s">
        <v>350</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229</v>
      </c>
      <c r="B314">
        <f>VLOOKUP(primary[[#This Row],[id]],TreeDesign!$A$3:$C$500,2,FALSE)</f>
        <v>12</v>
      </c>
      <c r="C314">
        <f>VLOOKUP(primary[[#This Row],[id]],TreeDesign!$A$3:$C$500,3,FALSE)</f>
        <v>4</v>
      </c>
      <c r="D314" t="s">
        <v>715</v>
      </c>
      <c r="E314" t="s">
        <v>1383</v>
      </c>
      <c r="F314" t="s">
        <v>716</v>
      </c>
      <c r="G314" s="19" t="s">
        <v>350</v>
      </c>
      <c r="H314" t="s">
        <v>717</v>
      </c>
      <c r="I314" t="s">
        <v>213</v>
      </c>
      <c r="J314" t="s">
        <v>267</v>
      </c>
      <c r="K314" t="s">
        <v>266</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387</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231</v>
      </c>
      <c r="B315">
        <f>VLOOKUP(primary[[#This Row],[id]],TreeDesign!$A$3:$C$500,2,FALSE)</f>
        <v>12</v>
      </c>
      <c r="C315">
        <f>VLOOKUP(primary[[#This Row],[id]],TreeDesign!$A$3:$C$500,3,FALSE)</f>
        <v>5</v>
      </c>
      <c r="D315" t="s">
        <v>321</v>
      </c>
      <c r="E315" t="s">
        <v>321</v>
      </c>
      <c r="F315" t="s">
        <v>325</v>
      </c>
      <c r="G315" s="17" t="s">
        <v>350</v>
      </c>
      <c r="I315" t="s">
        <v>214</v>
      </c>
      <c r="J315" t="s">
        <v>267</v>
      </c>
      <c r="K315" t="s">
        <v>266</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296</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1530</v>
      </c>
      <c r="B316" s="17">
        <f>VLOOKUP(primary[[#This Row],[id]],TreeDesign!$A$3:$C$500,2,FALSE)</f>
        <v>12</v>
      </c>
      <c r="C316" s="17">
        <f>VLOOKUP(primary[[#This Row],[id]],TreeDesign!$A$3:$C$500,3,FALSE)</f>
        <v>7</v>
      </c>
      <c r="D316" t="s">
        <v>1548</v>
      </c>
      <c r="E316" t="s">
        <v>1548</v>
      </c>
      <c r="F316" t="s">
        <v>1547</v>
      </c>
      <c r="G316" s="18" t="s">
        <v>350</v>
      </c>
      <c r="I316" t="s">
        <v>1529</v>
      </c>
      <c r="J316" t="s">
        <v>267</v>
      </c>
      <c r="K316" t="s">
        <v>266</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1572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230</v>
      </c>
      <c r="B317">
        <f>VLOOKUP(primary[[#This Row],[id]],TreeDesign!$A$3:$C$500,2,FALSE)</f>
        <v>12</v>
      </c>
      <c r="C317">
        <f>VLOOKUP(primary[[#This Row],[id]],TreeDesign!$A$3:$C$500,3,FALSE)</f>
        <v>6</v>
      </c>
      <c r="D317" t="s">
        <v>710</v>
      </c>
      <c r="E317" t="s">
        <v>1384</v>
      </c>
      <c r="F317" t="s">
        <v>711</v>
      </c>
      <c r="G317" s="19" t="s">
        <v>350</v>
      </c>
      <c r="H317" t="s">
        <v>712</v>
      </c>
      <c r="I317" t="s">
        <v>215</v>
      </c>
      <c r="J317" t="s">
        <v>267</v>
      </c>
      <c r="K317" t="s">
        <v>266</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387</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233</v>
      </c>
      <c r="B318">
        <f>VLOOKUP(primary[[#This Row],[id]],TreeDesign!$A$3:$C$500,2,FALSE)</f>
        <v>12</v>
      </c>
      <c r="C318">
        <f>VLOOKUP(primary[[#This Row],[id]],TreeDesign!$A$3:$C$500,3,FALSE)</f>
        <v>9</v>
      </c>
      <c r="D318" t="s">
        <v>327</v>
      </c>
      <c r="E318" t="s">
        <v>327</v>
      </c>
      <c r="F318" t="s">
        <v>328</v>
      </c>
      <c r="G318" s="17" t="s">
        <v>350</v>
      </c>
      <c r="I318" t="s">
        <v>217</v>
      </c>
      <c r="J318" t="s">
        <v>267</v>
      </c>
      <c r="K318" t="s">
        <v>266</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296</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232</v>
      </c>
      <c r="B319">
        <f>VLOOKUP(primary[[#This Row],[id]],TreeDesign!$A$3:$C$500,2,FALSE)</f>
        <v>12</v>
      </c>
      <c r="C319">
        <f>VLOOKUP(primary[[#This Row],[id]],TreeDesign!$A$3:$C$500,3,FALSE)</f>
        <v>10</v>
      </c>
      <c r="D319" t="s">
        <v>913</v>
      </c>
      <c r="E319" t="s">
        <v>1385</v>
      </c>
      <c r="F319" t="s">
        <v>914</v>
      </c>
      <c r="G319" s="19" t="s">
        <v>350</v>
      </c>
      <c r="H319" t="s">
        <v>915</v>
      </c>
      <c r="I319" t="s">
        <v>216</v>
      </c>
      <c r="J319" t="s">
        <v>267</v>
      </c>
      <c r="K319" t="s">
        <v>266</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387</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235</v>
      </c>
      <c r="B320">
        <f>VLOOKUP(primary[[#This Row],[id]],TreeDesign!$A$3:$C$500,2,FALSE)</f>
        <v>12</v>
      </c>
      <c r="C320">
        <f>VLOOKUP(primary[[#This Row],[id]],TreeDesign!$A$3:$C$500,3,FALSE)</f>
        <v>33</v>
      </c>
      <c r="D320" t="s">
        <v>956</v>
      </c>
      <c r="E320" t="s">
        <v>1386</v>
      </c>
      <c r="F320" t="s">
        <v>957</v>
      </c>
      <c r="G320" s="19" t="s">
        <v>350</v>
      </c>
      <c r="I320" t="s">
        <v>1420</v>
      </c>
      <c r="J320" t="s">
        <v>267</v>
      </c>
      <c r="K320" t="s">
        <v>266</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387</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224</v>
      </c>
      <c r="B321">
        <f>VLOOKUP(primary[[#This Row],[id]],TreeDesign!$A$3:$C$500,2,FALSE)</f>
        <v>12</v>
      </c>
      <c r="C321">
        <f>VLOOKUP(primary[[#This Row],[id]],TreeDesign!$A$3:$C$500,3,FALSE)</f>
        <v>40</v>
      </c>
      <c r="D321" t="s">
        <v>975</v>
      </c>
      <c r="E321" t="s">
        <v>1387</v>
      </c>
      <c r="F321" t="s">
        <v>976</v>
      </c>
      <c r="G321" s="19" t="s">
        <v>350</v>
      </c>
      <c r="H321" t="s">
        <v>1005</v>
      </c>
      <c r="I321" t="s">
        <v>223</v>
      </c>
      <c r="J321" t="s">
        <v>267</v>
      </c>
      <c r="K321" t="s">
        <v>266</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387</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234</v>
      </c>
      <c r="B322">
        <f>VLOOKUP(primary[[#This Row],[id]],TreeDesign!$A$3:$C$500,2,FALSE)</f>
        <v>12</v>
      </c>
      <c r="C322">
        <f>VLOOKUP(primary[[#This Row],[id]],TreeDesign!$A$3:$C$500,3,FALSE)</f>
        <v>42</v>
      </c>
      <c r="D322" t="s">
        <v>925</v>
      </c>
      <c r="E322" t="s">
        <v>925</v>
      </c>
      <c r="F322" t="s">
        <v>979</v>
      </c>
      <c r="G322" s="19" t="s">
        <v>350</v>
      </c>
      <c r="I322" t="s">
        <v>226</v>
      </c>
      <c r="J322" t="s">
        <v>267</v>
      </c>
      <c r="K322" t="s">
        <v>266</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296</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1518</v>
      </c>
      <c r="B323" s="17">
        <f>VLOOKUP(primary[[#This Row],[id]],TreeDesign!$A$3:$C$500,2,FALSE)</f>
        <v>12</v>
      </c>
      <c r="C323" s="17">
        <f>VLOOKUP(primary[[#This Row],[id]],TreeDesign!$A$3:$C$500,3,FALSE)</f>
        <v>45</v>
      </c>
      <c r="D323" t="s">
        <v>1523</v>
      </c>
      <c r="E323" t="s">
        <v>1523</v>
      </c>
      <c r="F323" t="s">
        <v>1524</v>
      </c>
      <c r="G323" s="18" t="s">
        <v>350</v>
      </c>
      <c r="I323" t="s">
        <v>1517</v>
      </c>
      <c r="J323" t="s">
        <v>267</v>
      </c>
      <c r="K323" t="s">
        <v>266</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1572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239</v>
      </c>
      <c r="B324">
        <f>VLOOKUP(primary[[#This Row],[id]],TreeDesign!$A$3:$C$500,2,FALSE)</f>
        <v>12</v>
      </c>
      <c r="C324">
        <f>VLOOKUP(primary[[#This Row],[id]],TreeDesign!$A$3:$C$500,3,FALSE)</f>
        <v>46</v>
      </c>
      <c r="D324" t="s">
        <v>926</v>
      </c>
      <c r="E324" t="s">
        <v>926</v>
      </c>
      <c r="F324" t="s">
        <v>980</v>
      </c>
      <c r="G324" s="19" t="s">
        <v>350</v>
      </c>
      <c r="I324" t="s">
        <v>227</v>
      </c>
      <c r="J324" t="s">
        <v>267</v>
      </c>
      <c r="K324" t="s">
        <v>266</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296</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944</v>
      </c>
      <c r="E325" t="s">
        <v>1388</v>
      </c>
      <c r="F325" t="s">
        <v>946</v>
      </c>
      <c r="G325" s="19" t="s">
        <v>350</v>
      </c>
      <c r="H325" t="s">
        <v>945</v>
      </c>
      <c r="I325" t="s">
        <v>178</v>
      </c>
      <c r="J325" t="s">
        <v>267</v>
      </c>
      <c r="K325" t="s">
        <v>266</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387</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188</v>
      </c>
      <c r="B326">
        <f>VLOOKUP(primary[[#This Row],[id]],TreeDesign!$A$3:$C$500,2,FALSE)</f>
        <v>12</v>
      </c>
      <c r="C326">
        <f>VLOOKUP(primary[[#This Row],[id]],TreeDesign!$A$3:$C$500,3,FALSE)</f>
        <v>49</v>
      </c>
      <c r="D326" t="s">
        <v>971</v>
      </c>
      <c r="E326" t="s">
        <v>1389</v>
      </c>
      <c r="F326" t="s">
        <v>972</v>
      </c>
      <c r="G326" s="19" t="s">
        <v>350</v>
      </c>
      <c r="H326" t="s">
        <v>970</v>
      </c>
      <c r="I326" t="s">
        <v>187</v>
      </c>
      <c r="J326" t="s">
        <v>267</v>
      </c>
      <c r="K326" t="s">
        <v>266</v>
      </c>
      <c r="L326" t="s">
        <v>228</v>
      </c>
      <c r="M326" t="s">
        <v>267</v>
      </c>
      <c r="N326" t="s">
        <v>266</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387</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1466</v>
      </c>
      <c r="B327" s="17">
        <f>VLOOKUP(primary[[#This Row],[id]],TreeDesign!$A$3:$C$500,2,FALSE)</f>
        <v>12</v>
      </c>
      <c r="C327" s="17">
        <f>VLOOKUP(primary[[#This Row],[id]],TreeDesign!$A$3:$C$500,3,FALSE)</f>
        <v>51</v>
      </c>
      <c r="D327" t="s">
        <v>1481</v>
      </c>
      <c r="E327" t="s">
        <v>1450</v>
      </c>
      <c r="F327" t="s">
        <v>1496</v>
      </c>
      <c r="G327" s="18" t="s">
        <v>350</v>
      </c>
      <c r="H327" t="s">
        <v>1511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296</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1436</v>
      </c>
      <c r="B328" s="17">
        <f>VLOOKUP(primary[[#This Row],[id]],TreeDesign!$A$3:$C$500,2,FALSE)</f>
        <v>13</v>
      </c>
      <c r="C328" s="17">
        <f>VLOOKUP(primary[[#This Row],[id]],TreeDesign!$A$3:$C$500,3,FALSE)</f>
        <v>1</v>
      </c>
      <c r="D328" s="22" t="s">
        <v>1451</v>
      </c>
      <c r="E328" s="22" t="s">
        <v>1451</v>
      </c>
      <c r="F328" s="22" t="s">
        <v>1451</v>
      </c>
      <c r="G328" s="18" t="s">
        <v>350</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296</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236</v>
      </c>
      <c r="B329">
        <f>VLOOKUP(primary[[#This Row],[id]],TreeDesign!$A$3:$C$500,2,FALSE)</f>
        <v>13</v>
      </c>
      <c r="C329">
        <f>VLOOKUP(primary[[#This Row],[id]],TreeDesign!$A$3:$C$500,3,FALSE)</f>
        <v>4</v>
      </c>
      <c r="D329" t="s">
        <v>718</v>
      </c>
      <c r="E329" t="s">
        <v>1390</v>
      </c>
      <c r="F329" t="s">
        <v>719</v>
      </c>
      <c r="G329" s="19" t="s">
        <v>350</v>
      </c>
      <c r="H329" t="s">
        <v>720</v>
      </c>
      <c r="I329" t="s">
        <v>229</v>
      </c>
      <c r="J329" t="s">
        <v>267</v>
      </c>
      <c r="K329" t="s">
        <v>266</v>
      </c>
      <c r="L329" t="s">
        <v>231</v>
      </c>
      <c r="M329" t="s">
        <v>267</v>
      </c>
      <c r="N329" t="s">
        <v>266</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387</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1531</v>
      </c>
      <c r="B330" s="17">
        <f>VLOOKUP(primary[[#This Row],[id]],TreeDesign!$A$3:$C$500,2,FALSE)</f>
        <v>13</v>
      </c>
      <c r="C330" s="17">
        <f>VLOOKUP(primary[[#This Row],[id]],TreeDesign!$A$3:$C$500,3,FALSE)</f>
        <v>5</v>
      </c>
      <c r="D330" t="s">
        <v>1549</v>
      </c>
      <c r="E330" t="s">
        <v>1549</v>
      </c>
      <c r="F330" t="s">
        <v>1550</v>
      </c>
      <c r="G330" s="18" t="s">
        <v>350</v>
      </c>
      <c r="I330" t="s">
        <v>231</v>
      </c>
      <c r="J330" t="s">
        <v>267</v>
      </c>
      <c r="K330" t="s">
        <v>266</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1572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1532</v>
      </c>
      <c r="B331" s="17">
        <f>VLOOKUP(primary[[#This Row],[id]],TreeDesign!$A$3:$C$500,2,FALSE)</f>
        <v>13</v>
      </c>
      <c r="C331" s="17">
        <f>VLOOKUP(primary[[#This Row],[id]],TreeDesign!$A$3:$C$500,3,FALSE)</f>
        <v>7</v>
      </c>
      <c r="D331" t="s">
        <v>1551</v>
      </c>
      <c r="E331" t="s">
        <v>1551</v>
      </c>
      <c r="F331" t="s">
        <v>1547</v>
      </c>
      <c r="G331" s="18" t="s">
        <v>350</v>
      </c>
      <c r="I331" t="s">
        <v>1530</v>
      </c>
      <c r="J331" t="s">
        <v>267</v>
      </c>
      <c r="K331" t="s">
        <v>266</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1572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237</v>
      </c>
      <c r="B332">
        <f>VLOOKUP(primary[[#This Row],[id]],TreeDesign!$A$3:$C$500,2,FALSE)</f>
        <v>13</v>
      </c>
      <c r="C332">
        <f>VLOOKUP(primary[[#This Row],[id]],TreeDesign!$A$3:$C$500,3,FALSE)</f>
        <v>6</v>
      </c>
      <c r="D332" t="s">
        <v>713</v>
      </c>
      <c r="E332" t="s">
        <v>1573</v>
      </c>
      <c r="F332" t="s">
        <v>714</v>
      </c>
      <c r="G332" s="19" t="s">
        <v>350</v>
      </c>
      <c r="I332" t="s">
        <v>230</v>
      </c>
      <c r="J332" t="s">
        <v>267</v>
      </c>
      <c r="K332" t="s">
        <v>266</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387</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238</v>
      </c>
      <c r="B333">
        <f>VLOOKUP(primary[[#This Row],[id]],TreeDesign!$A$3:$C$500,2,FALSE)</f>
        <v>13</v>
      </c>
      <c r="C333">
        <f>VLOOKUP(primary[[#This Row],[id]],TreeDesign!$A$3:$C$500,3,FALSE)</f>
        <v>10</v>
      </c>
      <c r="D333" t="s">
        <v>916</v>
      </c>
      <c r="E333" t="s">
        <v>1391</v>
      </c>
      <c r="F333" t="s">
        <v>917</v>
      </c>
      <c r="G333" s="17" t="s">
        <v>350</v>
      </c>
      <c r="I333" t="s">
        <v>232</v>
      </c>
      <c r="J333" t="s">
        <v>267</v>
      </c>
      <c r="K333" t="s">
        <v>266</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387</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1533</v>
      </c>
      <c r="B334" s="17">
        <f>VLOOKUP(primary[[#This Row],[id]],TreeDesign!$A$3:$C$500,2,FALSE)</f>
        <v>13</v>
      </c>
      <c r="C334" s="17">
        <f>VLOOKUP(primary[[#This Row],[id]],TreeDesign!$A$3:$C$500,3,FALSE)</f>
        <v>33</v>
      </c>
      <c r="D334" t="s">
        <v>1571</v>
      </c>
      <c r="E334" t="s">
        <v>1571</v>
      </c>
      <c r="F334" t="s">
        <v>1552</v>
      </c>
      <c r="G334" s="18" t="s">
        <v>350</v>
      </c>
      <c r="I334" t="s">
        <v>235</v>
      </c>
      <c r="J334" t="s">
        <v>267</v>
      </c>
      <c r="K334" t="s">
        <v>266</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1572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225</v>
      </c>
      <c r="B335">
        <f>VLOOKUP(primary[[#This Row],[id]],TreeDesign!$A$3:$C$500,2,FALSE)</f>
        <v>13</v>
      </c>
      <c r="C335">
        <f>VLOOKUP(primary[[#This Row],[id]],TreeDesign!$A$3:$C$500,3,FALSE)</f>
        <v>40</v>
      </c>
      <c r="D335" t="s">
        <v>977</v>
      </c>
      <c r="E335" t="s">
        <v>1392</v>
      </c>
      <c r="F335" t="s">
        <v>978</v>
      </c>
      <c r="G335" s="19" t="s">
        <v>350</v>
      </c>
      <c r="H335" t="s">
        <v>1006</v>
      </c>
      <c r="I335" t="s">
        <v>224</v>
      </c>
      <c r="J335" t="s">
        <v>267</v>
      </c>
      <c r="K335" t="s">
        <v>266</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387</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1519</v>
      </c>
      <c r="B336" s="17">
        <f>VLOOKUP(primary[[#This Row],[id]],TreeDesign!$A$3:$C$500,2,FALSE)</f>
        <v>13</v>
      </c>
      <c r="C336" s="17">
        <f>VLOOKUP(primary[[#This Row],[id]],TreeDesign!$A$3:$C$500,3,FALSE)</f>
        <v>45</v>
      </c>
      <c r="D336" t="s">
        <v>1525</v>
      </c>
      <c r="E336" t="s">
        <v>1525</v>
      </c>
      <c r="F336" t="s">
        <v>1526</v>
      </c>
      <c r="G336" s="18" t="s">
        <v>350</v>
      </c>
      <c r="I336" t="s">
        <v>1518</v>
      </c>
      <c r="J336" t="s">
        <v>267</v>
      </c>
      <c r="K336" t="s">
        <v>266</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1572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947</v>
      </c>
      <c r="E337" t="s">
        <v>1393</v>
      </c>
      <c r="F337" t="s">
        <v>948</v>
      </c>
      <c r="G337" s="19" t="s">
        <v>350</v>
      </c>
      <c r="H337" t="s">
        <v>949</v>
      </c>
      <c r="I337" t="s">
        <v>179</v>
      </c>
      <c r="J337" t="s">
        <v>267</v>
      </c>
      <c r="K337" t="s">
        <v>266</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387</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1467</v>
      </c>
      <c r="B338" s="17">
        <f>VLOOKUP(primary[[#This Row],[id]],TreeDesign!$A$3:$C$500,2,FALSE)</f>
        <v>13</v>
      </c>
      <c r="C338" s="17">
        <f>VLOOKUP(primary[[#This Row],[id]],TreeDesign!$A$3:$C$500,3,FALSE)</f>
        <v>51</v>
      </c>
      <c r="D338" t="s">
        <v>1482</v>
      </c>
      <c r="E338" t="s">
        <v>1451</v>
      </c>
      <c r="F338" t="s">
        <v>1497</v>
      </c>
      <c r="G338" s="18" t="s">
        <v>350</v>
      </c>
      <c r="H338" t="s">
        <v>1512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296</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1437</v>
      </c>
      <c r="B339" s="17">
        <f>VLOOKUP(primary[[#This Row],[id]],TreeDesign!$A$3:$C$500,2,FALSE)</f>
        <v>14</v>
      </c>
      <c r="C339" s="17">
        <f>VLOOKUP(primary[[#This Row],[id]],TreeDesign!$A$3:$C$500,3,FALSE)</f>
        <v>1</v>
      </c>
      <c r="D339" s="22" t="s">
        <v>1452</v>
      </c>
      <c r="E339" s="22" t="s">
        <v>1452</v>
      </c>
      <c r="F339" s="22" t="s">
        <v>1452</v>
      </c>
      <c r="G339" s="18" t="s">
        <v>350</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296</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1534</v>
      </c>
      <c r="B340" s="17">
        <f>VLOOKUP(primary[[#This Row],[id]],TreeDesign!$A$3:$C$500,2,FALSE)</f>
        <v>14</v>
      </c>
      <c r="C340" s="17">
        <f>VLOOKUP(primary[[#This Row],[id]],TreeDesign!$A$3:$C$500,3,FALSE)</f>
        <v>4</v>
      </c>
      <c r="D340" t="s">
        <v>1553</v>
      </c>
      <c r="E340" t="s">
        <v>1553</v>
      </c>
      <c r="F340" t="s">
        <v>1554</v>
      </c>
      <c r="G340" s="18" t="s">
        <v>350</v>
      </c>
      <c r="I340" t="s">
        <v>236</v>
      </c>
      <c r="J340" t="s">
        <v>267</v>
      </c>
      <c r="K340" t="s">
        <v>266</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1572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1545</v>
      </c>
      <c r="B341" s="17">
        <f>VLOOKUP(primary[[#This Row],[id]],TreeDesign!$A$3:$C$500,2,FALSE)</f>
        <v>14</v>
      </c>
      <c r="C341" s="17">
        <f>VLOOKUP(primary[[#This Row],[id]],TreeDesign!$A$3:$C$500,3,FALSE)</f>
        <v>5</v>
      </c>
      <c r="D341" t="s">
        <v>1570</v>
      </c>
      <c r="E341" t="s">
        <v>1570</v>
      </c>
      <c r="F341" t="s">
        <v>1550</v>
      </c>
      <c r="G341" s="18" t="s">
        <v>350</v>
      </c>
      <c r="I341" t="s">
        <v>1531</v>
      </c>
      <c r="J341" t="s">
        <v>267</v>
      </c>
      <c r="K341" t="s">
        <v>266</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1572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1536</v>
      </c>
      <c r="B342" s="17">
        <f>VLOOKUP(primary[[#This Row],[id]],TreeDesign!$A$3:$C$500,2,FALSE)</f>
        <v>14</v>
      </c>
      <c r="C342" s="17">
        <f>VLOOKUP(primary[[#This Row],[id]],TreeDesign!$A$3:$C$500,3,FALSE)</f>
        <v>7</v>
      </c>
      <c r="D342" t="s">
        <v>1561</v>
      </c>
      <c r="E342" t="s">
        <v>1561</v>
      </c>
      <c r="F342" t="s">
        <v>1547</v>
      </c>
      <c r="G342" s="18" t="s">
        <v>350</v>
      </c>
      <c r="I342" t="s">
        <v>1532</v>
      </c>
      <c r="J342" t="s">
        <v>267</v>
      </c>
      <c r="K342" t="s">
        <v>266</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1572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1535</v>
      </c>
      <c r="B343" s="17">
        <f>VLOOKUP(primary[[#This Row],[id]],TreeDesign!$A$3:$C$500,2,FALSE)</f>
        <v>14</v>
      </c>
      <c r="C343" s="17">
        <f>VLOOKUP(primary[[#This Row],[id]],TreeDesign!$A$3:$C$500,3,FALSE)</f>
        <v>6</v>
      </c>
      <c r="D343" t="s">
        <v>1555</v>
      </c>
      <c r="E343" t="s">
        <v>1555</v>
      </c>
      <c r="F343" t="s">
        <v>1556</v>
      </c>
      <c r="G343" s="18" t="s">
        <v>350</v>
      </c>
      <c r="I343" t="s">
        <v>237</v>
      </c>
      <c r="J343" t="s">
        <v>267</v>
      </c>
      <c r="K343" t="s">
        <v>266</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1572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1543</v>
      </c>
      <c r="B344" s="17">
        <f>VLOOKUP(primary[[#This Row],[id]],TreeDesign!$A$3:$C$500,2,FALSE)</f>
        <v>14</v>
      </c>
      <c r="C344" s="17">
        <f>VLOOKUP(primary[[#This Row],[id]],TreeDesign!$A$3:$C$500,3,FALSE)</f>
        <v>10</v>
      </c>
      <c r="D344" t="s">
        <v>1566</v>
      </c>
      <c r="E344" t="s">
        <v>1566</v>
      </c>
      <c r="F344" t="s">
        <v>1567</v>
      </c>
      <c r="G344" s="18" t="s">
        <v>350</v>
      </c>
      <c r="I344" t="s">
        <v>238</v>
      </c>
      <c r="J344" t="s">
        <v>267</v>
      </c>
      <c r="K344" t="s">
        <v>266</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1572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1537</v>
      </c>
      <c r="B345" s="17">
        <f>VLOOKUP(primary[[#This Row],[id]],TreeDesign!$A$3:$C$500,2,FALSE)</f>
        <v>14</v>
      </c>
      <c r="C345" s="17">
        <f>VLOOKUP(primary[[#This Row],[id]],TreeDesign!$A$3:$C$500,3,FALSE)</f>
        <v>40</v>
      </c>
      <c r="D345" t="s">
        <v>1562</v>
      </c>
      <c r="E345" t="s">
        <v>1562</v>
      </c>
      <c r="F345" t="s">
        <v>1563</v>
      </c>
      <c r="G345" s="18" t="s">
        <v>350</v>
      </c>
      <c r="I345" t="s">
        <v>225</v>
      </c>
      <c r="J345" t="s">
        <v>267</v>
      </c>
      <c r="K345" t="s">
        <v>266</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1572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1520</v>
      </c>
      <c r="B346" s="17">
        <f>VLOOKUP(primary[[#This Row],[id]],TreeDesign!$A$3:$C$500,2,FALSE)</f>
        <v>14</v>
      </c>
      <c r="C346" s="17">
        <f>VLOOKUP(primary[[#This Row],[id]],TreeDesign!$A$3:$C$500,3,FALSE)</f>
        <v>45</v>
      </c>
      <c r="D346" t="s">
        <v>1527</v>
      </c>
      <c r="E346" t="s">
        <v>1527</v>
      </c>
      <c r="F346" t="s">
        <v>1528</v>
      </c>
      <c r="G346" s="18" t="s">
        <v>350</v>
      </c>
      <c r="I346" t="s">
        <v>1519</v>
      </c>
      <c r="J346" t="s">
        <v>267</v>
      </c>
      <c r="K346" t="s">
        <v>266</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1572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1544</v>
      </c>
      <c r="B347" s="17">
        <f>VLOOKUP(primary[[#This Row],[id]],TreeDesign!$A$3:$C$500,2,FALSE)</f>
        <v>14</v>
      </c>
      <c r="C347" s="17">
        <f>VLOOKUP(primary[[#This Row],[id]],TreeDesign!$A$3:$C$500,3,FALSE)</f>
        <v>47</v>
      </c>
      <c r="D347" t="s">
        <v>1568</v>
      </c>
      <c r="E347" t="s">
        <v>1568</v>
      </c>
      <c r="F347" t="s">
        <v>1569</v>
      </c>
      <c r="G347" s="18" t="s">
        <v>350</v>
      </c>
      <c r="I347" t="s">
        <v>180</v>
      </c>
      <c r="J347" t="s">
        <v>267</v>
      </c>
      <c r="K347" t="s">
        <v>266</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1572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1468</v>
      </c>
      <c r="B348" s="17">
        <f>VLOOKUP(primary[[#This Row],[id]],TreeDesign!$A$3:$C$500,2,FALSE)</f>
        <v>14</v>
      </c>
      <c r="C348" s="17">
        <f>VLOOKUP(primary[[#This Row],[id]],TreeDesign!$A$3:$C$500,3,FALSE)</f>
        <v>51</v>
      </c>
      <c r="D348" t="s">
        <v>1483</v>
      </c>
      <c r="E348" t="s">
        <v>1452</v>
      </c>
      <c r="F348" t="s">
        <v>1498</v>
      </c>
      <c r="G348" s="18" t="s">
        <v>350</v>
      </c>
      <c r="H348" t="s">
        <v>1513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296</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1540</v>
      </c>
      <c r="B349" s="17">
        <f>VLOOKUP(primary[[#This Row],[id]],TreeDesign!$A$3:$C$500,2,FALSE)</f>
        <v>15</v>
      </c>
      <c r="C349" s="17">
        <f>VLOOKUP(primary[[#This Row],[id]],TreeDesign!$A$3:$C$500,3,FALSE)</f>
        <v>1</v>
      </c>
      <c r="D349" t="s">
        <v>1558</v>
      </c>
      <c r="E349" t="s">
        <v>1558</v>
      </c>
      <c r="F349" t="s">
        <v>1558</v>
      </c>
      <c r="G349" s="18" t="s">
        <v>350</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296</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1542</v>
      </c>
      <c r="B350" s="17">
        <f>VLOOKUP(primary[[#This Row],[id]],TreeDesign!$A$3:$C$500,2,FALSE)</f>
        <v>15</v>
      </c>
      <c r="C350" s="17">
        <f>VLOOKUP(primary[[#This Row],[id]],TreeDesign!$A$3:$C$500,3,FALSE)</f>
        <v>23</v>
      </c>
      <c r="D350" t="s">
        <v>1564</v>
      </c>
      <c r="E350" t="s">
        <v>1564</v>
      </c>
      <c r="F350" t="s">
        <v>1565</v>
      </c>
      <c r="G350" s="18" t="s">
        <v>350</v>
      </c>
      <c r="I350" t="s">
        <v>1534</v>
      </c>
      <c r="J350" t="s">
        <v>267</v>
      </c>
      <c r="K350" t="s">
        <v>266</v>
      </c>
      <c r="L350" t="s">
        <v>1537</v>
      </c>
      <c r="M350" t="s">
        <v>267</v>
      </c>
      <c r="N350" t="s">
        <v>266</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1572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1541</v>
      </c>
      <c r="B351" s="17">
        <f>VLOOKUP(primary[[#This Row],[id]],TreeDesign!$A$3:$C$500,2,FALSE)</f>
        <v>15</v>
      </c>
      <c r="C351" s="17">
        <f>VLOOKUP(primary[[#This Row],[id]],TreeDesign!$A$3:$C$500,3,FALSE)</f>
        <v>51</v>
      </c>
      <c r="D351" t="s">
        <v>1557</v>
      </c>
      <c r="E351" t="s">
        <v>1558</v>
      </c>
      <c r="F351" t="s">
        <v>1559</v>
      </c>
      <c r="G351" s="18" t="s">
        <v>350</v>
      </c>
      <c r="H351" t="s">
        <v>1560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296</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N1279"/>
  <sheetViews>
    <sheetView tabSelected="1" zoomScale="90" zoomScaleNormal="90" workbookViewId="0">
      <pane ySplit="2" topLeftCell="A3" activePane="bottomLeft" state="frozen"/>
      <selection pane="bottomLeft" activeCell="D15" sqref="D15"/>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8" max="9" width="54.6328125" customWidth="1"/>
    <col min="11" max="11" width="28.453125" bestFit="1" customWidth="1"/>
    <col min="12" max="12" width="12.453125" customWidth="1"/>
    <col min="13" max="13" width="129.81640625" bestFit="1" customWidth="1"/>
    <col min="15" max="15" width="30.1796875" customWidth="1"/>
  </cols>
  <sheetData>
    <row r="1" spans="1:14" x14ac:dyDescent="0.35">
      <c r="A1" t="s">
        <v>271</v>
      </c>
      <c r="B1" t="s">
        <v>247</v>
      </c>
      <c r="C1" t="s">
        <v>1165</v>
      </c>
      <c r="G1" t="str">
        <f>_xlfn.CONCAT(C1,B1)</f>
        <v>TitleTier</v>
      </c>
      <c r="K1" t="s">
        <v>1031</v>
      </c>
      <c r="L1" s="46"/>
      <c r="N1" t="str">
        <f>IF(AND(EXACT(LEFT(A1,1),UPPER(LEFT(A1,1)))=TRUE,A1&lt;&gt;""),_xlfn.CONCAT(REPT("/",4)," ",REPT("*",10)," ",A1," ",REPT("*",10)," ",REPT("\",4),CHAR(10)),IF(A1&lt;&gt;"",_xlfn.CONCAT(REPT("/",2)," Tier ",B1," - ",VLOOKUP(A1,primary[[id]:[realTitle]],5,FALSE)," ",REPT("\",2),CHAR(10)),""))</f>
        <v xml:space="preserve">//// ********** Deprecated ********** \\\\
</v>
      </c>
    </row>
    <row r="2" spans="1:14" x14ac:dyDescent="0.35">
      <c r="A2" s="18" t="s">
        <v>2</v>
      </c>
      <c r="B2">
        <f>_xlfn.FLOOR.MATH(VLOOKUP(Tbl_Deprecated[[#This Row],[Deprecated]],primary[[id]:[tier]],2,FALSE),1)</f>
        <v>-2</v>
      </c>
      <c r="C2" t="s">
        <v>271</v>
      </c>
      <c r="G2" t="str">
        <f t="shared" ref="G2:G65" si="0">_xlfn.CONCAT(C2,B2)</f>
        <v>Deprecated-2</v>
      </c>
      <c r="M2" s="14" t="str">
        <f>IF(ISNUMBER(B2)=TRUE,_xlfn.CONCAT("@PART[*]:HAS[#kiwiBranch[",C2,"],#kiwiTier[",B2,"]]:FOR[zKiwiTechTree]",CHAR(10),"{",CHAR(10),"    @TechRequired = ",A2,CHAR(10),"}"),"")</f>
        <v>@PART[*]:HAS[#kiwiBranch[Deprecated],#kiwiTier[-2]]:FOR[zKiwiTechTree]
{
    @TechRequired = deprecated
}</v>
      </c>
      <c r="N2" t="str">
        <f>IF(AND(EXACT(LEFT(A2,1),UPPER(LEFT(A2,1)))=TRUE,A2&lt;&gt;""),_xlfn.CONCAT(REPT("/",4)," ",REPT("*",10)," ",A2," ",REPT("*",10)," ",REPT("\",4),CHAR(10)),IF(A2&lt;&gt;"",_xlfn.CONCAT(REPT("/",2)," Tier ",B2," - ",VLOOKUP(A2,primary[[id]:[realTitle]],5,FALSE)," ",REPT("\",2),CHAR(10)),""))</f>
        <v xml:space="preserve">// Tier -2 - Deprecated \\
</v>
      </c>
    </row>
    <row r="3" spans="1:14" x14ac:dyDescent="0.35">
      <c r="G3" t="str">
        <f t="shared" si="0"/>
        <v/>
      </c>
      <c r="K3" t="s">
        <v>1162</v>
      </c>
      <c r="M3" s="14" t="str">
        <f t="shared" ref="M3:M56" si="1">IF(ISNUMBER(B3)=TRUE,_xlfn.CONCAT("@PART[*]:HAS[#kiwiBranch[",C3,"],#kiwiTier[",B3,"]]:FOR[zKiwiTechTree]",CHAR(10),"{",CHAR(10),"    @TechRequired = ",A3,CHAR(10),"}"),"")</f>
        <v/>
      </c>
      <c r="N3" t="str">
        <f>IF(AND(EXACT(LEFT(A3,1),UPPER(LEFT(A3,1)))=TRUE,A3&lt;&gt;""),_xlfn.CONCAT(REPT("/",4)," ",REPT("*",10)," ",A3," ",REPT("*",10)," ",REPT("\",4),CHAR(10)),IF(A3&lt;&gt;"",_xlfn.CONCAT(REPT("/",2)," Tier ",B3," - ",VLOOKUP(A3,primary[[id]:[realTitle]],5,FALSE)," ",REPT("\",2),CHAR(10)),""))</f>
        <v/>
      </c>
    </row>
    <row r="4" spans="1:14" x14ac:dyDescent="0.35">
      <c r="G4" t="str">
        <f t="shared" si="0"/>
        <v/>
      </c>
      <c r="H4" s="14" t="str">
        <f>_xlfn.CONCAT("@PART[*]:HAS[#kiwiBranch[",K4,"]]:FOR[zKiwiTechTree]",CHAR(10),"{",CHAR(10),CHAR(9),"multiplierExist = yes",CHAR(10),CHAR(9),"costMultiplier = #$@KIWI_COST_MULTIPLIERS/",UPPER(K4),"/COST_MULTIPLIER$",CHAR(10),CHAR(9),"entryCostMultiplier = #$@KIWI_COST_MULTIPLIERS/",UPPER(K4),"/ENTRYCOST_MULTIPLIER$",CHAR(10),"}")</f>
        <v>@PART[*]:HAS[#kiwiBranch[Actuators]]:FOR[zKiwiTechTree]
{
	multiplierExist = yes
	costMultiplier = #$@KIWI_COST_MULTIPLIERS/ACTUATORS/COST_MULTIPLIER$
	entryCostMultiplier = #$@KIWI_COST_MULTIPLIERS/ACTUATORS/ENTRYCOST_MULTIPLIER$
}</v>
      </c>
      <c r="I4" s="14" t="str">
        <f>_xlfn.CONCAT(CHAR(9),UPPER(K4),CHAR(10),CHAR(9),"{",CHAR(10),CHAR(9),CHAR(9),"COST_MULTIPLIER = 1.0",CHAR(10),CHAR(9),CHAR(9),"ENTRYCOST_MULTIPLIER = 1.0",CHAR(10),CHAR(9),"}")</f>
        <v xml:space="preserve">	ACTUATORS
	{
		COST_MULTIPLIER = 1.0
		ENTRYCOST_MULTIPLIER = 1.0
	}</v>
      </c>
      <c r="K4" t="s">
        <v>1025</v>
      </c>
      <c r="L4" s="14" t="str">
        <f t="shared" ref="L4" si="2">IF(ISNUMBER(A4)=TRUE,_xlfn.CONCAT("@PART[*]:HAS[#kiwiBranch[",B4,"],#kiwiTier[",A4,"]]:FOR[zKiwiTechTree]",CHAR(10),"{",CHAR(10),"    @TechRequired = ",#REF!,CHAR(10),"}"),"")</f>
        <v/>
      </c>
      <c r="M4" s="14" t="str">
        <f t="shared" si="1"/>
        <v/>
      </c>
      <c r="N4" t="str">
        <f>IF(AND(EXACT(LEFT(A4,1),UPPER(LEFT(A4,1)))=TRUE,A4&lt;&gt;""),_xlfn.CONCAT(REPT("/",4)," ",REPT("*",10)," ",A4," ",REPT("*",10)," ",REPT("\",4),CHAR(10)),IF(A4&lt;&gt;"",_xlfn.CONCAT(REPT("/",2)," Tier ",B4," - ",VLOOKUP(A4,primary[[id]:[realTitle]],5,FALSE)," ",REPT("\",2),CHAR(10)),""))</f>
        <v/>
      </c>
    </row>
    <row r="5" spans="1:14" x14ac:dyDescent="0.35">
      <c r="A5" t="s">
        <v>1025</v>
      </c>
      <c r="B5" t="s">
        <v>247</v>
      </c>
      <c r="C5" t="s">
        <v>1165</v>
      </c>
      <c r="G5" t="str">
        <f t="shared" si="0"/>
        <v>TitleTier</v>
      </c>
      <c r="H5" s="14" t="str">
        <f t="shared" ref="H5:H61" si="3">_xlfn.CONCAT("@PART[*]:HAS[#kiwiBranch[",K5,"]]:FOR[zKiwiTechTree]",CHAR(10),"{",CHAR(10),CHAR(9),"multiplierExist = yes",CHAR(10),CHAR(9),"costMultiplier = #$@KIWI_COST_MULTIPLIERS/",UPPER(K5),"/COST_MULTIPLIER$",CHAR(10),CHAR(9),"entryCostMultiplier = #$@KIWI_COST_MULTIPLIERS/",UPPER(K5),"/ENTRYCOST_MULTIPLIER$",CHAR(10),"}")</f>
        <v>@PART[*]:HAS[#kiwiBranch[AirIntakes]]:FOR[zKiwiTechTree]
{
	multiplierExist = yes
	costMultiplier = #$@KIWI_COST_MULTIPLIERS/AIRINTAKES/COST_MULTIPLIER$
	entryCostMultiplier = #$@KIWI_COST_MULTIPLIERS/AIRINTAKES/ENTRYCOST_MULTIPLIER$
}</v>
      </c>
      <c r="I5" s="14" t="str">
        <f t="shared" ref="I5:I61" si="4">_xlfn.CONCAT(CHAR(9),UPPER(K5),CHAR(10),CHAR(9),"{",CHAR(10),CHAR(9),CHAR(9),"COST_MULTIPLIER = 1.0",CHAR(10),CHAR(9),CHAR(9),"ENTRYCOST_MULTIPLIER = 1.0",CHAR(10),CHAR(9),"}")</f>
        <v xml:space="preserve">	AIRINTAKES
	{
		COST_MULTIPLIER = 1.0
		ENTRYCOST_MULTIPLIER = 1.0
	}</v>
      </c>
      <c r="K5" t="s">
        <v>1027</v>
      </c>
      <c r="M5" s="14" t="str">
        <f t="shared" si="1"/>
        <v/>
      </c>
      <c r="N5" t="str">
        <f>IF(AND(EXACT(LEFT(A5,1),UPPER(LEFT(A5,1)))=TRUE,A5&lt;&gt;""),_xlfn.CONCAT(REPT("/",4)," ",REPT("*",10)," ",A5," ",REPT("*",10)," ",REPT("\",4),CHAR(10)),IF(A5&lt;&gt;"",_xlfn.CONCAT(REPT("/",2)," Tier ",B5," - ",VLOOKUP(A5,primary[[id]:[realTitle]],5,FALSE)," ",REPT("\",2),CHAR(10)),""))</f>
        <v xml:space="preserve">//// ********** Actuators ********** \\\\
</v>
      </c>
    </row>
    <row r="6" spans="1:14" x14ac:dyDescent="0.35">
      <c r="A6" s="18" t="s">
        <v>0</v>
      </c>
      <c r="B6">
        <f>VLOOKUP(Tbl_Actuators[[#This Row],[Actuators]],primary[[id]:[tier]],2,FALSE)</f>
        <v>0</v>
      </c>
      <c r="C6" t="s">
        <v>1025</v>
      </c>
      <c r="G6" t="str">
        <f t="shared" si="0"/>
        <v>Actuators0</v>
      </c>
      <c r="H6" s="14" t="str">
        <f t="shared" si="3"/>
        <v>@PART[*]:HAS[#kiwiBranch[Antenna]]:FOR[zKiwiTechTree]
{
	multiplierExist = yes
	costMultiplier = #$@KIWI_COST_MULTIPLIERS/ANTENNA/COST_MULTIPLIER$
	entryCostMultiplier = #$@KIWI_COST_MULTIPLIERS/ANTENNA/ENTRYCOST_MULTIPLIER$
}</v>
      </c>
      <c r="I6" s="14" t="str">
        <f t="shared" si="4"/>
        <v xml:space="preserve">	ANTENNA
	{
		COST_MULTIPLIER = 1.0
		ENTRYCOST_MULTIPLIER = 1.0
	}</v>
      </c>
      <c r="K6" t="s">
        <v>1148</v>
      </c>
      <c r="M6" s="14" t="str">
        <f t="shared" si="1"/>
        <v>@PART[*]:HAS[#kiwiBranch[Actuators],#kiwiTier[0]]:FOR[zKiwiTechTree]
{
    @TechRequired = start
}</v>
      </c>
      <c r="N6" t="str">
        <f>IF(AND(EXACT(LEFT(A6,1),UPPER(LEFT(A6,1)))=TRUE,A6&lt;&gt;""),_xlfn.CONCAT(REPT("/",4)," ",REPT("*",10)," ",A6," ",REPT("*",10)," ",REPT("\",4),CHAR(10)),IF(A6&lt;&gt;"",_xlfn.CONCAT(REPT("/",2)," Tier ",B6," - ",VLOOKUP(A6,primary[[id]:[realTitle]],5,FALSE)," ",REPT("\",2),CHAR(10)),""))</f>
        <v xml:space="preserve">// Tier 0 - Start \\
</v>
      </c>
    </row>
    <row r="7" spans="1:14" x14ac:dyDescent="0.35">
      <c r="A7" t="s">
        <v>994</v>
      </c>
      <c r="B7">
        <f>VLOOKUP(Tbl_Actuators[[#This Row],[Actuators]],primary[[id]:[tier]],2,FALSE)</f>
        <v>1</v>
      </c>
      <c r="C7" t="s">
        <v>1025</v>
      </c>
      <c r="G7" t="str">
        <f t="shared" si="0"/>
        <v>Actuators1</v>
      </c>
      <c r="H7" s="14" t="str">
        <f t="shared" si="3"/>
        <v>@PART[*]:HAS[#kiwiBranch[BatteriesFuelCells]]:FOR[zKiwiTechTree]
{
	multiplierExist = yes
	costMultiplier = #$@KIWI_COST_MULTIPLIERS/BATTERIESFUELCELLS/COST_MULTIPLIER$
	entryCostMultiplier = #$@KIWI_COST_MULTIPLIERS/BATTERIESFUELCELLS/ENTRYCOST_MULTIPLIER$
}</v>
      </c>
      <c r="I7" s="14" t="str">
        <f t="shared" si="4"/>
        <v xml:space="preserve">	BATTERIESFUELCELLS
	{
		COST_MULTIPLIER = 1.0
		ENTRYCOST_MULTIPLIER = 1.0
	}</v>
      </c>
      <c r="K7" t="s">
        <v>1039</v>
      </c>
      <c r="M7" s="14" t="str">
        <f t="shared" si="1"/>
        <v>@PART[*]:HAS[#kiwiBranch[Actuators],#kiwiTier[1]]:FOR[zKiwiTechTree]
{
    @TechRequired = primitiveConstruction
}</v>
      </c>
      <c r="N7" t="str">
        <f>IF(AND(EXACT(LEFT(A7,1),UPPER(LEFT(A7,1)))=TRUE,A7&lt;&gt;""),_xlfn.CONCAT(REPT("/",4)," ",REPT("*",10)," ",A7," ",REPT("*",10)," ",REPT("\",4),CHAR(10)),IF(A7&lt;&gt;"",_xlfn.CONCAT(REPT("/",2)," Tier ",B7," - ",VLOOKUP(A7,primary[[id]:[realTitle]],5,FALSE)," ",REPT("\",2),CHAR(10)),""))</f>
        <v xml:space="preserve">// Tier 1 - Primitive Construction \\
</v>
      </c>
    </row>
    <row r="8" spans="1:14" x14ac:dyDescent="0.35">
      <c r="A8" t="s">
        <v>116</v>
      </c>
      <c r="B8">
        <f>VLOOKUP(Tbl_Actuators[[#This Row],[Actuators]],primary[[id]:[tier]],2,FALSE)</f>
        <v>2</v>
      </c>
      <c r="C8" t="s">
        <v>1025</v>
      </c>
      <c r="G8" t="str">
        <f t="shared" si="0"/>
        <v>Actuators2</v>
      </c>
      <c r="H8" s="14" t="str">
        <f t="shared" si="3"/>
        <v>@PART[*]:HAS[#kiwiBranch[CockpitsCommercial]]:FOR[zKiwiTechTree]
{
	multiplierExist = yes
	costMultiplier = #$@KIWI_COST_MULTIPLIERS/COCKPITSCOMMERCIAL/COST_MULTIPLIER$
	entryCostMultiplier = #$@KIWI_COST_MULTIPLIERS/COCKPITSCOMMERCIAL/ENTRYCOST_MULTIPLIER$
}</v>
      </c>
      <c r="I8" s="14" t="str">
        <f t="shared" si="4"/>
        <v xml:space="preserve">	COCKPITSCOMMERCIAL
	{
		COST_MULTIPLIER = 1.0
		ENTRYCOST_MULTIPLIER = 1.0
	}</v>
      </c>
      <c r="K8" t="s">
        <v>1164</v>
      </c>
      <c r="M8" s="14" t="str">
        <f t="shared" si="1"/>
        <v>@PART[*]:HAS[#kiwiBranch[Actuators],#kiwiTier[2]]:FOR[zKiwiTechTree]
{
    @TechRequired = earlyConstruction
}</v>
      </c>
      <c r="N8" t="str">
        <f>IF(AND(EXACT(LEFT(A8,1),UPPER(LEFT(A8,1)))=TRUE,A8&lt;&gt;""),_xlfn.CONCAT(REPT("/",4)," ",REPT("*",10)," ",A8," ",REPT("*",10)," ",REPT("\",4),CHAR(10)),IF(A8&lt;&gt;"",_xlfn.CONCAT(REPT("/",2)," Tier ",B8," - ",VLOOKUP(A8,primary[[id]:[realTitle]],5,FALSE)," ",REPT("\",2),CHAR(10)),""))</f>
        <v xml:space="preserve">// Tier 2 - Early Construction \\
</v>
      </c>
    </row>
    <row r="9" spans="1:14" x14ac:dyDescent="0.35">
      <c r="A9" t="s">
        <v>13</v>
      </c>
      <c r="B9">
        <f>VLOOKUP(Tbl_Actuators[[#This Row],[Actuators]],primary[[id]:[tier]],2,FALSE)</f>
        <v>3</v>
      </c>
      <c r="C9" t="s">
        <v>1025</v>
      </c>
      <c r="G9" t="str">
        <f t="shared" si="0"/>
        <v>Actuators3</v>
      </c>
      <c r="H9" s="14" t="str">
        <f t="shared" si="3"/>
        <v>@PART[*]:HAS[#kiwiBranch[CockpitsNonCommercial]]:FOR[zKiwiTechTree]
{
	multiplierExist = yes
	costMultiplier = #$@KIWI_COST_MULTIPLIERS/COCKPITSNONCOMMERCIAL/COST_MULTIPLIER$
	entryCostMultiplier = #$@KIWI_COST_MULTIPLIERS/COCKPITSNONCOMMERCIAL/ENTRYCOST_MULTIPLIER$
}</v>
      </c>
      <c r="I9" s="14" t="str">
        <f t="shared" si="4"/>
        <v xml:space="preserve">	COCKPITSNONCOMMERCIAL
	{
		COST_MULTIPLIER = 1.0
		ENTRYCOST_MULTIPLIER = 1.0
	}</v>
      </c>
      <c r="K9" t="s">
        <v>1163</v>
      </c>
      <c r="M9" s="14" t="str">
        <f t="shared" si="1"/>
        <v>@PART[*]:HAS[#kiwiBranch[Actuators],#kiwiTier[3]]:FOR[zKiwiTechTree]
{
    @TechRequired = basicConstruction
}</v>
      </c>
      <c r="N9" t="str">
        <f>IF(AND(EXACT(LEFT(A9,1),UPPER(LEFT(A9,1)))=TRUE,A9&lt;&gt;""),_xlfn.CONCAT(REPT("/",4)," ",REPT("*",10)," ",A9," ",REPT("*",10)," ",REPT("\",4),CHAR(10)),IF(A9&lt;&gt;"",_xlfn.CONCAT(REPT("/",2)," Tier ",B9," - ",VLOOKUP(A9,primary[[id]:[realTitle]],5,FALSE)," ",REPT("\",2),CHAR(10)),""))</f>
        <v xml:space="preserve">// Tier 3 - Basic Construction \\
</v>
      </c>
    </row>
    <row r="10" spans="1:14" x14ac:dyDescent="0.35">
      <c r="A10" t="s">
        <v>25</v>
      </c>
      <c r="B10">
        <f>VLOOKUP(Tbl_Actuators[[#This Row],[Actuators]],primary[[id]:[tier]],2,FALSE)</f>
        <v>4</v>
      </c>
      <c r="C10" t="s">
        <v>1025</v>
      </c>
      <c r="G10" t="str">
        <f t="shared" si="0"/>
        <v>Actuators4</v>
      </c>
      <c r="H10" s="14" t="str">
        <f t="shared" si="3"/>
        <v>@PART[*]:HAS[#kiwiBranch[Colonization]]:FOR[zKiwiTechTree]
{
	multiplierExist = yes
	costMultiplier = #$@KIWI_COST_MULTIPLIERS/COLONIZATION/COST_MULTIPLIER$
	entryCostMultiplier = #$@KIWI_COST_MULTIPLIERS/COLONIZATION/ENTRYCOST_MULTIPLIER$
}</v>
      </c>
      <c r="I10" s="14" t="str">
        <f t="shared" si="4"/>
        <v xml:space="preserve">	COLONIZATION
	{
		COST_MULTIPLIER = 1.0
		ENTRYCOST_MULTIPLIER = 1.0
	}</v>
      </c>
      <c r="K10" t="s">
        <v>1158</v>
      </c>
      <c r="M10" s="14" t="str">
        <f t="shared" si="1"/>
        <v>@PART[*]:HAS[#kiwiBranch[Actuators],#kiwiTier[4]]:FOR[zKiwiTechTree]
{
    @TechRequired = generalConstruction
}</v>
      </c>
      <c r="N10" t="str">
        <f>IF(AND(EXACT(LEFT(A10,1),UPPER(LEFT(A10,1)))=TRUE,A10&lt;&gt;""),_xlfn.CONCAT(REPT("/",4)," ",REPT("*",10)," ",A10," ",REPT("*",10)," ",REPT("\",4),CHAR(10)),IF(A10&lt;&gt;"",_xlfn.CONCAT(REPT("/",2)," Tier ",B10," - ",VLOOKUP(A10,primary[[id]:[realTitle]],5,FALSE)," ",REPT("\",2),CHAR(10)),""))</f>
        <v xml:space="preserve">// Tier 4 - General Construction \\
</v>
      </c>
    </row>
    <row r="11" spans="1:14" x14ac:dyDescent="0.35">
      <c r="A11" t="s">
        <v>41</v>
      </c>
      <c r="B11">
        <f>VLOOKUP(Tbl_Actuators[[#This Row],[Actuators]],primary[[id]:[tier]],2,FALSE)</f>
        <v>5</v>
      </c>
      <c r="C11" t="s">
        <v>1025</v>
      </c>
      <c r="G11" t="str">
        <f t="shared" si="0"/>
        <v>Actuators5</v>
      </c>
      <c r="H11" s="14" t="str">
        <f t="shared" si="3"/>
        <v>@PART[*]:HAS[#kiwiBranch[CommandModules]]:FOR[zKiwiTechTree]
{
	multiplierExist = yes
	costMultiplier = #$@KIWI_COST_MULTIPLIERS/COMMANDMODULES/COST_MULTIPLIER$
	entryCostMultiplier = #$@KIWI_COST_MULTIPLIERS/COMMANDMODULES/ENTRYCOST_MULTIPLIER$
}</v>
      </c>
      <c r="I11" s="14" t="str">
        <f t="shared" si="4"/>
        <v xml:space="preserve">	COMMANDMODULES
	{
		COST_MULTIPLIER = 1.0
		ENTRYCOST_MULTIPLIER = 1.0
	}</v>
      </c>
      <c r="K11" t="s">
        <v>1029</v>
      </c>
      <c r="M11" s="14" t="str">
        <f t="shared" si="1"/>
        <v>@PART[*]:HAS[#kiwiBranch[Actuators],#kiwiTier[5]]:FOR[zKiwiTechTree]
{
    @TechRequired = earlyActuators
}</v>
      </c>
      <c r="N11" t="str">
        <f>IF(AND(EXACT(LEFT(A11,1),UPPER(LEFT(A11,1)))=TRUE,A11&lt;&gt;""),_xlfn.CONCAT(REPT("/",4)," ",REPT("*",10)," ",A11," ",REPT("*",10)," ",REPT("\",4),CHAR(10)),IF(A11&lt;&gt;"",_xlfn.CONCAT(REPT("/",2)," Tier ",B11," - ",VLOOKUP(A11,primary[[id]:[realTitle]],5,FALSE)," ",REPT("\",2),CHAR(10)),""))</f>
        <v xml:space="preserve">// Tier 5 - Early Actuators \\
</v>
      </c>
    </row>
    <row r="12" spans="1:14" x14ac:dyDescent="0.35">
      <c r="A12" t="s">
        <v>64</v>
      </c>
      <c r="B12">
        <f>VLOOKUP(Tbl_Actuators[[#This Row],[Actuators]],primary[[id]:[tier]],2,FALSE)</f>
        <v>6</v>
      </c>
      <c r="C12" t="s">
        <v>1025</v>
      </c>
      <c r="G12" t="str">
        <f t="shared" si="0"/>
        <v>Actuators6</v>
      </c>
      <c r="H12" s="14" t="str">
        <f t="shared" si="3"/>
        <v>@PART[*]:HAS[#kiwiBranch[DecouplersSeparators]]:FOR[zKiwiTechTree]
{
	multiplierExist = yes
	costMultiplier = #$@KIWI_COST_MULTIPLIERS/DECOUPLERSSEPARATORS/COST_MULTIPLIER$
	entryCostMultiplier = #$@KIWI_COST_MULTIPLIERS/DECOUPLERSSEPARATORS/ENTRYCOST_MULTIPLIER$
}</v>
      </c>
      <c r="I12" s="14" t="str">
        <f t="shared" si="4"/>
        <v xml:space="preserve">	DECOUPLERSSEPARATORS
	{
		COST_MULTIPLIER = 1.0
		ENTRYCOST_MULTIPLIER = 1.0
	}</v>
      </c>
      <c r="K12" t="s">
        <v>1035</v>
      </c>
      <c r="M12" s="14" t="str">
        <f t="shared" si="1"/>
        <v>@PART[*]:HAS[#kiwiBranch[Actuators],#kiwiTier[6]]:FOR[zKiwiTechTree]
{
    @TechRequired = actuators
}</v>
      </c>
      <c r="N12" t="str">
        <f>IF(AND(EXACT(LEFT(A12,1),UPPER(LEFT(A12,1)))=TRUE,A12&lt;&gt;""),_xlfn.CONCAT(REPT("/",4)," ",REPT("*",10)," ",A12," ",REPT("*",10)," ",REPT("\",4),CHAR(10)),IF(A12&lt;&gt;"",_xlfn.CONCAT(REPT("/",2)," Tier ",B12," - ",VLOOKUP(A12,primary[[id]:[realTitle]],5,FALSE)," ",REPT("\",2),CHAR(10)),""))</f>
        <v xml:space="preserve">// Tier 6 - Actuators \\
</v>
      </c>
    </row>
    <row r="13" spans="1:14" x14ac:dyDescent="0.35">
      <c r="A13" t="s">
        <v>90</v>
      </c>
      <c r="B13">
        <f>VLOOKUP(Tbl_Actuators[[#This Row],[Actuators]],primary[[id]:[tier]],2,FALSE)</f>
        <v>7</v>
      </c>
      <c r="C13" t="s">
        <v>1025</v>
      </c>
      <c r="G13" t="str">
        <f t="shared" si="0"/>
        <v>Actuators7</v>
      </c>
      <c r="H13" s="14" t="str">
        <f t="shared" si="3"/>
        <v>@PART[*]:HAS[#kiwiBranch[Deprecated]]:FOR[zKiwiTechTree]
{
	multiplierExist = yes
	costMultiplier = #$@KIWI_COST_MULTIPLIERS/DEPRECATED/COST_MULTIPLIER$
	entryCostMultiplier = #$@KIWI_COST_MULTIPLIERS/DEPRECATED/ENTRYCOST_MULTIPLIER$
}</v>
      </c>
      <c r="I13" s="14" t="str">
        <f t="shared" si="4"/>
        <v xml:space="preserve">	DEPRECATED
	{
		COST_MULTIPLIER = 1.0
		ENTRYCOST_MULTIPLIER = 1.0
	}</v>
      </c>
      <c r="K13" t="s">
        <v>271</v>
      </c>
      <c r="M13" s="14" t="str">
        <f t="shared" si="1"/>
        <v>@PART[*]:HAS[#kiwiBranch[Actuators],#kiwiTier[7]]:FOR[zKiwiTechTree]
{
    @TechRequired = advActuators
}</v>
      </c>
      <c r="N13" t="str">
        <f>IF(AND(EXACT(LEFT(A13,1),UPPER(LEFT(A13,1)))=TRUE,A13&lt;&gt;""),_xlfn.CONCAT(REPT("/",4)," ",REPT("*",10)," ",A13," ",REPT("*",10)," ",REPT("\",4),CHAR(10)),IF(A13&lt;&gt;"",_xlfn.CONCAT(REPT("/",2)," Tier ",B13," - ",VLOOKUP(A13,primary[[id]:[realTitle]],5,FALSE)," ",REPT("\",2),CHAR(10)),""))</f>
        <v xml:space="preserve">// Tier 7 - Advanced Actuators \\
</v>
      </c>
    </row>
    <row r="14" spans="1:14" x14ac:dyDescent="0.35">
      <c r="A14" t="s">
        <v>130</v>
      </c>
      <c r="B14">
        <f>VLOOKUP(Tbl_Actuators[[#This Row],[Actuators]],primary[[id]:[tier]],2,FALSE)</f>
        <v>8</v>
      </c>
      <c r="C14" t="s">
        <v>1025</v>
      </c>
      <c r="G14" t="str">
        <f t="shared" si="0"/>
        <v>Actuators8</v>
      </c>
      <c r="H14" s="14" t="str">
        <f t="shared" si="3"/>
        <v>@PART[*]:HAS[#kiwiBranch[DockingPorts]]:FOR[zKiwiTechTree]
{
	multiplierExist = yes
	costMultiplier = #$@KIWI_COST_MULTIPLIERS/DOCKINGPORTS/COST_MULTIPLIER$
	entryCostMultiplier = #$@KIWI_COST_MULTIPLIERS/DOCKINGPORTS/ENTRYCOST_MULTIPLIER$
}</v>
      </c>
      <c r="I14" s="14" t="str">
        <f t="shared" si="4"/>
        <v xml:space="preserve">	DOCKINGPORTS
	{
		COST_MULTIPLIER = 1.0
		ENTRYCOST_MULTIPLIER = 1.0
	}</v>
      </c>
      <c r="K14" t="s">
        <v>1036</v>
      </c>
      <c r="M14" s="14" t="str">
        <f t="shared" si="1"/>
        <v>@PART[*]:HAS[#kiwiBranch[Actuators],#kiwiTier[8]]:FOR[zKiwiTechTree]
{
    @TechRequired = experimentalActuators
}</v>
      </c>
      <c r="N14" t="str">
        <f>IF(AND(EXACT(LEFT(A14,1),UPPER(LEFT(A14,1)))=TRUE,A14&lt;&gt;""),_xlfn.CONCAT(REPT("/",4)," ",REPT("*",10)," ",A14," ",REPT("*",10)," ",REPT("\",4),CHAR(10)),IF(A14&lt;&gt;"",_xlfn.CONCAT(REPT("/",2)," Tier ",B14," - ",VLOOKUP(A14,primary[[id]:[realTitle]],5,FALSE)," ",REPT("\",2),CHAR(10)),""))</f>
        <v xml:space="preserve">// Tier 8 - Experimental Actuators \\
</v>
      </c>
    </row>
    <row r="15" spans="1:14" x14ac:dyDescent="0.35">
      <c r="A15" t="s">
        <v>160</v>
      </c>
      <c r="B15">
        <f>VLOOKUP(Tbl_Actuators[[#This Row],[Actuators]],primary[[id]:[tier]],2,FALSE)</f>
        <v>9</v>
      </c>
      <c r="C15" t="s">
        <v>1025</v>
      </c>
      <c r="G15" t="str">
        <f t="shared" si="0"/>
        <v>Actuators9</v>
      </c>
      <c r="H15" s="14" t="str">
        <f t="shared" si="3"/>
        <v>@PART[*]:HAS[#kiwiBranch[EnginePlates]]:FOR[zKiwiTechTree]
{
	multiplierExist = yes
	costMultiplier = #$@KIWI_COST_MULTIPLIERS/ENGINEPLATES/COST_MULTIPLIER$
	entryCostMultiplier = #$@KIWI_COST_MULTIPLIERS/ENGINEPLATES/ENTRYCOST_MULTIPLIER$
}</v>
      </c>
      <c r="I15" s="14" t="str">
        <f t="shared" si="4"/>
        <v xml:space="preserve">	ENGINEPLATES
	{
		COST_MULTIPLIER = 1.0
		ENTRYCOST_MULTIPLIER = 1.0
	}</v>
      </c>
      <c r="K15" t="s">
        <v>1037</v>
      </c>
      <c r="M15" s="14" t="str">
        <f t="shared" si="1"/>
        <v>@PART[*]:HAS[#kiwiBranch[Actuators],#kiwiTier[9]]:FOR[zKiwiTechTree]
{
    @TechRequired = offworldManufacturing
}</v>
      </c>
      <c r="N15" t="str">
        <f>IF(AND(EXACT(LEFT(A15,1),UPPER(LEFT(A15,1)))=TRUE,A15&lt;&gt;""),_xlfn.CONCAT(REPT("/",4)," ",REPT("*",10)," ",A15," ",REPT("*",10)," ",REPT("\",4),CHAR(10)),IF(A15&lt;&gt;"",_xlfn.CONCAT(REPT("/",2)," Tier ",B15," - ",VLOOKUP(A15,primary[[id]:[realTitle]],5,FALSE)," ",REPT("\",2),CHAR(10)),""))</f>
        <v xml:space="preserve">// Tier 9 - Off-World Manufacturing \\
</v>
      </c>
    </row>
    <row r="16" spans="1:14" x14ac:dyDescent="0.35">
      <c r="G16" t="str">
        <f t="shared" si="0"/>
        <v/>
      </c>
      <c r="H16" s="14" t="str">
        <f t="shared" si="3"/>
        <v>@PART[*]:HAS[#kiwiBranch[Fairings]]:FOR[zKiwiTechTree]
{
	multiplierExist = yes
	costMultiplier = #$@KIWI_COST_MULTIPLIERS/FAIRINGS/COST_MULTIPLIER$
	entryCostMultiplier = #$@KIWI_COST_MULTIPLIERS/FAIRINGS/ENTRYCOST_MULTIPLIER$
}</v>
      </c>
      <c r="I16" s="14" t="str">
        <f t="shared" si="4"/>
        <v xml:space="preserve">	FAIRINGS
	{
		COST_MULTIPLIER = 1.0
		ENTRYCOST_MULTIPLIER = 1.0
	}</v>
      </c>
      <c r="K16" t="s">
        <v>462</v>
      </c>
      <c r="M16" s="14" t="str">
        <f t="shared" si="1"/>
        <v/>
      </c>
      <c r="N16" t="str">
        <f>IF(AND(EXACT(LEFT(A16,1),UPPER(LEFT(A16,1)))=TRUE,A16&lt;&gt;""),_xlfn.CONCAT(REPT("/",4)," ",REPT("*",10)," ",A16," ",REPT("*",10)," ",REPT("\",4),CHAR(10)),IF(A16&lt;&gt;"",_xlfn.CONCAT(REPT("/",2)," Tier ",B16," - ",VLOOKUP(A16,primary[[id]:[realTitle]],5,FALSE)," ",REPT("\",2),CHAR(10)),""))</f>
        <v/>
      </c>
    </row>
    <row r="17" spans="1:14" x14ac:dyDescent="0.35">
      <c r="G17" t="str">
        <f t="shared" si="0"/>
        <v/>
      </c>
      <c r="H17" s="14" t="str">
        <f t="shared" si="3"/>
        <v>@PART[*]:HAS[#kiwiBranch[FasterThanLight]]:FOR[zKiwiTechTree]
{
	multiplierExist = yes
	costMultiplier = #$@KIWI_COST_MULTIPLIERS/FASTERTHANLIGHT/COST_MULTIPLIER$
	entryCostMultiplier = #$@KIWI_COST_MULTIPLIERS/FASTERTHANLIGHT/ENTRYCOST_MULTIPLIER$
}</v>
      </c>
      <c r="I17" s="14" t="str">
        <f t="shared" si="4"/>
        <v xml:space="preserve">	FASTERTHANLIGHT
	{
		COST_MULTIPLIER = 1.0
		ENTRYCOST_MULTIPLIER = 1.0
	}</v>
      </c>
      <c r="K17" t="s">
        <v>1589</v>
      </c>
      <c r="M17" s="14" t="str">
        <f t="shared" si="1"/>
        <v/>
      </c>
      <c r="N17" t="str">
        <f>IF(AND(EXACT(LEFT(A17,1),UPPER(LEFT(A17,1)))=TRUE,A17&lt;&gt;""),_xlfn.CONCAT(REPT("/",4)," ",REPT("*",10)," ",A17," ",REPT("*",10)," ",REPT("\",4),CHAR(10)),IF(A17&lt;&gt;"",_xlfn.CONCAT(REPT("/",2)," Tier ",B17," - ",VLOOKUP(A17,primary[[id]:[realTitle]],5,FALSE)," ",REPT("\",2),CHAR(10)),""))</f>
        <v/>
      </c>
    </row>
    <row r="18" spans="1:14" x14ac:dyDescent="0.35">
      <c r="A18" t="s">
        <v>1164</v>
      </c>
      <c r="B18" t="s">
        <v>247</v>
      </c>
      <c r="C18" t="s">
        <v>1165</v>
      </c>
      <c r="G18" t="str">
        <f t="shared" si="0"/>
        <v>TitleTier</v>
      </c>
      <c r="H18" s="14" t="str">
        <f t="shared" si="3"/>
        <v>@PART[*]:HAS[#kiwiBranch[FuelTankBalloon]]:FOR[zKiwiTechTree]
{
	multiplierExist = yes
	costMultiplier = #$@KIWI_COST_MULTIPLIERS/FUELTANKBALLOON/COST_MULTIPLIER$
	entryCostMultiplier = #$@KIWI_COST_MULTIPLIERS/FUELTANKBALLOON/ENTRYCOST_MULTIPLIER$
}</v>
      </c>
      <c r="I18" s="14" t="str">
        <f t="shared" si="4"/>
        <v xml:space="preserve">	FUELTANKBALLOON
	{
		COST_MULTIPLIER = 1.0
		ENTRYCOST_MULTIPLIER = 1.0
	}</v>
      </c>
      <c r="K18" t="s">
        <v>1137</v>
      </c>
      <c r="M18" s="14" t="str">
        <f t="shared" si="1"/>
        <v/>
      </c>
      <c r="N18" t="str">
        <f>IF(AND(EXACT(LEFT(A18,1),UPPER(LEFT(A18,1)))=TRUE,A18&lt;&gt;""),_xlfn.CONCAT(REPT("/",4)," ",REPT("*",10)," ",A18," ",REPT("*",10)," ",REPT("\",4),CHAR(10)),IF(A18&lt;&gt;"",_xlfn.CONCAT(REPT("/",2)," Tier ",B18," - ",VLOOKUP(A18,primary[[id]:[realTitle]],5,FALSE)," ",REPT("\",2),CHAR(10)),""))</f>
        <v xml:space="preserve">//// ********** CockpitsCommercial ********** \\\\
</v>
      </c>
    </row>
    <row r="19" spans="1:14" x14ac:dyDescent="0.35">
      <c r="A19" s="18" t="s">
        <v>0</v>
      </c>
      <c r="B19">
        <f>VLOOKUP(Tbl_CockpitsCommercial[[#This Row],[CockpitsCommercial]],primary[[id]:[tier]],2,FALSE)</f>
        <v>0</v>
      </c>
      <c r="C19" t="s">
        <v>1164</v>
      </c>
      <c r="G19" t="str">
        <f t="shared" si="0"/>
        <v>CockpitsCommercial0</v>
      </c>
      <c r="H19" s="14" t="str">
        <f t="shared" si="3"/>
        <v>@PART[*]:HAS[#kiwiBranch[FuelTankNobleGas]]:FOR[zKiwiTechTree]
{
	multiplierExist = yes
	costMultiplier = #$@KIWI_COST_MULTIPLIERS/FUELTANKNOBLEGAS/COST_MULTIPLIER$
	entryCostMultiplier = #$@KIWI_COST_MULTIPLIERS/FUELTANKNOBLEGAS/ENTRYCOST_MULTIPLIER$
}</v>
      </c>
      <c r="I19" s="14" t="str">
        <f t="shared" si="4"/>
        <v xml:space="preserve">	FUELTANKNOBLEGAS
	{
		COST_MULTIPLIER = 1.0
		ENTRYCOST_MULTIPLIER = 1.0
	}</v>
      </c>
      <c r="K19" t="s">
        <v>1138</v>
      </c>
      <c r="M19" s="14" t="str">
        <f t="shared" si="1"/>
        <v>@PART[*]:HAS[#kiwiBranch[CockpitsCommercial],#kiwiTier[0]]:FOR[zKiwiTechTree]
{
    @TechRequired = start
}</v>
      </c>
      <c r="N19" t="str">
        <f>IF(AND(EXACT(LEFT(A19,1),UPPER(LEFT(A19,1)))=TRUE,A19&lt;&gt;""),_xlfn.CONCAT(REPT("/",4)," ",REPT("*",10)," ",A19," ",REPT("*",10)," ",REPT("\",4),CHAR(10)),IF(A19&lt;&gt;"",_xlfn.CONCAT(REPT("/",2)," Tier ",B19," - ",VLOOKUP(A19,primary[[id]:[realTitle]],5,FALSE)," ",REPT("\",2),CHAR(10)),""))</f>
        <v xml:space="preserve">// Tier 0 - Start \\
</v>
      </c>
    </row>
    <row r="20" spans="1:14" x14ac:dyDescent="0.35">
      <c r="A20" t="s">
        <v>115</v>
      </c>
      <c r="B20">
        <f>VLOOKUP(Tbl_CockpitsCommercial[[#This Row],[CockpitsCommercial]],primary[[id]:[tier]],2,FALSE)</f>
        <v>1</v>
      </c>
      <c r="C20" t="s">
        <v>1164</v>
      </c>
      <c r="G20" t="str">
        <f t="shared" si="0"/>
        <v>CockpitsCommercial1</v>
      </c>
      <c r="H20" s="14" t="str">
        <f t="shared" si="3"/>
        <v>@PART[*]:HAS[#kiwiBranch[FuelTankNuclear]]:FOR[zKiwiTechTree]
{
	multiplierExist = yes
	costMultiplier = #$@KIWI_COST_MULTIPLIERS/FUELTANKNUCLEAR/COST_MULTIPLIER$
	entryCostMultiplier = #$@KIWI_COST_MULTIPLIERS/FUELTANKNUCLEAR/ENTRYCOST_MULTIPLIER$
}</v>
      </c>
      <c r="I20" s="14" t="str">
        <f t="shared" si="4"/>
        <v xml:space="preserve">	FUELTANKNUCLEAR
	{
		COST_MULTIPLIER = 1.0
		ENTRYCOST_MULTIPLIER = 1.0
	}</v>
      </c>
      <c r="K20" t="s">
        <v>1139</v>
      </c>
      <c r="M20" s="14" t="str">
        <f t="shared" si="1"/>
        <v>@PART[*]:HAS[#kiwiBranch[CockpitsCommercial],#kiwiTier[1]]:FOR[zKiwiTechTree]
{
    @TechRequired = firstFlight
}</v>
      </c>
      <c r="N20" t="str">
        <f>IF(AND(EXACT(LEFT(A20,1),UPPER(LEFT(A20,1)))=TRUE,A20&lt;&gt;""),_xlfn.CONCAT(REPT("/",4)," ",REPT("*",10)," ",A20," ",REPT("*",10)," ",REPT("\",4),CHAR(10)),IF(A20&lt;&gt;"",_xlfn.CONCAT(REPT("/",2)," Tier ",B20," - ",VLOOKUP(A20,primary[[id]:[realTitle]],5,FALSE)," ",REPT("\",2),CHAR(10)),""))</f>
        <v xml:space="preserve">// Tier 1 - First Flight \\
</v>
      </c>
    </row>
    <row r="21" spans="1:14" x14ac:dyDescent="0.35">
      <c r="A21" t="s">
        <v>6</v>
      </c>
      <c r="B21">
        <f>VLOOKUP(Tbl_CockpitsCommercial[[#This Row],[CockpitsCommercial]],primary[[id]:[tier]],2,FALSE)</f>
        <v>2</v>
      </c>
      <c r="C21" t="s">
        <v>1164</v>
      </c>
      <c r="G21" t="str">
        <f t="shared" si="0"/>
        <v>CockpitsCommercial2</v>
      </c>
      <c r="H21" s="14" t="str">
        <f t="shared" si="3"/>
        <v>@PART[*]:HAS[#kiwiBranch[FuelTankStandard]]:FOR[zKiwiTechTree]
{
	multiplierExist = yes
	costMultiplier = #$@KIWI_COST_MULTIPLIERS/FUELTANKSTANDARD/COST_MULTIPLIER$
	entryCostMultiplier = #$@KIWI_COST_MULTIPLIERS/FUELTANKSTANDARD/ENTRYCOST_MULTIPLIER$
}</v>
      </c>
      <c r="I21" s="14" t="str">
        <f t="shared" si="4"/>
        <v xml:space="preserve">	FUELTANKSTANDARD
	{
		COST_MULTIPLIER = 1.0
		ENTRYCOST_MULTIPLIER = 1.0
	}</v>
      </c>
      <c r="K21" t="s">
        <v>1136</v>
      </c>
      <c r="M21" s="14" t="str">
        <f t="shared" si="1"/>
        <v>@PART[*]:HAS[#kiwiBranch[CockpitsCommercial],#kiwiTier[2]]:FOR[zKiwiTechTree]
{
    @TechRequired = earlyFlight
}</v>
      </c>
      <c r="N21" t="str">
        <f>IF(AND(EXACT(LEFT(A21,1),UPPER(LEFT(A21,1)))=TRUE,A21&lt;&gt;""),_xlfn.CONCAT(REPT("/",4)," ",REPT("*",10)," ",A21," ",REPT("*",10)," ",REPT("\",4),CHAR(10)),IF(A21&lt;&gt;"",_xlfn.CONCAT(REPT("/",2)," Tier ",B21," - ",VLOOKUP(A21,primary[[id]:[realTitle]],5,FALSE)," ",REPT("\",2),CHAR(10)),""))</f>
        <v xml:space="preserve">// Tier 2 - Early Flight \\
</v>
      </c>
    </row>
    <row r="22" spans="1:14" x14ac:dyDescent="0.35">
      <c r="A22" t="s">
        <v>14</v>
      </c>
      <c r="B22">
        <f>VLOOKUP(Tbl_CockpitsCommercial[[#This Row],[CockpitsCommercial]],primary[[id]:[tier]],2,FALSE)</f>
        <v>3</v>
      </c>
      <c r="C22" t="s">
        <v>1164</v>
      </c>
      <c r="G22" t="str">
        <f t="shared" si="0"/>
        <v>CockpitsCommercial3</v>
      </c>
      <c r="H22" s="14" t="str">
        <f t="shared" si="3"/>
        <v>@PART[*]:HAS[#kiwiBranch[FusionPower]]:FOR[zKiwiTechTree]
{
	multiplierExist = yes
	costMultiplier = #$@KIWI_COST_MULTIPLIERS/FUSIONPOWER/COST_MULTIPLIER$
	entryCostMultiplier = #$@KIWI_COST_MULTIPLIERS/FUSIONPOWER/ENTRYCOST_MULTIPLIER$
}</v>
      </c>
      <c r="I22" s="14" t="str">
        <f t="shared" si="4"/>
        <v xml:space="preserve">	FUSIONPOWER
	{
		COST_MULTIPLIER = 1.0
		ENTRYCOST_MULTIPLIER = 1.0
	}</v>
      </c>
      <c r="K22" t="s">
        <v>1135</v>
      </c>
      <c r="M22" s="14" t="str">
        <f t="shared" si="1"/>
        <v>@PART[*]:HAS[#kiwiBranch[CockpitsCommercial],#kiwiTier[3]]:FOR[zKiwiTechTree]
{
    @TechRequired = stability
}</v>
      </c>
      <c r="N22" t="str">
        <f>IF(AND(EXACT(LEFT(A22,1),UPPER(LEFT(A22,1)))=TRUE,A22&lt;&gt;""),_xlfn.CONCAT(REPT("/",4)," ",REPT("*",10)," ",A22," ",REPT("*",10)," ",REPT("\",4),CHAR(10)),IF(A22&lt;&gt;"",_xlfn.CONCAT(REPT("/",2)," Tier ",B22," - ",VLOOKUP(A22,primary[[id]:[realTitle]],5,FALSE)," ",REPT("\",2),CHAR(10)),""))</f>
        <v xml:space="preserve">// Tier 3 - Stability \\
</v>
      </c>
    </row>
    <row r="23" spans="1:14" x14ac:dyDescent="0.35">
      <c r="A23" t="s">
        <v>27</v>
      </c>
      <c r="B23">
        <f>VLOOKUP(Tbl_CockpitsCommercial[[#This Row],[CockpitsCommercial]],primary[[id]:[tier]],2,FALSE)</f>
        <v>4</v>
      </c>
      <c r="C23" t="s">
        <v>1164</v>
      </c>
      <c r="G23" t="str">
        <f t="shared" si="0"/>
        <v>CockpitsCommercial4</v>
      </c>
      <c r="H23" s="14" t="str">
        <f t="shared" si="3"/>
        <v>@PART[*]:HAS[#kiwiBranch[HeatShields]]:FOR[zKiwiTechTree]
{
	multiplierExist = yes
	costMultiplier = #$@KIWI_COST_MULTIPLIERS/HEATSHIELDS/COST_MULTIPLIER$
	entryCostMultiplier = #$@KIWI_COST_MULTIPLIERS/HEATSHIELDS/ENTRYCOST_MULTIPLIER$
}</v>
      </c>
      <c r="I23" s="14" t="str">
        <f t="shared" si="4"/>
        <v xml:space="preserve">	HEATSHIELDS
	{
		COST_MULTIPLIER = 1.0
		ENTRYCOST_MULTIPLIER = 1.0
	}</v>
      </c>
      <c r="K23" t="s">
        <v>1155</v>
      </c>
      <c r="M23" s="14" t="str">
        <f t="shared" si="1"/>
        <v>@PART[*]:HAS[#kiwiBranch[CockpitsCommercial],#kiwiTier[4]]:FOR[zKiwiTechTree]
{
    @TechRequired = aviation
}</v>
      </c>
      <c r="N23" t="str">
        <f>IF(AND(EXACT(LEFT(A23,1),UPPER(LEFT(A23,1)))=TRUE,A23&lt;&gt;""),_xlfn.CONCAT(REPT("/",4)," ",REPT("*",10)," ",A23," ",REPT("*",10)," ",REPT("\",4),CHAR(10)),IF(A23&lt;&gt;"",_xlfn.CONCAT(REPT("/",2)," Tier ",B23," - ",VLOOKUP(A23,primary[[id]:[realTitle]],5,FALSE)," ",REPT("\",2),CHAR(10)),""))</f>
        <v xml:space="preserve">// Tier 4 - Aviation \\
</v>
      </c>
    </row>
    <row r="24" spans="1:14" x14ac:dyDescent="0.35">
      <c r="A24" t="s">
        <v>45</v>
      </c>
      <c r="B24">
        <f>VLOOKUP(Tbl_CockpitsCommercial[[#This Row],[CockpitsCommercial]],primary[[id]:[tier]],2,FALSE)</f>
        <v>5</v>
      </c>
      <c r="C24" t="s">
        <v>1164</v>
      </c>
      <c r="G24" t="str">
        <f t="shared" si="0"/>
        <v>CockpitsCommercial5</v>
      </c>
      <c r="H24" s="14" t="str">
        <f t="shared" si="3"/>
        <v>@PART[*]:HAS[#kiwiBranch[LaddersLights]]:FOR[zKiwiTechTree]
{
	multiplierExist = yes
	costMultiplier = #$@KIWI_COST_MULTIPLIERS/LADDERSLIGHTS/COST_MULTIPLIER$
	entryCostMultiplier = #$@KIWI_COST_MULTIPLIERS/LADDERSLIGHTS/ENTRYCOST_MULTIPLIER$
}</v>
      </c>
      <c r="I24" s="14" t="str">
        <f t="shared" si="4"/>
        <v xml:space="preserve">	LADDERSLIGHTS
	{
		COST_MULTIPLIER = 1.0
		ENTRYCOST_MULTIPLIER = 1.0
	}</v>
      </c>
      <c r="K24" t="s">
        <v>1151</v>
      </c>
      <c r="M24" s="14" t="str">
        <f t="shared" si="1"/>
        <v>@PART[*]:HAS[#kiwiBranch[CockpitsCommercial],#kiwiTier[5]]:FOR[zKiwiTechTree]
{
    @TechRequired = subsonicFlight
}</v>
      </c>
      <c r="N24" t="str">
        <f>IF(AND(EXACT(LEFT(A24,1),UPPER(LEFT(A24,1)))=TRUE,A24&lt;&gt;""),_xlfn.CONCAT(REPT("/",4)," ",REPT("*",10)," ",A24," ",REPT("*",10)," ",REPT("\",4),CHAR(10)),IF(A24&lt;&gt;"",_xlfn.CONCAT(REPT("/",2)," Tier ",B24," - ",VLOOKUP(A24,primary[[id]:[realTitle]],5,FALSE)," ",REPT("\",2),CHAR(10)),""))</f>
        <v xml:space="preserve">// Tier 5 - Subsonic Flight \\
</v>
      </c>
    </row>
    <row r="25" spans="1:14" x14ac:dyDescent="0.35">
      <c r="A25" t="s">
        <v>67</v>
      </c>
      <c r="B25">
        <f>VLOOKUP(Tbl_CockpitsCommercial[[#This Row],[CockpitsCommercial]],primary[[id]:[tier]],2,FALSE)</f>
        <v>6</v>
      </c>
      <c r="C25" t="s">
        <v>1164</v>
      </c>
      <c r="G25" t="str">
        <f t="shared" si="0"/>
        <v>CockpitsCommercial6</v>
      </c>
      <c r="H25" s="14" t="str">
        <f t="shared" si="3"/>
        <v>@PART[*]:HAS[#kiwiBranch[Landers]]:FOR[zKiwiTechTree]
{
	multiplierExist = yes
	costMultiplier = #$@KIWI_COST_MULTIPLIERS/LANDERS/COST_MULTIPLIER$
	entryCostMultiplier = #$@KIWI_COST_MULTIPLIERS/LANDERS/ENTRYCOST_MULTIPLIER$
}</v>
      </c>
      <c r="I25" s="14" t="str">
        <f t="shared" si="4"/>
        <v xml:space="preserve">	LANDERS
	{
		COST_MULTIPLIER = 1.0
		ENTRYCOST_MULTIPLIER = 1.0
	}</v>
      </c>
      <c r="K25" t="s">
        <v>1030</v>
      </c>
      <c r="M25" s="14" t="str">
        <f t="shared" si="1"/>
        <v>@PART[*]:HAS[#kiwiBranch[CockpitsCommercial],#kiwiTier[6]]:FOR[zKiwiTechTree]
{
    @TechRequired = efficientFlightSystems
}</v>
      </c>
      <c r="N25" t="str">
        <f>IF(AND(EXACT(LEFT(A25,1),UPPER(LEFT(A25,1)))=TRUE,A25&lt;&gt;""),_xlfn.CONCAT(REPT("/",4)," ",REPT("*",10)," ",A25," ",REPT("*",10)," ",REPT("\",4),CHAR(10)),IF(A25&lt;&gt;"",_xlfn.CONCAT(REPT("/",2)," Tier ",B25," - ",VLOOKUP(A25,primary[[id]:[realTitle]],5,FALSE)," ",REPT("\",2),CHAR(10)),""))</f>
        <v xml:space="preserve">// Tier 6 - Efficient Flight Systems \\
</v>
      </c>
    </row>
    <row r="26" spans="1:14" x14ac:dyDescent="0.35">
      <c r="A26" t="s">
        <v>93</v>
      </c>
      <c r="B26">
        <f>VLOOKUP(Tbl_CockpitsCommercial[[#This Row],[CockpitsCommercial]],primary[[id]:[tier]],2,FALSE)</f>
        <v>7</v>
      </c>
      <c r="C26" t="s">
        <v>1164</v>
      </c>
      <c r="G26" t="str">
        <f t="shared" si="0"/>
        <v>CockpitsCommercial7</v>
      </c>
      <c r="H26" s="14" t="str">
        <f t="shared" si="3"/>
        <v>@PART[*]:HAS[#kiwiBranch[LandingGearRoverWheels]]:FOR[zKiwiTechTree]
{
	multiplierExist = yes
	costMultiplier = #$@KIWI_COST_MULTIPLIERS/LANDINGGEARROVERWHEELS/COST_MULTIPLIER$
	entryCostMultiplier = #$@KIWI_COST_MULTIPLIERS/LANDINGGEARROVERWHEELS/ENTRYCOST_MULTIPLIER$
}</v>
      </c>
      <c r="I26" s="14" t="str">
        <f t="shared" si="4"/>
        <v xml:space="preserve">	LANDINGGEARROVERWHEELS
	{
		COST_MULTIPLIER = 1.0
		ENTRYCOST_MULTIPLIER = 1.0
	}</v>
      </c>
      <c r="K26" t="s">
        <v>1149</v>
      </c>
      <c r="M26" s="14" t="str">
        <f t="shared" si="1"/>
        <v>@PART[*]:HAS[#kiwiBranch[CockpitsCommercial],#kiwiTier[7]]:FOR[zKiwiTechTree]
{
    @TechRequired = advancedFlightSystems
}</v>
      </c>
      <c r="N26" t="str">
        <f>IF(AND(EXACT(LEFT(A26,1),UPPER(LEFT(A26,1)))=TRUE,A26&lt;&gt;""),_xlfn.CONCAT(REPT("/",4)," ",REPT("*",10)," ",A26," ",REPT("*",10)," ",REPT("\",4),CHAR(10)),IF(A26&lt;&gt;"",_xlfn.CONCAT(REPT("/",2)," Tier ",B26," - ",VLOOKUP(A26,primary[[id]:[realTitle]],5,FALSE)," ",REPT("\",2),CHAR(10)),""))</f>
        <v xml:space="preserve">// Tier 7 - Advanced Flight Systems \\
</v>
      </c>
    </row>
    <row r="27" spans="1:14" x14ac:dyDescent="0.35">
      <c r="A27" t="s">
        <v>133</v>
      </c>
      <c r="B27">
        <f>VLOOKUP(Tbl_CockpitsCommercial[[#This Row],[CockpitsCommercial]],primary[[id]:[tier]],2,FALSE)</f>
        <v>8</v>
      </c>
      <c r="C27" t="s">
        <v>1164</v>
      </c>
      <c r="G27" t="str">
        <f t="shared" si="0"/>
        <v>CockpitsCommercial8</v>
      </c>
      <c r="H27" s="14" t="str">
        <f t="shared" si="3"/>
        <v>@PART[*]:HAS[#kiwiBranch[LandingSkidsBaseFrames]]:FOR[zKiwiTechTree]
{
	multiplierExist = yes
	costMultiplier = #$@KIWI_COST_MULTIPLIERS/LANDINGSKIDSBASEFRAMES/COST_MULTIPLIER$
	entryCostMultiplier = #$@KIWI_COST_MULTIPLIERS/LANDINGSKIDSBASEFRAMES/ENTRYCOST_MULTIPLIER$
}</v>
      </c>
      <c r="I27" s="14" t="str">
        <f t="shared" si="4"/>
        <v xml:space="preserve">	LANDINGSKIDSBASEFRAMES
	{
		COST_MULTIPLIER = 1.0
		ENTRYCOST_MULTIPLIER = 1.0
	}</v>
      </c>
      <c r="K27" t="s">
        <v>1150</v>
      </c>
      <c r="M27" s="14" t="str">
        <f t="shared" si="1"/>
        <v>@PART[*]:HAS[#kiwiBranch[CockpitsCommercial],#kiwiTier[8]]:FOR[zKiwiTechTree]
{
    @TechRequired = specializedFlightSystems
}</v>
      </c>
      <c r="N27" t="str">
        <f>IF(AND(EXACT(LEFT(A27,1),UPPER(LEFT(A27,1)))=TRUE,A27&lt;&gt;""),_xlfn.CONCAT(REPT("/",4)," ",REPT("*",10)," ",A27," ",REPT("*",10)," ",REPT("\",4),CHAR(10)),IF(A27&lt;&gt;"",_xlfn.CONCAT(REPT("/",2)," Tier ",B27," - ",VLOOKUP(A27,primary[[id]:[realTitle]],5,FALSE)," ",REPT("\",2),CHAR(10)),""))</f>
        <v xml:space="preserve">// Tier 8 - Specialized Flight Systems \\
</v>
      </c>
    </row>
    <row r="28" spans="1:14" x14ac:dyDescent="0.35">
      <c r="A28" t="s">
        <v>157</v>
      </c>
      <c r="B28">
        <f>VLOOKUP(Tbl_CockpitsCommercial[[#This Row],[CockpitsCommercial]],primary[[id]:[tier]],2,FALSE)</f>
        <v>9</v>
      </c>
      <c r="C28" t="s">
        <v>1164</v>
      </c>
      <c r="G28" t="str">
        <f t="shared" si="0"/>
        <v>CockpitsCommercial9</v>
      </c>
      <c r="H28" s="14" t="str">
        <f t="shared" si="3"/>
        <v>@PART[*]:HAS[#kiwiBranch[LaunchEscape]]:FOR[zKiwiTechTree]
{
	multiplierExist = yes
	costMultiplier = #$@KIWI_COST_MULTIPLIERS/LAUNCHESCAPE/COST_MULTIPLIER$
	entryCostMultiplier = #$@KIWI_COST_MULTIPLIERS/LAUNCHESCAPE/ENTRYCOST_MULTIPLIER$
}</v>
      </c>
      <c r="I28" s="14" t="str">
        <f t="shared" si="4"/>
        <v xml:space="preserve">	LAUNCHESCAPE
	{
		COST_MULTIPLIER = 1.0
		ENTRYCOST_MULTIPLIER = 1.0
	}</v>
      </c>
      <c r="K28" t="s">
        <v>1154</v>
      </c>
      <c r="M28" s="14" t="str">
        <f t="shared" si="1"/>
        <v>@PART[*]:HAS[#kiwiBranch[CockpitsCommercial],#kiwiTier[9]]:FOR[zKiwiTechTree]
{
    @TechRequired = experimentalFlightSystems
}</v>
      </c>
      <c r="N28" t="str">
        <f>IF(AND(EXACT(LEFT(A28,1),UPPER(LEFT(A28,1)))=TRUE,A28&lt;&gt;""),_xlfn.CONCAT(REPT("/",4)," ",REPT("*",10)," ",A28," ",REPT("*",10)," ",REPT("\",4),CHAR(10)),IF(A28&lt;&gt;"",_xlfn.CONCAT(REPT("/",2)," Tier ",B28," - ",VLOOKUP(A28,primary[[id]:[realTitle]],5,FALSE)," ",REPT("\",2),CHAR(10)),""))</f>
        <v xml:space="preserve">// Tier 9 - Experimental Flight Systems \\
</v>
      </c>
    </row>
    <row r="29" spans="1:14" x14ac:dyDescent="0.35">
      <c r="G29" t="str">
        <f t="shared" si="0"/>
        <v/>
      </c>
      <c r="H29" s="14" t="str">
        <f t="shared" si="3"/>
        <v>@PART[*]:HAS[#kiwiBranch[LifeSupport]]:FOR[zKiwiTechTree]
{
	multiplierExist = yes
	costMultiplier = #$@KIWI_COST_MULTIPLIERS/LIFESUPPORT/COST_MULTIPLIER$
	entryCostMultiplier = #$@KIWI_COST_MULTIPLIERS/LIFESUPPORT/ENTRYCOST_MULTIPLIER$
}</v>
      </c>
      <c r="I29" s="14" t="str">
        <f t="shared" si="4"/>
        <v xml:space="preserve">	LIFESUPPORT
	{
		COST_MULTIPLIER = 1.0
		ENTRYCOST_MULTIPLIER = 1.0
	}</v>
      </c>
      <c r="K29" t="s">
        <v>1159</v>
      </c>
      <c r="M29" s="14" t="str">
        <f t="shared" si="1"/>
        <v/>
      </c>
      <c r="N29" t="str">
        <f>IF(AND(EXACT(LEFT(A29,1),UPPER(LEFT(A29,1)))=TRUE,A29&lt;&gt;""),_xlfn.CONCAT(REPT("/",4)," ",REPT("*",10)," ",A29," ",REPT("*",10)," ",REPT("\",4),CHAR(10)),IF(A29&lt;&gt;"",_xlfn.CONCAT(REPT("/",2)," Tier ",B29," - ",VLOOKUP(A29,primary[[id]:[realTitle]],5,FALSE)," ",REPT("\",2),CHAR(10)),""))</f>
        <v/>
      </c>
    </row>
    <row r="30" spans="1:14" x14ac:dyDescent="0.35">
      <c r="G30" t="str">
        <f t="shared" si="0"/>
        <v/>
      </c>
      <c r="H30" s="14" t="str">
        <f t="shared" si="3"/>
        <v>@PART[*]:HAS[#kiwiBranch[NoseCones]]:FOR[zKiwiTechTree]
{
	multiplierExist = yes
	costMultiplier = #$@KIWI_COST_MULTIPLIERS/NOSECONES/COST_MULTIPLIER$
	entryCostMultiplier = #$@KIWI_COST_MULTIPLIERS/NOSECONES/ENTRYCOST_MULTIPLIER$
}</v>
      </c>
      <c r="I30" s="14" t="str">
        <f t="shared" si="4"/>
        <v xml:space="preserve">	NOSECONES
	{
		COST_MULTIPLIER = 1.0
		ENTRYCOST_MULTIPLIER = 1.0
	}</v>
      </c>
      <c r="K30" t="s">
        <v>1033</v>
      </c>
      <c r="M30" s="14" t="str">
        <f t="shared" si="1"/>
        <v/>
      </c>
      <c r="N30" t="str">
        <f>IF(AND(EXACT(LEFT(A30,1),UPPER(LEFT(A30,1)))=TRUE,A30&lt;&gt;""),_xlfn.CONCAT(REPT("/",4)," ",REPT("*",10)," ",A30," ",REPT("*",10)," ",REPT("\",4),CHAR(10)),IF(A30&lt;&gt;"",_xlfn.CONCAT(REPT("/",2)," Tier ",B30," - ",VLOOKUP(A30,primary[[id]:[realTitle]],5,FALSE)," ",REPT("\",2),CHAR(10)),""))</f>
        <v/>
      </c>
    </row>
    <row r="31" spans="1:14" x14ac:dyDescent="0.35">
      <c r="A31" t="s">
        <v>1163</v>
      </c>
      <c r="B31" t="s">
        <v>247</v>
      </c>
      <c r="C31" t="s">
        <v>1165</v>
      </c>
      <c r="G31" t="str">
        <f t="shared" si="0"/>
        <v>TitleTier</v>
      </c>
      <c r="H31" s="14" t="str">
        <f t="shared" si="3"/>
        <v>@PART[*]:HAS[#kiwiBranch[NuclearPower]]:FOR[zKiwiTechTree]
{
	multiplierExist = yes
	costMultiplier = #$@KIWI_COST_MULTIPLIERS/NUCLEARPOWER/COST_MULTIPLIER$
	entryCostMultiplier = #$@KIWI_COST_MULTIPLIERS/NUCLEARPOWER/ENTRYCOST_MULTIPLIER$
}</v>
      </c>
      <c r="I31" s="14" t="str">
        <f t="shared" si="4"/>
        <v xml:space="preserve">	NUCLEARPOWER
	{
		COST_MULTIPLIER = 1.0
		ENTRYCOST_MULTIPLIER = 1.0
	}</v>
      </c>
      <c r="K31" t="s">
        <v>1134</v>
      </c>
      <c r="M31" s="14" t="str">
        <f t="shared" si="1"/>
        <v/>
      </c>
      <c r="N31" t="str">
        <f>IF(AND(EXACT(LEFT(A31,1),UPPER(LEFT(A31,1)))=TRUE,A31&lt;&gt;""),_xlfn.CONCAT(REPT("/",4)," ",REPT("*",10)," ",A31," ",REPT("*",10)," ",REPT("\",4),CHAR(10)),IF(A31&lt;&gt;"",_xlfn.CONCAT(REPT("/",2)," Tier ",B31," - ",VLOOKUP(A31,primary[[id]:[realTitle]],5,FALSE)," ",REPT("\",2),CHAR(10)),""))</f>
        <v xml:space="preserve">//// ********** CockpitsNonCommercial ********** \\\\
</v>
      </c>
    </row>
    <row r="32" spans="1:14" x14ac:dyDescent="0.35">
      <c r="A32" s="18" t="s">
        <v>0</v>
      </c>
      <c r="B32">
        <f>VLOOKUP(Tbl_CockpitsNonCommercial[[#This Row],[CockpitsNonCommercial]],primary[[id]:[tier]],2,FALSE)</f>
        <v>0</v>
      </c>
      <c r="C32" t="s">
        <v>1163</v>
      </c>
      <c r="G32" t="str">
        <f t="shared" si="0"/>
        <v>CockpitsNonCommercial0</v>
      </c>
      <c r="H32" s="14" t="str">
        <f t="shared" si="3"/>
        <v>@PART[*]:HAS[#kiwiBranch[OtherParts]]:FOR[zKiwiTechTree]
{
	multiplierExist = yes
	costMultiplier = #$@KIWI_COST_MULTIPLIERS/OTHERPARTS/COST_MULTIPLIER$
	entryCostMultiplier = #$@KIWI_COST_MULTIPLIERS/OTHERPARTS/ENTRYCOST_MULTIPLIER$
}</v>
      </c>
      <c r="I32" s="14" t="str">
        <f t="shared" si="4"/>
        <v xml:space="preserve">	OTHERPARTS
	{
		COST_MULTIPLIER = 1.0
		ENTRYCOST_MULTIPLIER = 1.0
	}</v>
      </c>
      <c r="K32" t="s">
        <v>1170</v>
      </c>
      <c r="M32" s="14" t="str">
        <f t="shared" si="1"/>
        <v>@PART[*]:HAS[#kiwiBranch[CockpitsNonCommercial],#kiwiTier[0]]:FOR[zKiwiTechTree]
{
    @TechRequired = start
}</v>
      </c>
      <c r="N32" t="str">
        <f>IF(AND(EXACT(LEFT(A32,1),UPPER(LEFT(A32,1)))=TRUE,A32&lt;&gt;""),_xlfn.CONCAT(REPT("/",4)," ",REPT("*",10)," ",A32," ",REPT("*",10)," ",REPT("\",4),CHAR(10)),IF(A32&lt;&gt;"",_xlfn.CONCAT(REPT("/",2)," Tier ",B32," - ",VLOOKUP(A32,primary[[id]:[realTitle]],5,FALSE)," ",REPT("\",2),CHAR(10)),""))</f>
        <v xml:space="preserve">// Tier 0 - Start \\
</v>
      </c>
    </row>
    <row r="33" spans="1:14" x14ac:dyDescent="0.35">
      <c r="A33" t="s">
        <v>115</v>
      </c>
      <c r="B33">
        <f>VLOOKUP(Tbl_CockpitsNonCommercial[[#This Row],[CockpitsNonCommercial]],primary[[id]:[tier]],2,FALSE)</f>
        <v>1</v>
      </c>
      <c r="C33" t="s">
        <v>1163</v>
      </c>
      <c r="G33" t="str">
        <f t="shared" si="0"/>
        <v>CockpitsNonCommercial1</v>
      </c>
      <c r="H33" s="14" t="str">
        <f t="shared" si="3"/>
        <v>@PART[*]:HAS[#kiwiBranch[ProbesAvionics]]:FOR[zKiwiTechTree]
{
	multiplierExist = yes
	costMultiplier = #$@KIWI_COST_MULTIPLIERS/PROBESAVIONICS/COST_MULTIPLIER$
	entryCostMultiplier = #$@KIWI_COST_MULTIPLIERS/PROBESAVIONICS/ENTRYCOST_MULTIPLIER$
}</v>
      </c>
      <c r="I33" s="14" t="str">
        <f t="shared" si="4"/>
        <v xml:space="preserve">	PROBESAVIONICS
	{
		COST_MULTIPLIER = 1.0
		ENTRYCOST_MULTIPLIER = 1.0
	}</v>
      </c>
      <c r="K33" t="s">
        <v>1147</v>
      </c>
      <c r="M33" s="14" t="str">
        <f t="shared" si="1"/>
        <v>@PART[*]:HAS[#kiwiBranch[CockpitsNonCommercial],#kiwiTier[1]]:FOR[zKiwiTechTree]
{
    @TechRequired = firstFlight
}</v>
      </c>
      <c r="N33" t="str">
        <f>IF(AND(EXACT(LEFT(A33,1),UPPER(LEFT(A33,1)))=TRUE,A33&lt;&gt;""),_xlfn.CONCAT(REPT("/",4)," ",REPT("*",10)," ",A33," ",REPT("*",10)," ",REPT("\",4),CHAR(10)),IF(A33&lt;&gt;"",_xlfn.CONCAT(REPT("/",2)," Tier ",B33," - ",VLOOKUP(A33,primary[[id]:[realTitle]],5,FALSE)," ",REPT("\",2),CHAR(10)),""))</f>
        <v xml:space="preserve">// Tier 1 - First Flight \\
</v>
      </c>
    </row>
    <row r="34" spans="1:14" x14ac:dyDescent="0.35">
      <c r="A34" t="s">
        <v>117</v>
      </c>
      <c r="B34">
        <f>VLOOKUP(Tbl_CockpitsNonCommercial[[#This Row],[CockpitsNonCommercial]],primary[[id]:[tier]],2,FALSE)</f>
        <v>2</v>
      </c>
      <c r="C34" t="s">
        <v>1163</v>
      </c>
      <c r="G34" t="str">
        <f t="shared" si="0"/>
        <v>CockpitsNonCommercial2</v>
      </c>
      <c r="H34" s="14" t="str">
        <f t="shared" si="3"/>
        <v>@PART[*]:HAS[#kiwiBranch[ProbesSatellite]]:FOR[zKiwiTechTree]
{
	multiplierExist = yes
	costMultiplier = #$@KIWI_COST_MULTIPLIERS/PROBESSATELLITE/COST_MULTIPLIER$
	entryCostMultiplier = #$@KIWI_COST_MULTIPLIERS/PROBESSATELLITE/ENTRYCOST_MULTIPLIER$
}</v>
      </c>
      <c r="I34" s="14" t="str">
        <f t="shared" si="4"/>
        <v xml:space="preserve">	PROBESSATELLITE
	{
		COST_MULTIPLIER = 1.0
		ENTRYCOST_MULTIPLIER = 1.0
	}</v>
      </c>
      <c r="K34" t="s">
        <v>1146</v>
      </c>
      <c r="M34" s="14" t="str">
        <f t="shared" si="1"/>
        <v>@PART[*]:HAS[#kiwiBranch[CockpitsNonCommercial],#kiwiTier[2]]:FOR[zKiwiTechTree]
{
    @TechRequired = testPilots
}</v>
      </c>
      <c r="N34" t="str">
        <f>IF(AND(EXACT(LEFT(A34,1),UPPER(LEFT(A34,1)))=TRUE,A34&lt;&gt;""),_xlfn.CONCAT(REPT("/",4)," ",REPT("*",10)," ",A34," ",REPT("*",10)," ",REPT("\",4),CHAR(10)),IF(A34&lt;&gt;"",_xlfn.CONCAT(REPT("/",2)," Tier ",B34," - ",VLOOKUP(A34,primary[[id]:[realTitle]],5,FALSE)," ",REPT("\",2),CHAR(10)),""))</f>
        <v xml:space="preserve">// Tier 2 - Test Pilots \\
</v>
      </c>
    </row>
    <row r="35" spans="1:14" x14ac:dyDescent="0.35">
      <c r="A35" t="s">
        <v>1026</v>
      </c>
      <c r="B35">
        <f>VLOOKUP(Tbl_CockpitsNonCommercial[[#This Row],[CockpitsNonCommercial]],primary[[id]:[tier]],2,FALSE)</f>
        <v>3</v>
      </c>
      <c r="C35" t="s">
        <v>1163</v>
      </c>
      <c r="G35" t="str">
        <f t="shared" si="0"/>
        <v>CockpitsNonCommercial3</v>
      </c>
      <c r="H35" s="14" t="str">
        <f t="shared" si="3"/>
        <v>@PART[*]:HAS[#kiwiBranch[PropulsionFusion]]:FOR[zKiwiTechTree]
{
	multiplierExist = yes
	costMultiplier = #$@KIWI_COST_MULTIPLIERS/PROPULSIONFUSION/COST_MULTIPLIER$
	entryCostMultiplier = #$@KIWI_COST_MULTIPLIERS/PROPULSIONFUSION/ENTRYCOST_MULTIPLIER$
}</v>
      </c>
      <c r="I35" s="14" t="str">
        <f t="shared" si="4"/>
        <v xml:space="preserve">	PROPULSIONFUSION
	{
		COST_MULTIPLIER = 1.0
		ENTRYCOST_MULTIPLIER = 1.0
	}</v>
      </c>
      <c r="K35" t="s">
        <v>1145</v>
      </c>
      <c r="M35" s="14" t="str">
        <f t="shared" si="1"/>
        <v>@PART[*]:HAS[#kiwiBranch[CockpitsNonCommercial],#kiwiTier[3]]:FOR[zKiwiTechTree]
{
    @TechRequired = nonCommercialFlight
}</v>
      </c>
      <c r="N35" t="str">
        <f>IF(AND(EXACT(LEFT(A35,1),UPPER(LEFT(A35,1)))=TRUE,A35&lt;&gt;""),_xlfn.CONCAT(REPT("/",4)," ",REPT("*",10)," ",A35," ",REPT("*",10)," ",REPT("\",4),CHAR(10)),IF(A35&lt;&gt;"",_xlfn.CONCAT(REPT("/",2)," Tier ",B35," - ",VLOOKUP(A35,primary[[id]:[realTitle]],5,FALSE)," ",REPT("\",2),CHAR(10)),""))</f>
        <v xml:space="preserve">// Tier 3 - Non-Commercial Flights \\
</v>
      </c>
    </row>
    <row r="36" spans="1:14" x14ac:dyDescent="0.35">
      <c r="A36" t="s">
        <v>118</v>
      </c>
      <c r="B36">
        <f>VLOOKUP(Tbl_CockpitsNonCommercial[[#This Row],[CockpitsNonCommercial]],primary[[id]:[tier]],2,FALSE)</f>
        <v>4</v>
      </c>
      <c r="C36" t="s">
        <v>1163</v>
      </c>
      <c r="G36" t="str">
        <f t="shared" si="0"/>
        <v>CockpitsNonCommercial4</v>
      </c>
      <c r="H36" s="14" t="str">
        <f t="shared" si="3"/>
        <v>@PART[*]:HAS[#kiwiBranch[PropulsionIon]]:FOR[zKiwiTechTree]
{
	multiplierExist = yes
	costMultiplier = #$@KIWI_COST_MULTIPLIERS/PROPULSIONION/COST_MULTIPLIER$
	entryCostMultiplier = #$@KIWI_COST_MULTIPLIERS/PROPULSIONION/ENTRYCOST_MULTIPLIER$
}</v>
      </c>
      <c r="I36" s="14" t="str">
        <f t="shared" si="4"/>
        <v xml:space="preserve">	PROPULSIONION
	{
		COST_MULTIPLIER = 1.0
		ENTRYCOST_MULTIPLIER = 1.0
	}</v>
      </c>
      <c r="K36" t="s">
        <v>1143</v>
      </c>
      <c r="M36" s="14" t="str">
        <f t="shared" si="1"/>
        <v>@PART[*]:HAS[#kiwiBranch[CockpitsNonCommercial],#kiwiTier[4]]:FOR[zKiwiTechTree]
{
    @TechRequired = airLaunch
}</v>
      </c>
      <c r="N36" t="str">
        <f>IF(AND(EXACT(LEFT(A36,1),UPPER(LEFT(A36,1)))=TRUE,A36&lt;&gt;""),_xlfn.CONCAT(REPT("/",4)," ",REPT("*",10)," ",A36," ",REPT("*",10)," ",REPT("\",4),CHAR(10)),IF(A36&lt;&gt;"",_xlfn.CONCAT(REPT("/",2)," Tier ",B36," - ",VLOOKUP(A36,primary[[id]:[realTitle]],5,FALSE)," ",REPT("\",2),CHAR(10)),""))</f>
        <v xml:space="preserve">// Tier 4 - Air Launch \\
</v>
      </c>
    </row>
    <row r="37" spans="1:14" x14ac:dyDescent="0.35">
      <c r="A37" t="s">
        <v>42</v>
      </c>
      <c r="B37">
        <f>VLOOKUP(Tbl_CockpitsNonCommercial[[#This Row],[CockpitsNonCommercial]],primary[[id]:[tier]],2,FALSE)</f>
        <v>5</v>
      </c>
      <c r="C37" t="s">
        <v>1163</v>
      </c>
      <c r="G37" t="str">
        <f t="shared" si="0"/>
        <v>CockpitsNonCommercial5</v>
      </c>
      <c r="H37" s="14" t="str">
        <f t="shared" si="3"/>
        <v>@PART[*]:HAS[#kiwiBranch[PropulsionNuclear]]:FOR[zKiwiTechTree]
{
	multiplierExist = yes
	costMultiplier = #$@KIWI_COST_MULTIPLIERS/PROPULSIONNUCLEAR/COST_MULTIPLIER$
	entryCostMultiplier = #$@KIWI_COST_MULTIPLIERS/PROPULSIONNUCLEAR/ENTRYCOST_MULTIPLIER$
}</v>
      </c>
      <c r="I37" s="14" t="str">
        <f t="shared" si="4"/>
        <v xml:space="preserve">	PROPULSIONNUCLEAR
	{
		COST_MULTIPLIER = 1.0
		ENTRYCOST_MULTIPLIER = 1.0
	}</v>
      </c>
      <c r="K37" t="s">
        <v>1144</v>
      </c>
      <c r="M37" s="14" t="str">
        <f t="shared" si="1"/>
        <v>@PART[*]:HAS[#kiwiBranch[CockpitsNonCommercial],#kiwiTier[5]]:FOR[zKiwiTechTree]
{
    @TechRequired = streamlinedFlight
}</v>
      </c>
      <c r="N37" t="str">
        <f>IF(AND(EXACT(LEFT(A37,1),UPPER(LEFT(A37,1)))=TRUE,A37&lt;&gt;""),_xlfn.CONCAT(REPT("/",4)," ",REPT("*",10)," ",A37," ",REPT("*",10)," ",REPT("\",4),CHAR(10)),IF(A37&lt;&gt;"",_xlfn.CONCAT(REPT("/",2)," Tier ",B37," - ",VLOOKUP(A37,primary[[id]:[realTitle]],5,FALSE)," ",REPT("\",2),CHAR(10)),""))</f>
        <v xml:space="preserve">// Tier 5 - Streamlined Flight \\
</v>
      </c>
    </row>
    <row r="38" spans="1:14" x14ac:dyDescent="0.35">
      <c r="A38" t="s">
        <v>65</v>
      </c>
      <c r="B38">
        <f>VLOOKUP(Tbl_CockpitsNonCommercial[[#This Row],[CockpitsNonCommercial]],primary[[id]:[tier]],2,FALSE)</f>
        <v>6</v>
      </c>
      <c r="C38" t="s">
        <v>1163</v>
      </c>
      <c r="G38" t="str">
        <f t="shared" si="0"/>
        <v>CockpitsNonCommercial6</v>
      </c>
      <c r="H38" s="14" t="str">
        <f t="shared" si="3"/>
        <v>@PART[*]:HAS[#kiwiBranch[PropulsionPlasma]]:FOR[zKiwiTechTree]
{
	multiplierExist = yes
	costMultiplier = #$@KIWI_COST_MULTIPLIERS/PROPULSIONPLASMA/COST_MULTIPLIER$
	entryCostMultiplier = #$@KIWI_COST_MULTIPLIERS/PROPULSIONPLASMA/ENTRYCOST_MULTIPLIER$
}</v>
      </c>
      <c r="I38" s="14" t="str">
        <f t="shared" si="4"/>
        <v xml:space="preserve">	PROPULSIONPLASMA
	{
		COST_MULTIPLIER = 1.0
		ENTRYCOST_MULTIPLIER = 1.0
	}</v>
      </c>
      <c r="K38" t="s">
        <v>1585</v>
      </c>
      <c r="M38" s="14" t="str">
        <f t="shared" si="1"/>
        <v>@PART[*]:HAS[#kiwiBranch[CockpitsNonCommercial],#kiwiTier[6]]:FOR[zKiwiTechTree]
{
    @TechRequired = supersonicFlight
}</v>
      </c>
      <c r="N38" t="str">
        <f>IF(AND(EXACT(LEFT(A38,1),UPPER(LEFT(A38,1)))=TRUE,A38&lt;&gt;""),_xlfn.CONCAT(REPT("/",4)," ",REPT("*",10)," ",A38," ",REPT("*",10)," ",REPT("\",4),CHAR(10)),IF(A38&lt;&gt;"",_xlfn.CONCAT(REPT("/",2)," Tier ",B38," - ",VLOOKUP(A38,primary[[id]:[realTitle]],5,FALSE)," ",REPT("\",2),CHAR(10)),""))</f>
        <v xml:space="preserve">// Tier 6 - Supersonic Flight \\
</v>
      </c>
    </row>
    <row r="39" spans="1:14" x14ac:dyDescent="0.35">
      <c r="A39" t="s">
        <v>91</v>
      </c>
      <c r="B39">
        <f>VLOOKUP(Tbl_CockpitsNonCommercial[[#This Row],[CockpitsNonCommercial]],primary[[id]:[tier]],2,FALSE)</f>
        <v>7</v>
      </c>
      <c r="C39" t="s">
        <v>1163</v>
      </c>
      <c r="G39" t="str">
        <f t="shared" si="0"/>
        <v>CockpitsNonCommercial7</v>
      </c>
      <c r="H39" s="14" t="str">
        <f t="shared" si="3"/>
        <v>@PART[*]:HAS[#kiwiBranch[PropulsionTurboFan]]:FOR[zKiwiTechTree]
{
	multiplierExist = yes
	costMultiplier = #$@KIWI_COST_MULTIPLIERS/PROPULSIONTURBOFAN/COST_MULTIPLIER$
	entryCostMultiplier = #$@KIWI_COST_MULTIPLIERS/PROPULSIONTURBOFAN/ENTRYCOST_MULTIPLIER$
}</v>
      </c>
      <c r="I39" s="14" t="str">
        <f t="shared" si="4"/>
        <v xml:space="preserve">	PROPULSIONTURBOFAN
	{
		COST_MULTIPLIER = 1.0
		ENTRYCOST_MULTIPLIER = 1.0
	}</v>
      </c>
      <c r="K39" t="s">
        <v>1587</v>
      </c>
      <c r="M39" s="14" t="str">
        <f t="shared" si="1"/>
        <v>@PART[*]:HAS[#kiwiBranch[CockpitsNonCommercial],#kiwiTier[7]]:FOR[zKiwiTechTree]
{
    @TechRequired = highAltitudeFlight
}</v>
      </c>
      <c r="N39" t="str">
        <f>IF(AND(EXACT(LEFT(A39,1),UPPER(LEFT(A39,1)))=TRUE,A39&lt;&gt;""),_xlfn.CONCAT(REPT("/",4)," ",REPT("*",10)," ",A39," ",REPT("*",10)," ",REPT("\",4),CHAR(10)),IF(A39&lt;&gt;"",_xlfn.CONCAT(REPT("/",2)," Tier ",B39," - ",VLOOKUP(A39,primary[[id]:[realTitle]],5,FALSE)," ",REPT("\",2),CHAR(10)),""))</f>
        <v xml:space="preserve">// Tier 7 - High Altitude Flight \\
</v>
      </c>
    </row>
    <row r="40" spans="1:14" x14ac:dyDescent="0.35">
      <c r="A40" t="s">
        <v>131</v>
      </c>
      <c r="B40">
        <f>VLOOKUP(Tbl_CockpitsNonCommercial[[#This Row],[CockpitsNonCommercial]],primary[[id]:[tier]],2,FALSE)</f>
        <v>8</v>
      </c>
      <c r="C40" t="s">
        <v>1163</v>
      </c>
      <c r="G40" t="str">
        <f t="shared" si="0"/>
        <v>CockpitsNonCommercial8</v>
      </c>
      <c r="H40" s="14" t="str">
        <f t="shared" si="3"/>
        <v>@PART[*]:HAS[#kiwiBranch[PropulsionTurboFanAfterburner]]:FOR[zKiwiTechTree]
{
	multiplierExist = yes
	costMultiplier = #$@KIWI_COST_MULTIPLIERS/PROPULSIONTURBOFANAFTERBURNER/COST_MULTIPLIER$
	entryCostMultiplier = #$@KIWI_COST_MULTIPLIERS/PROPULSIONTURBOFANAFTERBURNER/ENTRYCOST_MULTIPLIER$
}</v>
      </c>
      <c r="I40" s="14" t="str">
        <f t="shared" si="4"/>
        <v xml:space="preserve">	PROPULSIONTURBOFANAFTERBURNER
	{
		COST_MULTIPLIER = 1.0
		ENTRYCOST_MULTIPLIER = 1.0
	}</v>
      </c>
      <c r="K40" t="s">
        <v>1604</v>
      </c>
      <c r="M40" s="14" t="str">
        <f t="shared" si="1"/>
        <v>@PART[*]:HAS[#kiwiBranch[CockpitsNonCommercial],#kiwiTier[8]]:FOR[zKiwiTechTree]
{
    @TechRequired = hypersonicFlight
}</v>
      </c>
      <c r="N40" t="str">
        <f>IF(AND(EXACT(LEFT(A40,1),UPPER(LEFT(A40,1)))=TRUE,A40&lt;&gt;""),_xlfn.CONCAT(REPT("/",4)," ",REPT("*",10)," ",A40," ",REPT("*",10)," ",REPT("\",4),CHAR(10)),IF(A40&lt;&gt;"",_xlfn.CONCAT(REPT("/",2)," Tier ",B40," - ",VLOOKUP(A40,primary[[id]:[realTitle]],5,FALSE)," ",REPT("\",2),CHAR(10)),""))</f>
        <v xml:space="preserve">// Tier 8 - Hypersonic Flight \\
</v>
      </c>
    </row>
    <row r="41" spans="1:14" x14ac:dyDescent="0.35">
      <c r="A41" t="s">
        <v>161</v>
      </c>
      <c r="B41">
        <f>VLOOKUP(Tbl_CockpitsNonCommercial[[#This Row],[CockpitsNonCommercial]],primary[[id]:[tier]],2,FALSE)</f>
        <v>9</v>
      </c>
      <c r="C41" t="s">
        <v>1163</v>
      </c>
      <c r="G41" t="str">
        <f t="shared" si="0"/>
        <v>CockpitsNonCommercial9</v>
      </c>
      <c r="H41" s="14" t="str">
        <f t="shared" si="3"/>
        <v>@PART[*]:HAS[#kiwiBranch[PropulsionTurboJet]]:FOR[zKiwiTechTree]
{
	multiplierExist = yes
	costMultiplier = #$@KIWI_COST_MULTIPLIERS/PROPULSIONTURBOJET/COST_MULTIPLIER$
	entryCostMultiplier = #$@KIWI_COST_MULTIPLIERS/PROPULSIONTURBOJET/ENTRYCOST_MULTIPLIER$
}</v>
      </c>
      <c r="I41" s="14" t="str">
        <f t="shared" si="4"/>
        <v xml:space="preserve">	PROPULSIONTURBOJET
	{
		COST_MULTIPLIER = 1.0
		ENTRYCOST_MULTIPLIER = 1.0
	}</v>
      </c>
      <c r="K41" t="s">
        <v>1586</v>
      </c>
      <c r="M41" s="14" t="str">
        <f t="shared" si="1"/>
        <v>@PART[*]:HAS[#kiwiBranch[CockpitsNonCommercial],#kiwiTier[9]]:FOR[zKiwiTechTree]
{
    @TechRequired = aerospaceTech
}</v>
      </c>
      <c r="N41" t="str">
        <f>IF(AND(EXACT(LEFT(A41,1),UPPER(LEFT(A41,1)))=TRUE,A41&lt;&gt;""),_xlfn.CONCAT(REPT("/",4)," ",REPT("*",10)," ",A41," ",REPT("*",10)," ",REPT("\",4),CHAR(10)),IF(A41&lt;&gt;"",_xlfn.CONCAT(REPT("/",2)," Tier ",B41," - ",VLOOKUP(A41,primary[[id]:[realTitle]],5,FALSE)," ",REPT("\",2),CHAR(10)),""))</f>
        <v xml:space="preserve">// Tier 9 - Aerospace Tech \\
</v>
      </c>
    </row>
    <row r="42" spans="1:14" x14ac:dyDescent="0.35">
      <c r="A42" t="s">
        <v>204</v>
      </c>
      <c r="B42">
        <f>VLOOKUP(Tbl_CockpitsNonCommercial[[#This Row],[CockpitsNonCommercial]],primary[[id]:[tier]],2,FALSE)</f>
        <v>10</v>
      </c>
      <c r="C42" t="s">
        <v>1163</v>
      </c>
      <c r="G42" t="str">
        <f t="shared" si="0"/>
        <v>CockpitsNonCommercial10</v>
      </c>
      <c r="H42" s="14" t="str">
        <f t="shared" si="3"/>
        <v>@PART[*]:HAS[#kiwiBranch[RCSThrusters]]:FOR[zKiwiTechTree]
{
	multiplierExist = yes
	costMultiplier = #$@KIWI_COST_MULTIPLIERS/RCSTHRUSTERS/COST_MULTIPLIER$
	entryCostMultiplier = #$@KIWI_COST_MULTIPLIERS/RCSTHRUSTERS/ENTRYCOST_MULTIPLIER$
}</v>
      </c>
      <c r="I42" s="14" t="str">
        <f t="shared" si="4"/>
        <v xml:space="preserve">	RCSTHRUSTERS
	{
		COST_MULTIPLIER = 1.0
		ENTRYCOST_MULTIPLIER = 1.0
	}</v>
      </c>
      <c r="K42" t="s">
        <v>1152</v>
      </c>
      <c r="M42" s="14" t="str">
        <f t="shared" si="1"/>
        <v>@PART[*]:HAS[#kiwiBranch[CockpitsNonCommercial],#kiwiTier[10]]:FOR[zKiwiTechTree]
{
    @TechRequired = experimentalAerospaceTech
}</v>
      </c>
      <c r="N42" t="str">
        <f>IF(AND(EXACT(LEFT(A42,1),UPPER(LEFT(A42,1)))=TRUE,A42&lt;&gt;""),_xlfn.CONCAT(REPT("/",4)," ",REPT("*",10)," ",A42," ",REPT("*",10)," ",REPT("\",4),CHAR(10)),IF(A42&lt;&gt;"",_xlfn.CONCAT(REPT("/",2)," Tier ",B42," - ",VLOOKUP(A42,primary[[id]:[realTitle]],5,FALSE)," ",REPT("\",2),CHAR(10)),""))</f>
        <v xml:space="preserve">// Tier 10 - Experimental Aerospace Tech \\
</v>
      </c>
    </row>
    <row r="43" spans="1:14" x14ac:dyDescent="0.35">
      <c r="G43" t="str">
        <f t="shared" si="0"/>
        <v/>
      </c>
      <c r="H43" s="14" t="str">
        <f t="shared" si="3"/>
        <v>@PART[*]:HAS[#kiwiBranch[ReEntryModules]]:FOR[zKiwiTechTree]
{
	multiplierExist = yes
	costMultiplier = #$@KIWI_COST_MULTIPLIERS/REENTRYMODULES/COST_MULTIPLIER$
	entryCostMultiplier = #$@KIWI_COST_MULTIPLIERS/REENTRYMODULES/ENTRYCOST_MULTIPLIER$
}</v>
      </c>
      <c r="I43" s="14" t="str">
        <f t="shared" si="4"/>
        <v xml:space="preserve">	REENTRYMODULES
	{
		COST_MULTIPLIER = 1.0
		ENTRYCOST_MULTIPLIER = 1.0
	}</v>
      </c>
      <c r="K43" t="s">
        <v>1132</v>
      </c>
      <c r="M43" s="14" t="str">
        <f t="shared" si="1"/>
        <v/>
      </c>
      <c r="N43" t="str">
        <f>IF(AND(EXACT(LEFT(A43,1),UPPER(LEFT(A43,1)))=TRUE,A43&lt;&gt;""),_xlfn.CONCAT(REPT("/",4)," ",REPT("*",10)," ",A43," ",REPT("*",10)," ",REPT("\",4),CHAR(10)),IF(A43&lt;&gt;"",_xlfn.CONCAT(REPT("/",2)," Tier ",B43," - ",VLOOKUP(A43,primary[[id]:[realTitle]],5,FALSE)," ",REPT("\",2),CHAR(10)),""))</f>
        <v/>
      </c>
    </row>
    <row r="44" spans="1:14" x14ac:dyDescent="0.35">
      <c r="G44" t="str">
        <f t="shared" si="0"/>
        <v/>
      </c>
      <c r="H44" s="14" t="str">
        <f t="shared" si="3"/>
        <v>@PART[*]:HAS[#kiwiBranch[Resources]]:FOR[zKiwiTechTree]
{
	multiplierExist = yes
	costMultiplier = #$@KIWI_COST_MULTIPLIERS/RESOURCES/COST_MULTIPLIER$
	entryCostMultiplier = #$@KIWI_COST_MULTIPLIERS/RESOURCES/ENTRYCOST_MULTIPLIER$
}</v>
      </c>
      <c r="I44" s="14" t="str">
        <f t="shared" si="4"/>
        <v xml:space="preserve">	RESOURCES
	{
		COST_MULTIPLIER = 1.0
		ENTRYCOST_MULTIPLIER = 1.0
	}</v>
      </c>
      <c r="K44" t="s">
        <v>1161</v>
      </c>
      <c r="M44" s="14" t="str">
        <f t="shared" si="1"/>
        <v/>
      </c>
      <c r="N44" t="str">
        <f>IF(AND(EXACT(LEFT(A44,1),UPPER(LEFT(A44,1)))=TRUE,A44&lt;&gt;""),_xlfn.CONCAT(REPT("/",4)," ",REPT("*",10)," ",A44," ",REPT("*",10)," ",REPT("\",4),CHAR(10)),IF(A44&lt;&gt;"",_xlfn.CONCAT(REPT("/",2)," Tier ",B44," - ",VLOOKUP(A44,primary[[id]:[realTitle]],5,FALSE)," ",REPT("\",2),CHAR(10)),""))</f>
        <v/>
      </c>
    </row>
    <row r="45" spans="1:14" x14ac:dyDescent="0.35">
      <c r="A45" t="s">
        <v>1586</v>
      </c>
      <c r="B45" t="s">
        <v>247</v>
      </c>
      <c r="C45" t="s">
        <v>1165</v>
      </c>
      <c r="D45" t="s">
        <v>1241</v>
      </c>
      <c r="E45" t="s">
        <v>1251</v>
      </c>
      <c r="G45" t="str">
        <f t="shared" si="0"/>
        <v>TitleTier</v>
      </c>
      <c r="H45" s="14" t="str">
        <f t="shared" si="3"/>
        <v>@PART[*]:HAS[#kiwiBranch[RocketryAdvancedPumpFed]]:FOR[zKiwiTechTree]
{
	multiplierExist = yes
	costMultiplier = #$@KIWI_COST_MULTIPLIERS/ROCKETRYADVANCEDPUMPFED/COST_MULTIPLIER$
	entryCostMultiplier = #$@KIWI_COST_MULTIPLIERS/ROCKETRYADVANCEDPUMPFED/ENTRYCOST_MULTIPLIER$
}</v>
      </c>
      <c r="I45" s="14" t="str">
        <f t="shared" si="4"/>
        <v xml:space="preserve">	ROCKETRYADVANCEDPUMPFED
	{
		COST_MULTIPLIER = 1.0
		ENTRYCOST_MULTIPLIER = 1.0
	}</v>
      </c>
      <c r="K45" t="s">
        <v>1141</v>
      </c>
      <c r="M45" s="14" t="str">
        <f t="shared" si="1"/>
        <v/>
      </c>
      <c r="N45" t="str">
        <f>IF(AND(EXACT(LEFT(A45,1),UPPER(LEFT(A45,1)))=TRUE,A45&lt;&gt;""),_xlfn.CONCAT(REPT("/",4)," ",REPT("*",10)," ",A45," ",REPT("*",10)," ",REPT("\",4),CHAR(10)),IF(A45&lt;&gt;"",_xlfn.CONCAT(REPT("/",2)," Tier ",B45," - ",VLOOKUP(A45,primary[[id]:[realTitle]],5,FALSE)," ",REPT("\",2),CHAR(10)),""))</f>
        <v xml:space="preserve">//// ********** PropulsionTurboJet ********** \\\\
</v>
      </c>
    </row>
    <row r="46" spans="1:14" x14ac:dyDescent="0.35">
      <c r="A46" s="18" t="s">
        <v>0</v>
      </c>
      <c r="B46">
        <f>VLOOKUP(Tbl_PropulsionTurboJet[[#This Row],[PropulsionTurboJet]],primary[[id]:[tier]],2,FALSE)</f>
        <v>0</v>
      </c>
      <c r="C46" t="s">
        <v>1586</v>
      </c>
      <c r="D46" s="18" t="s">
        <v>0</v>
      </c>
      <c r="E46" s="18" t="s">
        <v>0</v>
      </c>
      <c r="G46" t="str">
        <f t="shared" si="0"/>
        <v>PropulsionTurboJet0</v>
      </c>
      <c r="H46" s="14" t="str">
        <f t="shared" si="3"/>
        <v>@PART[*]:HAS[#kiwiBranch[RocketryPressureFed]]:FOR[zKiwiTechTree]
{
	multiplierExist = yes
	costMultiplier = #$@KIWI_COST_MULTIPLIERS/ROCKETRYPRESSUREFED/COST_MULTIPLIER$
	entryCostMultiplier = #$@KIWI_COST_MULTIPLIERS/ROCKETRYPRESSUREFED/ENTRYCOST_MULTIPLIER$
}</v>
      </c>
      <c r="I46" s="14" t="str">
        <f t="shared" si="4"/>
        <v xml:space="preserve">	ROCKETRYPRESSUREFED
	{
		COST_MULTIPLIER = 1.0
		ENTRYCOST_MULTIPLIER = 1.0
	}</v>
      </c>
      <c r="K46" t="s">
        <v>1142</v>
      </c>
      <c r="M46" s="14" t="str">
        <f t="shared" si="1"/>
        <v>@PART[*]:HAS[#kiwiBranch[PropulsionTurboJet],#kiwiTier[0]]:FOR[zKiwiTechTree]
{
    @TechRequired = start
}</v>
      </c>
      <c r="N46" t="str">
        <f>IF(AND(EXACT(LEFT(A46,1),UPPER(LEFT(A46,1)))=TRUE,A46&lt;&gt;""),_xlfn.CONCAT(REPT("/",4)," ",REPT("*",10)," ",A46," ",REPT("*",10)," ",REPT("\",4),CHAR(10)),IF(A46&lt;&gt;"",_xlfn.CONCAT(REPT("/",2)," Tier ",B46," - ",VLOOKUP(A46,primary[[id]:[realTitle]],5,FALSE)," ",REPT("\",2),CHAR(10)),""))</f>
        <v xml:space="preserve">// Tier 0 - Start \\
</v>
      </c>
    </row>
    <row r="47" spans="1:14" x14ac:dyDescent="0.35">
      <c r="A47" t="s">
        <v>115</v>
      </c>
      <c r="B47">
        <f>VLOOKUP(Tbl_PropulsionTurboJet[[#This Row],[PropulsionTurboJet]],primary[[id]:[tier]],2,FALSE)</f>
        <v>1</v>
      </c>
      <c r="C47" t="s">
        <v>1586</v>
      </c>
      <c r="D47" t="s">
        <v>115</v>
      </c>
      <c r="E47" t="s">
        <v>115</v>
      </c>
      <c r="G47" t="str">
        <f t="shared" si="0"/>
        <v>PropulsionTurboJet1</v>
      </c>
      <c r="H47" s="14" t="str">
        <f t="shared" si="3"/>
        <v>@PART[*]:HAS[#kiwiBranch[RocketryPumpFed]]:FOR[zKiwiTechTree]
{
	multiplierExist = yes
	costMultiplier = #$@KIWI_COST_MULTIPLIERS/ROCKETRYPUMPFED/COST_MULTIPLIER$
	entryCostMultiplier = #$@KIWI_COST_MULTIPLIERS/ROCKETRYPUMPFED/ENTRYCOST_MULTIPLIER$
}</v>
      </c>
      <c r="I47" s="14" t="str">
        <f t="shared" si="4"/>
        <v xml:space="preserve">	ROCKETRYPUMPFED
	{
		COST_MULTIPLIER = 1.0
		ENTRYCOST_MULTIPLIER = 1.0
	}</v>
      </c>
      <c r="K47" t="s">
        <v>1140</v>
      </c>
      <c r="M47" s="14" t="str">
        <f t="shared" si="1"/>
        <v>@PART[*]:HAS[#kiwiBranch[PropulsionTurboJet],#kiwiTier[1]]:FOR[zKiwiTechTree]
{
    @TechRequired = firstFlight
}</v>
      </c>
      <c r="N47" t="str">
        <f>IF(AND(EXACT(LEFT(A47,1),UPPER(LEFT(A47,1)))=TRUE,A47&lt;&gt;""),_xlfn.CONCAT(REPT("/",4)," ",REPT("*",10)," ",A47," ",REPT("*",10)," ",REPT("\",4),CHAR(10)),IF(A47&lt;&gt;"",_xlfn.CONCAT(REPT("/",2)," Tier ",B47," - ",VLOOKUP(A47,primary[[id]:[realTitle]],5,FALSE)," ",REPT("\",2),CHAR(10)),""))</f>
        <v xml:space="preserve">// Tier 1 - First Flight \\
</v>
      </c>
    </row>
    <row r="48" spans="1:14" x14ac:dyDescent="0.35">
      <c r="A48" t="s">
        <v>117</v>
      </c>
      <c r="B48">
        <f>VLOOKUP(Tbl_PropulsionTurboJet[[#This Row],[PropulsionTurboJet]],primary[[id]:[tier]],2,FALSE)</f>
        <v>2</v>
      </c>
      <c r="C48" t="s">
        <v>1586</v>
      </c>
      <c r="D48" t="s">
        <v>117</v>
      </c>
      <c r="E48" t="s">
        <v>117</v>
      </c>
      <c r="G48" t="str">
        <f t="shared" si="0"/>
        <v>PropulsionTurboJet2</v>
      </c>
      <c r="H48" s="14" t="str">
        <f t="shared" si="3"/>
        <v>@PART[*]:HAS[#kiwiBranch[RotorsVTOL]]:FOR[zKiwiTechTree]
{
	multiplierExist = yes
	costMultiplier = #$@KIWI_COST_MULTIPLIERS/ROTORSVTOL/COST_MULTIPLIER$
	entryCostMultiplier = #$@KIWI_COST_MULTIPLIERS/ROTORSVTOL/ENTRYCOST_MULTIPLIER$
}</v>
      </c>
      <c r="I48" s="14" t="str">
        <f t="shared" si="4"/>
        <v xml:space="preserve">	ROTORSVTOL
	{
		COST_MULTIPLIER = 1.0
		ENTRYCOST_MULTIPLIER = 1.0
	}</v>
      </c>
      <c r="K48" t="s">
        <v>1167</v>
      </c>
      <c r="M48" s="14" t="str">
        <f t="shared" si="1"/>
        <v>@PART[*]:HAS[#kiwiBranch[PropulsionTurboJet],#kiwiTier[2]]:FOR[zKiwiTechTree]
{
    @TechRequired = testPilots
}</v>
      </c>
      <c r="N48" t="str">
        <f>IF(AND(EXACT(LEFT(A48,1),UPPER(LEFT(A48,1)))=TRUE,A48&lt;&gt;""),_xlfn.CONCAT(REPT("/",4)," ",REPT("*",10)," ",A48," ",REPT("*",10)," ",REPT("\",4),CHAR(10)),IF(A48&lt;&gt;"",_xlfn.CONCAT(REPT("/",2)," Tier ",B48," - ",VLOOKUP(A48,primary[[id]:[realTitle]],5,FALSE)," ",REPT("\",2),CHAR(10)),""))</f>
        <v xml:space="preserve">// Tier 2 - Test Pilots \\
</v>
      </c>
    </row>
    <row r="49" spans="1:14" x14ac:dyDescent="0.35">
      <c r="A49" t="s">
        <v>1026</v>
      </c>
      <c r="B49">
        <f>VLOOKUP(Tbl_PropulsionTurboJet[[#This Row],[PropulsionTurboJet]],primary[[id]:[tier]],2,FALSE)</f>
        <v>3</v>
      </c>
      <c r="C49" t="s">
        <v>1586</v>
      </c>
      <c r="D49" t="s">
        <v>1026</v>
      </c>
      <c r="E49" t="s">
        <v>1026</v>
      </c>
      <c r="G49" t="str">
        <f t="shared" si="0"/>
        <v>PropulsionTurboJet3</v>
      </c>
      <c r="H49" s="14" t="str">
        <f t="shared" si="3"/>
        <v>@PART[*]:HAS[#kiwiBranch[SASModules]]:FOR[zKiwiTechTree]
{
	multiplierExist = yes
	costMultiplier = #$@KIWI_COST_MULTIPLIERS/SASMODULES/COST_MULTIPLIER$
	entryCostMultiplier = #$@KIWI_COST_MULTIPLIERS/SASMODULES/ENTRYCOST_MULTIPLIER$
}</v>
      </c>
      <c r="I49" s="14" t="str">
        <f t="shared" si="4"/>
        <v xml:space="preserve">	SASMODULES
	{
		COST_MULTIPLIER = 1.0
		ENTRYCOST_MULTIPLIER = 1.0
	}</v>
      </c>
      <c r="K49" t="s">
        <v>1153</v>
      </c>
      <c r="M49" s="14" t="str">
        <f t="shared" si="1"/>
        <v>@PART[*]:HAS[#kiwiBranch[PropulsionTurboJet],#kiwiTier[3]]:FOR[zKiwiTechTree]
{
    @TechRequired = nonCommercialFlight
}</v>
      </c>
      <c r="N49" t="str">
        <f>IF(AND(EXACT(LEFT(A49,1),UPPER(LEFT(A49,1)))=TRUE,A49&lt;&gt;""),_xlfn.CONCAT(REPT("/",4)," ",REPT("*",10)," ",A49," ",REPT("*",10)," ",REPT("\",4),CHAR(10)),IF(A49&lt;&gt;"",_xlfn.CONCAT(REPT("/",2)," Tier ",B49," - ",VLOOKUP(A49,primary[[id]:[realTitle]],5,FALSE)," ",REPT("\",2),CHAR(10)),""))</f>
        <v xml:space="preserve">// Tier 3 - Non-Commercial Flights \\
</v>
      </c>
    </row>
    <row r="50" spans="1:14" x14ac:dyDescent="0.35">
      <c r="A50" t="s">
        <v>118</v>
      </c>
      <c r="B50">
        <f>VLOOKUP(Tbl_PropulsionTurboJet[[#This Row],[PropulsionTurboJet]],primary[[id]:[tier]],2,FALSE)</f>
        <v>4</v>
      </c>
      <c r="C50" t="s">
        <v>1586</v>
      </c>
      <c r="D50" t="s">
        <v>118</v>
      </c>
      <c r="E50" t="s">
        <v>118</v>
      </c>
      <c r="G50" t="str">
        <f t="shared" si="0"/>
        <v>PropulsionTurboJet4</v>
      </c>
      <c r="H50" s="14" t="str">
        <f t="shared" si="3"/>
        <v>@PART[*]:HAS[#kiwiBranch[ScienceGround]]:FOR[zKiwiTechTree]
{
	multiplierExist = yes
	costMultiplier = #$@KIWI_COST_MULTIPLIERS/SCIENCEGROUND/COST_MULTIPLIER$
	entryCostMultiplier = #$@KIWI_COST_MULTIPLIERS/SCIENCEGROUND/ENTRYCOST_MULTIPLIER$
}</v>
      </c>
      <c r="I50" s="14" t="str">
        <f t="shared" si="4"/>
        <v xml:space="preserve">	SCIENCEGROUND
	{
		COST_MULTIPLIER = 1.0
		ENTRYCOST_MULTIPLIER = 1.0
	}</v>
      </c>
      <c r="K50" t="s">
        <v>1169</v>
      </c>
      <c r="M50" s="14" t="str">
        <f t="shared" si="1"/>
        <v>@PART[*]:HAS[#kiwiBranch[PropulsionTurboJet],#kiwiTier[4]]:FOR[zKiwiTechTree]
{
    @TechRequired = airLaunch
}</v>
      </c>
      <c r="N50" t="str">
        <f>IF(AND(EXACT(LEFT(A50,1),UPPER(LEFT(A50,1)))=TRUE,A50&lt;&gt;""),_xlfn.CONCAT(REPT("/",4)," ",REPT("*",10)," ",A50," ",REPT("*",10)," ",REPT("\",4),CHAR(10)),IF(A50&lt;&gt;"",_xlfn.CONCAT(REPT("/",2)," Tier ",B50," - ",VLOOKUP(A50,primary[[id]:[realTitle]],5,FALSE)," ",REPT("\",2),CHAR(10)),""))</f>
        <v xml:space="preserve">// Tier 4 - Air Launch \\
</v>
      </c>
    </row>
    <row r="51" spans="1:14" x14ac:dyDescent="0.35">
      <c r="A51" t="s">
        <v>42</v>
      </c>
      <c r="B51">
        <f>VLOOKUP(Tbl_PropulsionTurboJet[[#This Row],[PropulsionTurboJet]],primary[[id]:[tier]],2,FALSE)</f>
        <v>5</v>
      </c>
      <c r="C51" t="s">
        <v>1586</v>
      </c>
      <c r="D51" t="s">
        <v>42</v>
      </c>
      <c r="E51" t="s">
        <v>42</v>
      </c>
      <c r="G51" t="str">
        <f t="shared" si="0"/>
        <v>PropulsionTurboJet5</v>
      </c>
      <c r="H51" s="14" t="str">
        <f t="shared" si="3"/>
        <v>@PART[*]:HAS[#kiwiBranch[ScienceProbe]]:FOR[zKiwiTechTree]
{
	multiplierExist = yes
	costMultiplier = #$@KIWI_COST_MULTIPLIERS/SCIENCEPROBE/COST_MULTIPLIER$
	entryCostMultiplier = #$@KIWI_COST_MULTIPLIERS/SCIENCEPROBE/ENTRYCOST_MULTIPLIER$
}</v>
      </c>
      <c r="I51" s="14" t="str">
        <f t="shared" si="4"/>
        <v xml:space="preserve">	SCIENCEPROBE
	{
		COST_MULTIPLIER = 1.0
		ENTRYCOST_MULTIPLIER = 1.0
	}</v>
      </c>
      <c r="K51" t="s">
        <v>1168</v>
      </c>
      <c r="M51" s="14" t="str">
        <f t="shared" si="1"/>
        <v>@PART[*]:HAS[#kiwiBranch[PropulsionTurboJet],#kiwiTier[5]]:FOR[zKiwiTechTree]
{
    @TechRequired = streamlinedFlight
}</v>
      </c>
      <c r="N51" t="str">
        <f>IF(AND(EXACT(LEFT(A51,1),UPPER(LEFT(A51,1)))=TRUE,A51&lt;&gt;""),_xlfn.CONCAT(REPT("/",4)," ",REPT("*",10)," ",A51," ",REPT("*",10)," ",REPT("\",4),CHAR(10)),IF(A51&lt;&gt;"",_xlfn.CONCAT(REPT("/",2)," Tier ",B51," - ",VLOOKUP(A51,primary[[id]:[realTitle]],5,FALSE)," ",REPT("\",2),CHAR(10)),""))</f>
        <v xml:space="preserve">// Tier 5 - Streamlined Flight \\
</v>
      </c>
    </row>
    <row r="52" spans="1:14" x14ac:dyDescent="0.35">
      <c r="A52" t="s">
        <v>65</v>
      </c>
      <c r="B52">
        <f>VLOOKUP(Tbl_PropulsionTurboJet[[#This Row],[PropulsionTurboJet]],primary[[id]:[tier]],2,FALSE)</f>
        <v>6</v>
      </c>
      <c r="C52" t="s">
        <v>1586</v>
      </c>
      <c r="D52" t="s">
        <v>65</v>
      </c>
      <c r="E52" t="s">
        <v>65</v>
      </c>
      <c r="G52" t="str">
        <f t="shared" si="0"/>
        <v>PropulsionTurboJet6</v>
      </c>
      <c r="H52" s="14" t="str">
        <f t="shared" si="3"/>
        <v>@PART[*]:HAS[#kiwiBranch[SolarBeamed]]:FOR[zKiwiTechTree]
{
	multiplierExist = yes
	costMultiplier = #$@KIWI_COST_MULTIPLIERS/SOLARBEAMED/COST_MULTIPLIER$
	entryCostMultiplier = #$@KIWI_COST_MULTIPLIERS/SOLARBEAMED/ENTRYCOST_MULTIPLIER$
}</v>
      </c>
      <c r="I52" s="14" t="str">
        <f t="shared" si="4"/>
        <v xml:space="preserve">	SOLARBEAMED
	{
		COST_MULTIPLIER = 1.0
		ENTRYCOST_MULTIPLIER = 1.0
	}</v>
      </c>
      <c r="K52" t="s">
        <v>1588</v>
      </c>
      <c r="M52" s="14" t="str">
        <f t="shared" si="1"/>
        <v>@PART[*]:HAS[#kiwiBranch[PropulsionTurboJet],#kiwiTier[6]]:FOR[zKiwiTechTree]
{
    @TechRequired = supersonicFlight
}</v>
      </c>
      <c r="N52" t="str">
        <f>IF(AND(EXACT(LEFT(A52,1),UPPER(LEFT(A52,1)))=TRUE,A52&lt;&gt;""),_xlfn.CONCAT(REPT("/",4)," ",REPT("*",10)," ",A52," ",REPT("*",10)," ",REPT("\",4),CHAR(10)),IF(A52&lt;&gt;"",_xlfn.CONCAT(REPT("/",2)," Tier ",B52," - ",VLOOKUP(A52,primary[[id]:[realTitle]],5,FALSE)," ",REPT("\",2),CHAR(10)),""))</f>
        <v xml:space="preserve">// Tier 6 - Supersonic Flight \\
</v>
      </c>
    </row>
    <row r="53" spans="1:14" x14ac:dyDescent="0.35">
      <c r="A53" t="s">
        <v>91</v>
      </c>
      <c r="B53">
        <f>VLOOKUP(Tbl_PropulsionTurboJet[[#This Row],[PropulsionTurboJet]],primary[[id]:[tier]],2,FALSE)</f>
        <v>7</v>
      </c>
      <c r="C53" t="s">
        <v>1586</v>
      </c>
      <c r="D53" t="s">
        <v>91</v>
      </c>
      <c r="E53" t="s">
        <v>91</v>
      </c>
      <c r="G53" t="str">
        <f t="shared" si="0"/>
        <v>PropulsionTurboJet7</v>
      </c>
      <c r="H53" s="14" t="str">
        <f t="shared" si="3"/>
        <v>@PART[*]:HAS[#kiwiBranch[SolarPanels]]:FOR[zKiwiTechTree]
{
	multiplierExist = yes
	costMultiplier = #$@KIWI_COST_MULTIPLIERS/SOLARPANELS/COST_MULTIPLIER$
	entryCostMultiplier = #$@KIWI_COST_MULTIPLIERS/SOLARPANELS/ENTRYCOST_MULTIPLIER$
}</v>
      </c>
      <c r="I53" s="14" t="str">
        <f t="shared" si="4"/>
        <v xml:space="preserve">	SOLARPANELS
	{
		COST_MULTIPLIER = 1.0
		ENTRYCOST_MULTIPLIER = 1.0
	}</v>
      </c>
      <c r="K53" t="s">
        <v>1038</v>
      </c>
      <c r="M53" s="14" t="str">
        <f t="shared" si="1"/>
        <v>@PART[*]:HAS[#kiwiBranch[PropulsionTurboJet],#kiwiTier[7]]:FOR[zKiwiTechTree]
{
    @TechRequired = highAltitudeFlight
}</v>
      </c>
      <c r="N53" t="str">
        <f>IF(AND(EXACT(LEFT(A53,1),UPPER(LEFT(A53,1)))=TRUE,A53&lt;&gt;""),_xlfn.CONCAT(REPT("/",4)," ",REPT("*",10)," ",A53," ",REPT("*",10)," ",REPT("\",4),CHAR(10)),IF(A53&lt;&gt;"",_xlfn.CONCAT(REPT("/",2)," Tier ",B53," - ",VLOOKUP(A53,primary[[id]:[realTitle]],5,FALSE)," ",REPT("\",2),CHAR(10)),""))</f>
        <v xml:space="preserve">// Tier 7 - High Altitude Flight \\
</v>
      </c>
    </row>
    <row r="54" spans="1:14" x14ac:dyDescent="0.35">
      <c r="A54" t="s">
        <v>131</v>
      </c>
      <c r="B54">
        <f>VLOOKUP(Tbl_PropulsionTurboJet[[#This Row],[PropulsionTurboJet]],primary[[id]:[tier]],2,FALSE)</f>
        <v>8</v>
      </c>
      <c r="C54" t="s">
        <v>1586</v>
      </c>
      <c r="D54" t="s">
        <v>131</v>
      </c>
      <c r="E54" t="s">
        <v>131</v>
      </c>
      <c r="G54" t="str">
        <f t="shared" si="0"/>
        <v>PropulsionTurboJet8</v>
      </c>
      <c r="H54" s="14" t="str">
        <f t="shared" si="3"/>
        <v>@PART[*]:HAS[#kiwiBranch[SolidRocketBoosters]]:FOR[zKiwiTechTree]
{
	multiplierExist = yes
	costMultiplier = #$@KIWI_COST_MULTIPLIERS/SOLIDROCKETBOOSTERS/COST_MULTIPLIER$
	entryCostMultiplier = #$@KIWI_COST_MULTIPLIERS/SOLIDROCKETBOOSTERS/ENTRYCOST_MULTIPLIER$
}</v>
      </c>
      <c r="I54" s="14" t="str">
        <f t="shared" si="4"/>
        <v xml:space="preserve">	SOLIDROCKETBOOSTERS
	{
		COST_MULTIPLIER = 1.0
		ENTRYCOST_MULTIPLIER = 1.0
	}</v>
      </c>
      <c r="K54" t="s">
        <v>1133</v>
      </c>
      <c r="M54" s="14" t="str">
        <f t="shared" si="1"/>
        <v>@PART[*]:HAS[#kiwiBranch[PropulsionTurboJet],#kiwiTier[8]]:FOR[zKiwiTechTree]
{
    @TechRequired = hypersonicFlight
}</v>
      </c>
      <c r="N54" t="str">
        <f>IF(AND(EXACT(LEFT(A54,1),UPPER(LEFT(A54,1)))=TRUE,A54&lt;&gt;""),_xlfn.CONCAT(REPT("/",4)," ",REPT("*",10)," ",A54," ",REPT("*",10)," ",REPT("\",4),CHAR(10)),IF(A54&lt;&gt;"",_xlfn.CONCAT(REPT("/",2)," Tier ",B54," - ",VLOOKUP(A54,primary[[id]:[realTitle]],5,FALSE)," ",REPT("\",2),CHAR(10)),""))</f>
        <v xml:space="preserve">// Tier 8 - Hypersonic Flight \\
</v>
      </c>
    </row>
    <row r="55" spans="1:14" x14ac:dyDescent="0.35">
      <c r="A55" t="s">
        <v>161</v>
      </c>
      <c r="B55">
        <f>VLOOKUP(Tbl_PropulsionTurboJet[[#This Row],[PropulsionTurboJet]],primary[[id]:[tier]],2,FALSE)</f>
        <v>9</v>
      </c>
      <c r="C55" t="s">
        <v>1586</v>
      </c>
      <c r="D55" t="s">
        <v>161</v>
      </c>
      <c r="E55" t="s">
        <v>161</v>
      </c>
      <c r="G55" t="str">
        <f t="shared" si="0"/>
        <v>PropulsionTurboJet9</v>
      </c>
      <c r="H55" s="14" t="str">
        <f t="shared" si="3"/>
        <v>@PART[*]:HAS[#kiwiBranch[Stations]]:FOR[zKiwiTechTree]
{
	multiplierExist = yes
	costMultiplier = #$@KIWI_COST_MULTIPLIERS/STATIONS/COST_MULTIPLIER$
	entryCostMultiplier = #$@KIWI_COST_MULTIPLIERS/STATIONS/ENTRYCOST_MULTIPLIER$
}</v>
      </c>
      <c r="I55" s="14" t="str">
        <f t="shared" si="4"/>
        <v xml:space="preserve">	STATIONS
	{
		COST_MULTIPLIER = 1.0
		ENTRYCOST_MULTIPLIER = 1.0
	}</v>
      </c>
      <c r="K55" t="s">
        <v>1157</v>
      </c>
      <c r="M55" s="14" t="str">
        <f t="shared" si="1"/>
        <v>@PART[*]:HAS[#kiwiBranch[PropulsionTurboJet],#kiwiTier[9]]:FOR[zKiwiTechTree]
{
    @TechRequired = aerospaceTech
}</v>
      </c>
      <c r="N55" t="str">
        <f>IF(AND(EXACT(LEFT(A55,1),UPPER(LEFT(A55,1)))=TRUE,A55&lt;&gt;""),_xlfn.CONCAT(REPT("/",4)," ",REPT("*",10)," ",A55," ",REPT("*",10)," ",REPT("\",4),CHAR(10)),IF(A55&lt;&gt;"",_xlfn.CONCAT(REPT("/",2)," Tier ",B55," - ",VLOOKUP(A55,primary[[id]:[realTitle]],5,FALSE)," ",REPT("\",2),CHAR(10)),""))</f>
        <v xml:space="preserve">// Tier 9 - Aerospace Tech \\
</v>
      </c>
    </row>
    <row r="56" spans="1:14" x14ac:dyDescent="0.35">
      <c r="A56" t="s">
        <v>204</v>
      </c>
      <c r="B56">
        <f>VLOOKUP(Tbl_PropulsionTurboJet[[#This Row],[PropulsionTurboJet]],primary[[id]:[tier]],2,FALSE)</f>
        <v>10</v>
      </c>
      <c r="C56" t="s">
        <v>1586</v>
      </c>
      <c r="D56" t="s">
        <v>204</v>
      </c>
      <c r="E56" t="s">
        <v>204</v>
      </c>
      <c r="G56" t="str">
        <f t="shared" si="0"/>
        <v>PropulsionTurboJet10</v>
      </c>
      <c r="H56" s="14" t="str">
        <f t="shared" si="3"/>
        <v>@PART[*]:HAS[#kiwiBranch[Storage]]:FOR[zKiwiTechTree]
{
	multiplierExist = yes
	costMultiplier = #$@KIWI_COST_MULTIPLIERS/STORAGE/COST_MULTIPLIER$
	entryCostMultiplier = #$@KIWI_COST_MULTIPLIERS/STORAGE/ENTRYCOST_MULTIPLIER$
}</v>
      </c>
      <c r="I56" s="14" t="str">
        <f t="shared" si="4"/>
        <v xml:space="preserve">	STORAGE
	{
		COST_MULTIPLIER = 1.0
		ENTRYCOST_MULTIPLIER = 1.0
	}</v>
      </c>
      <c r="K56" t="s">
        <v>1160</v>
      </c>
      <c r="M56" s="14" t="str">
        <f t="shared" si="1"/>
        <v>@PART[*]:HAS[#kiwiBranch[PropulsionTurboJet],#kiwiTier[10]]:FOR[zKiwiTechTree]
{
    @TechRequired = experimentalAerospaceTech
}</v>
      </c>
      <c r="N56" t="str">
        <f>IF(AND(EXACT(LEFT(A56,1),UPPER(LEFT(A56,1)))=TRUE,A56&lt;&gt;""),_xlfn.CONCAT(REPT("/",4)," ",REPT("*",10)," ",A56," ",REPT("*",10)," ",REPT("\",4),CHAR(10)),IF(A56&lt;&gt;"",_xlfn.CONCAT(REPT("/",2)," Tier ",B56," - ",VLOOKUP(A56,primary[[id]:[realTitle]],5,FALSE)," ",REPT("\",2),CHAR(10)),""))</f>
        <v xml:space="preserve">// Tier 10 - Experimental Aerospace Tech \\
</v>
      </c>
    </row>
    <row r="57" spans="1:14" x14ac:dyDescent="0.35">
      <c r="G57" t="str">
        <f t="shared" si="0"/>
        <v/>
      </c>
      <c r="H57" s="14" t="str">
        <f t="shared" si="3"/>
        <v>@PART[*]:HAS[#kiwiBranch[StructuralAdapters]]:FOR[zKiwiTechTree]
{
	multiplierExist = yes
	costMultiplier = #$@KIWI_COST_MULTIPLIERS/STRUCTURALADAPTERS/COST_MULTIPLIER$
	entryCostMultiplier = #$@KIWI_COST_MULTIPLIERS/STRUCTURALADAPTERS/ENTRYCOST_MULTIPLIER$
}</v>
      </c>
      <c r="I57" s="14" t="str">
        <f t="shared" si="4"/>
        <v xml:space="preserve">	STRUCTURALADAPTERS
	{
		COST_MULTIPLIER = 1.0
		ENTRYCOST_MULTIPLIER = 1.0
	}</v>
      </c>
      <c r="K57" t="s">
        <v>1032</v>
      </c>
      <c r="M57" s="14" t="str">
        <f t="shared" ref="M57:M66" si="5">IF(ISNUMBER(B57)=TRUE,_xlfn.CONCAT("@PART[*]:HAS[#kiwiBranch[",C57,"],#kiwiTier[",B57,"]]:FOR[zKiwiTechTree]",CHAR(10),"{",CHAR(10),"    @TechRequired = ",A57,CHAR(10),"}"),"")</f>
        <v/>
      </c>
      <c r="N57" t="str">
        <f>IF(AND(EXACT(LEFT(A57,1),UPPER(LEFT(A57,1)))=TRUE,A57&lt;&gt;""),_xlfn.CONCAT(REPT("/",4)," ",REPT("*",10)," ",A57," ",REPT("*",10)," ",REPT("\",4),CHAR(10)),IF(A57&lt;&gt;"",_xlfn.CONCAT(REPT("/",2)," Tier ",B57," - ",VLOOKUP(A57,primary[[id]:[realTitle]],5,FALSE)," ",REPT("\",2),CHAR(10)),""))</f>
        <v/>
      </c>
    </row>
    <row r="58" spans="1:14" x14ac:dyDescent="0.35">
      <c r="G58" t="str">
        <f t="shared" si="0"/>
        <v/>
      </c>
      <c r="H58" s="14" t="str">
        <f t="shared" si="3"/>
        <v>@PART[*]:HAS[#kiwiBranch[StructuralPlaneParts]]:FOR[zKiwiTechTree]
{
	multiplierExist = yes
	costMultiplier = #$@KIWI_COST_MULTIPLIERS/STRUCTURALPLANEPARTS/COST_MULTIPLIER$
	entryCostMultiplier = #$@KIWI_COST_MULTIPLIERS/STRUCTURALPLANEPARTS/ENTRYCOST_MULTIPLIER$
}</v>
      </c>
      <c r="I58" s="14" t="str">
        <f t="shared" si="4"/>
        <v xml:space="preserve">	STRUCTURALPLANEPARTS
	{
		COST_MULTIPLIER = 1.0
		ENTRYCOST_MULTIPLIER = 1.0
	}</v>
      </c>
      <c r="K58" t="s">
        <v>1028</v>
      </c>
      <c r="M58" s="14" t="str">
        <f t="shared" si="5"/>
        <v/>
      </c>
      <c r="N58" t="str">
        <f>IF(AND(EXACT(LEFT(A58,1),UPPER(LEFT(A58,1)))=TRUE,A58&lt;&gt;""),_xlfn.CONCAT(REPT("/",4)," ",REPT("*",10)," ",A58," ",REPT("*",10)," ",REPT("\",4),CHAR(10)),IF(A58&lt;&gt;"",_xlfn.CONCAT(REPT("/",2)," Tier ",B58," - ",VLOOKUP(A58,primary[[id]:[realTitle]],5,FALSE)," ",REPT("\",2),CHAR(10)),""))</f>
        <v/>
      </c>
    </row>
    <row r="59" spans="1:14" x14ac:dyDescent="0.35">
      <c r="A59" t="s">
        <v>1587</v>
      </c>
      <c r="B59" t="s">
        <v>247</v>
      </c>
      <c r="C59" t="s">
        <v>1165</v>
      </c>
      <c r="D59" t="s">
        <v>1241</v>
      </c>
      <c r="E59" t="s">
        <v>1251</v>
      </c>
      <c r="G59" t="str">
        <f t="shared" si="0"/>
        <v>TitleTier</v>
      </c>
      <c r="H59" s="14" t="str">
        <f t="shared" si="3"/>
        <v>@PART[*]:HAS[#kiwiBranch[StructuralStationRocketParts]]:FOR[zKiwiTechTree]
{
	multiplierExist = yes
	costMultiplier = #$@KIWI_COST_MULTIPLIERS/STRUCTURALSTATIONROCKETPARTS/COST_MULTIPLIER$
	entryCostMultiplier = #$@KIWI_COST_MULTIPLIERS/STRUCTURALSTATIONROCKETPARTS/ENTRYCOST_MULTIPLIER$
}</v>
      </c>
      <c r="I59" s="14" t="str">
        <f t="shared" si="4"/>
        <v xml:space="preserve">	STRUCTURALSTATIONROCKETPARTS
	{
		COST_MULTIPLIER = 1.0
		ENTRYCOST_MULTIPLIER = 1.0
	}</v>
      </c>
      <c r="K59" t="s">
        <v>1034</v>
      </c>
      <c r="M59" s="14" t="str">
        <f t="shared" si="5"/>
        <v/>
      </c>
      <c r="N59" t="str">
        <f>IF(AND(EXACT(LEFT(A59,1),UPPER(LEFT(A59,1)))=TRUE,A59&lt;&gt;""),_xlfn.CONCAT(REPT("/",4)," ",REPT("*",10)," ",A59," ",REPT("*",10)," ",REPT("\",4),CHAR(10)),IF(A59&lt;&gt;"",_xlfn.CONCAT(REPT("/",2)," Tier ",B59," - ",VLOOKUP(A59,primary[[id]:[realTitle]],5,FALSE)," ",REPT("\",2),CHAR(10)),""))</f>
        <v xml:space="preserve">//// ********** PropulsionTurboFan ********** \\\\
</v>
      </c>
    </row>
    <row r="60" spans="1:14" x14ac:dyDescent="0.35">
      <c r="A60" s="18" t="s">
        <v>0</v>
      </c>
      <c r="B60">
        <f>VLOOKUP(Tbl_PropulsionTurboFan[[#This Row],[PropulsionTurboFan]],primary[[id]:[tier]],2,FALSE)</f>
        <v>0</v>
      </c>
      <c r="C60" t="s">
        <v>1587</v>
      </c>
      <c r="D60" s="18" t="s">
        <v>0</v>
      </c>
      <c r="E60" s="18" t="s">
        <v>0</v>
      </c>
      <c r="G60" t="str">
        <f t="shared" si="0"/>
        <v>PropulsionTurboFan0</v>
      </c>
      <c r="H60" s="14" t="str">
        <f t="shared" si="3"/>
        <v>@PART[*]:HAS[#kiwiBranch[Thermal]]:FOR[zKiwiTechTree]
{
	multiplierExist = yes
	costMultiplier = #$@KIWI_COST_MULTIPLIERS/THERMAL/COST_MULTIPLIER$
	entryCostMultiplier = #$@KIWI_COST_MULTIPLIERS/THERMAL/ENTRYCOST_MULTIPLIER$
}</v>
      </c>
      <c r="I60" s="14" t="str">
        <f t="shared" si="4"/>
        <v xml:space="preserve">	THERMAL
	{
		COST_MULTIPLIER = 1.0
		ENTRYCOST_MULTIPLIER = 1.0
	}</v>
      </c>
      <c r="K60" t="s">
        <v>1156</v>
      </c>
      <c r="M60" s="14" t="str">
        <f t="shared" si="5"/>
        <v>@PART[*]:HAS[#kiwiBranch[PropulsionTurboFan],#kiwiTier[0]]:FOR[zKiwiTechTree]
{
    @TechRequired = start
}</v>
      </c>
      <c r="N60" t="str">
        <f>IF(AND(EXACT(LEFT(A60,1),UPPER(LEFT(A60,1)))=TRUE,A60&lt;&gt;""),_xlfn.CONCAT(REPT("/",4)," ",REPT("*",10)," ",A60," ",REPT("*",10)," ",REPT("\",4),CHAR(10)),IF(A60&lt;&gt;"",_xlfn.CONCAT(REPT("/",2)," Tier ",B60," - ",VLOOKUP(A60,primary[[id]:[realTitle]],5,FALSE)," ",REPT("\",2),CHAR(10)),""))</f>
        <v xml:space="preserve">// Tier 0 - Start \\
</v>
      </c>
    </row>
    <row r="61" spans="1:14" x14ac:dyDescent="0.35">
      <c r="A61" t="s">
        <v>115</v>
      </c>
      <c r="B61">
        <f>VLOOKUP(Tbl_PropulsionTurboFan[[#This Row],[PropulsionTurboFan]],primary[[id]:[tier]],2,FALSE)</f>
        <v>1</v>
      </c>
      <c r="C61" t="s">
        <v>1587</v>
      </c>
      <c r="D61" t="s">
        <v>115</v>
      </c>
      <c r="E61" t="s">
        <v>115</v>
      </c>
      <c r="G61" t="str">
        <f t="shared" si="0"/>
        <v>PropulsionTurboFan1</v>
      </c>
      <c r="H61" s="14" t="str">
        <f t="shared" si="3"/>
        <v>@PART[*]:HAS[#kiwiBranch[Unresearchable]]:FOR[zKiwiTechTree]
{
	multiplierExist = yes
	costMultiplier = #$@KIWI_COST_MULTIPLIERS/UNRESEARCHABLE/COST_MULTIPLIER$
	entryCostMultiplier = #$@KIWI_COST_MULTIPLIERS/UNRESEARCHABLE/ENTRYCOST_MULTIPLIER$
}</v>
      </c>
      <c r="I61" s="14" t="str">
        <f t="shared" si="4"/>
        <v xml:space="preserve">	UNRESEARCHABLE
	{
		COST_MULTIPLIER = 1.0
		ENTRYCOST_MULTIPLIER = 1.0
	}</v>
      </c>
      <c r="K61" t="s">
        <v>1171</v>
      </c>
      <c r="M61" s="14" t="str">
        <f t="shared" si="5"/>
        <v>@PART[*]:HAS[#kiwiBranch[PropulsionTurboFan],#kiwiTier[1]]:FOR[zKiwiTechTree]
{
    @TechRequired = firstFlight
}</v>
      </c>
      <c r="N61" t="str">
        <f>IF(AND(EXACT(LEFT(A61,1),UPPER(LEFT(A61,1)))=TRUE,A61&lt;&gt;""),_xlfn.CONCAT(REPT("/",4)," ",REPT("*",10)," ",A61," ",REPT("*",10)," ",REPT("\",4),CHAR(10)),IF(A61&lt;&gt;"",_xlfn.CONCAT(REPT("/",2)," Tier ",B61," - ",VLOOKUP(A61,primary[[id]:[realTitle]],5,FALSE)," ",REPT("\",2),CHAR(10)),""))</f>
        <v xml:space="preserve">// Tier 1 - First Flight \\
</v>
      </c>
    </row>
    <row r="62" spans="1:14" x14ac:dyDescent="0.35">
      <c r="A62" t="s">
        <v>6</v>
      </c>
      <c r="B62">
        <f>VLOOKUP(Tbl_PropulsionTurboFan[[#This Row],[PropulsionTurboFan]],primary[[id]:[tier]],2,FALSE)</f>
        <v>2</v>
      </c>
      <c r="C62" t="s">
        <v>1587</v>
      </c>
      <c r="D62" t="s">
        <v>6</v>
      </c>
      <c r="E62" t="s">
        <v>6</v>
      </c>
      <c r="G62" t="str">
        <f t="shared" si="0"/>
        <v>PropulsionTurboFan2</v>
      </c>
      <c r="M62" s="14" t="str">
        <f t="shared" si="5"/>
        <v>@PART[*]:HAS[#kiwiBranch[PropulsionTurboFan],#kiwiTier[2]]:FOR[zKiwiTechTree]
{
    @TechRequired = earlyFlight
}</v>
      </c>
      <c r="N62" t="str">
        <f>IF(AND(EXACT(LEFT(A62,1),UPPER(LEFT(A62,1)))=TRUE,A62&lt;&gt;""),_xlfn.CONCAT(REPT("/",4)," ",REPT("*",10)," ",A62," ",REPT("*",10)," ",REPT("\",4),CHAR(10)),IF(A62&lt;&gt;"",_xlfn.CONCAT(REPT("/",2)," Tier ",B62," - ",VLOOKUP(A62,primary[[id]:[realTitle]],5,FALSE)," ",REPT("\",2),CHAR(10)),""))</f>
        <v xml:space="preserve">// Tier 2 - Early Flight \\
</v>
      </c>
    </row>
    <row r="63" spans="1:14" x14ac:dyDescent="0.35">
      <c r="A63" t="s">
        <v>14</v>
      </c>
      <c r="B63">
        <f>VLOOKUP(Tbl_PropulsionTurboFan[[#This Row],[PropulsionTurboFan]],primary[[id]:[tier]],2,FALSE)</f>
        <v>3</v>
      </c>
      <c r="C63" t="s">
        <v>1587</v>
      </c>
      <c r="D63" t="s">
        <v>14</v>
      </c>
      <c r="E63" t="s">
        <v>14</v>
      </c>
      <c r="G63" t="str">
        <f t="shared" si="0"/>
        <v>PropulsionTurboFan3</v>
      </c>
      <c r="M63" s="14" t="str">
        <f t="shared" si="5"/>
        <v>@PART[*]:HAS[#kiwiBranch[PropulsionTurboFan],#kiwiTier[3]]:FOR[zKiwiTechTree]
{
    @TechRequired = stability
}</v>
      </c>
      <c r="N63" t="str">
        <f>IF(AND(EXACT(LEFT(A63,1),UPPER(LEFT(A63,1)))=TRUE,A63&lt;&gt;""),_xlfn.CONCAT(REPT("/",4)," ",REPT("*",10)," ",A63," ",REPT("*",10)," ",REPT("\",4),CHAR(10)),IF(A63&lt;&gt;"",_xlfn.CONCAT(REPT("/",2)," Tier ",B63," - ",VLOOKUP(A63,primary[[id]:[realTitle]],5,FALSE)," ",REPT("\",2),CHAR(10)),""))</f>
        <v xml:space="preserve">// Tier 3 - Stability \\
</v>
      </c>
    </row>
    <row r="64" spans="1:14" x14ac:dyDescent="0.35">
      <c r="A64" t="s">
        <v>27</v>
      </c>
      <c r="B64">
        <f>VLOOKUP(Tbl_PropulsionTurboFan[[#This Row],[PropulsionTurboFan]],primary[[id]:[tier]],2,FALSE)</f>
        <v>4</v>
      </c>
      <c r="C64" t="s">
        <v>1587</v>
      </c>
      <c r="D64" t="s">
        <v>27</v>
      </c>
      <c r="E64" t="s">
        <v>27</v>
      </c>
      <c r="G64" t="str">
        <f t="shared" si="0"/>
        <v>PropulsionTurboFan4</v>
      </c>
      <c r="M64" s="14" t="str">
        <f t="shared" si="5"/>
        <v>@PART[*]:HAS[#kiwiBranch[PropulsionTurboFan],#kiwiTier[4]]:FOR[zKiwiTechTree]
{
    @TechRequired = aviation
}</v>
      </c>
      <c r="N64" t="str">
        <f>IF(AND(EXACT(LEFT(A64,1),UPPER(LEFT(A64,1)))=TRUE,A64&lt;&gt;""),_xlfn.CONCAT(REPT("/",4)," ",REPT("*",10)," ",A64," ",REPT("*",10)," ",REPT("\",4),CHAR(10)),IF(A64&lt;&gt;"",_xlfn.CONCAT(REPT("/",2)," Tier ",B64," - ",VLOOKUP(A64,primary[[id]:[realTitle]],5,FALSE)," ",REPT("\",2),CHAR(10)),""))</f>
        <v xml:space="preserve">// Tier 4 - Aviation \\
</v>
      </c>
    </row>
    <row r="65" spans="1:14" x14ac:dyDescent="0.35">
      <c r="A65" t="s">
        <v>45</v>
      </c>
      <c r="B65">
        <f>VLOOKUP(Tbl_PropulsionTurboFan[[#This Row],[PropulsionTurboFan]],primary[[id]:[tier]],2,FALSE)</f>
        <v>5</v>
      </c>
      <c r="C65" t="s">
        <v>1587</v>
      </c>
      <c r="D65" t="s">
        <v>45</v>
      </c>
      <c r="E65" t="s">
        <v>45</v>
      </c>
      <c r="G65" t="str">
        <f t="shared" si="0"/>
        <v>PropulsionTurboFan5</v>
      </c>
      <c r="M65" s="14" t="str">
        <f t="shared" si="5"/>
        <v>@PART[*]:HAS[#kiwiBranch[PropulsionTurboFan],#kiwiTier[5]]:FOR[zKiwiTechTree]
{
    @TechRequired = subsonicFlight
}</v>
      </c>
      <c r="N65" t="str">
        <f>IF(AND(EXACT(LEFT(A65,1),UPPER(LEFT(A65,1)))=TRUE,A65&lt;&gt;""),_xlfn.CONCAT(REPT("/",4)," ",REPT("*",10)," ",A65," ",REPT("*",10)," ",REPT("\",4),CHAR(10)),IF(A65&lt;&gt;"",_xlfn.CONCAT(REPT("/",2)," Tier ",B65," - ",VLOOKUP(A65,primary[[id]:[realTitle]],5,FALSE)," ",REPT("\",2),CHAR(10)),""))</f>
        <v xml:space="preserve">// Tier 5 - Subsonic Flight \\
</v>
      </c>
    </row>
    <row r="66" spans="1:14" x14ac:dyDescent="0.35">
      <c r="A66" t="s">
        <v>67</v>
      </c>
      <c r="B66">
        <f>VLOOKUP(Tbl_PropulsionTurboFan[[#This Row],[PropulsionTurboFan]],primary[[id]:[tier]],2,FALSE)</f>
        <v>6</v>
      </c>
      <c r="C66" t="s">
        <v>1587</v>
      </c>
      <c r="D66" t="s">
        <v>67</v>
      </c>
      <c r="E66" t="s">
        <v>67</v>
      </c>
      <c r="G66" t="str">
        <f t="shared" ref="G66:G69" si="6">_xlfn.CONCAT(C66,B66)</f>
        <v>PropulsionTurboFan6</v>
      </c>
      <c r="M66" s="14" t="str">
        <f t="shared" si="5"/>
        <v>@PART[*]:HAS[#kiwiBranch[PropulsionTurboFan],#kiwiTier[6]]:FOR[zKiwiTechTree]
{
    @TechRequired = efficientFlightSystems
}</v>
      </c>
      <c r="N66" t="str">
        <f>IF(AND(EXACT(LEFT(A66,1),UPPER(LEFT(A66,1)))=TRUE,A66&lt;&gt;""),_xlfn.CONCAT(REPT("/",4)," ",REPT("*",10)," ",A66," ",REPT("*",10)," ",REPT("\",4),CHAR(10)),IF(A66&lt;&gt;"",_xlfn.CONCAT(REPT("/",2)," Tier ",B66," - ",VLOOKUP(A66,primary[[id]:[realTitle]],5,FALSE)," ",REPT("\",2),CHAR(10)),""))</f>
        <v xml:space="preserve">// Tier 6 - Efficient Flight Systems \\
</v>
      </c>
    </row>
    <row r="67" spans="1:14" x14ac:dyDescent="0.35">
      <c r="A67" t="s">
        <v>93</v>
      </c>
      <c r="B67">
        <f>VLOOKUP(Tbl_PropulsionTurboFan[[#This Row],[PropulsionTurboFan]],primary[[id]:[tier]],2,FALSE)</f>
        <v>7</v>
      </c>
      <c r="C67" t="s">
        <v>1587</v>
      </c>
      <c r="D67" t="s">
        <v>93</v>
      </c>
      <c r="E67" t="s">
        <v>93</v>
      </c>
      <c r="G67" t="str">
        <f t="shared" si="6"/>
        <v>PropulsionTurboFan7</v>
      </c>
      <c r="M67" s="14" t="str">
        <f t="shared" ref="M67:M82" si="7">IF(ISNUMBER(B67)=TRUE,_xlfn.CONCAT("@PART[*]:HAS[#kiwiBranch[",C67,"],#kiwiTier[",B67,"]]:FOR[zKiwiTechTree]",CHAR(10),"{",CHAR(10),"    @TechRequired = ",A67,CHAR(10),"}"),"")</f>
        <v>@PART[*]:HAS[#kiwiBranch[PropulsionTurboFan],#kiwiTier[7]]:FOR[zKiwiTechTree]
{
    @TechRequired = advancedFlightSystems
}</v>
      </c>
      <c r="N67" t="str">
        <f>IF(AND(EXACT(LEFT(A67,1),UPPER(LEFT(A67,1)))=TRUE,A67&lt;&gt;""),_xlfn.CONCAT(REPT("/",4)," ",REPT("*",10)," ",A67," ",REPT("*",10)," ",REPT("\",4),CHAR(10)),IF(A67&lt;&gt;"",_xlfn.CONCAT(REPT("/",2)," Tier ",B67," - ",VLOOKUP(A67,primary[[id]:[realTitle]],5,FALSE)," ",REPT("\",2),CHAR(10)),""))</f>
        <v xml:space="preserve">// Tier 7 - Advanced Flight Systems \\
</v>
      </c>
    </row>
    <row r="68" spans="1:14" x14ac:dyDescent="0.35">
      <c r="A68" t="s">
        <v>133</v>
      </c>
      <c r="B68">
        <f>VLOOKUP(Tbl_PropulsionTurboFan[[#This Row],[PropulsionTurboFan]],primary[[id]:[tier]],2,FALSE)</f>
        <v>8</v>
      </c>
      <c r="C68" t="s">
        <v>1587</v>
      </c>
      <c r="D68" t="s">
        <v>133</v>
      </c>
      <c r="E68" t="s">
        <v>133</v>
      </c>
      <c r="G68" t="str">
        <f t="shared" si="6"/>
        <v>PropulsionTurboFan8</v>
      </c>
      <c r="M68" s="14" t="str">
        <f t="shared" si="7"/>
        <v>@PART[*]:HAS[#kiwiBranch[PropulsionTurboFan],#kiwiTier[8]]:FOR[zKiwiTechTree]
{
    @TechRequired = specializedFlightSystems
}</v>
      </c>
      <c r="N68" t="str">
        <f>IF(AND(EXACT(LEFT(A68,1),UPPER(LEFT(A68,1)))=TRUE,A68&lt;&gt;""),_xlfn.CONCAT(REPT("/",4)," ",REPT("*",10)," ",A68," ",REPT("*",10)," ",REPT("\",4),CHAR(10)),IF(A68&lt;&gt;"",_xlfn.CONCAT(REPT("/",2)," Tier ",B68," - ",VLOOKUP(A68,primary[[id]:[realTitle]],5,FALSE)," ",REPT("\",2),CHAR(10)),""))</f>
        <v xml:space="preserve">// Tier 8 - Specialized Flight Systems \\
</v>
      </c>
    </row>
    <row r="69" spans="1:14" x14ac:dyDescent="0.35">
      <c r="A69" t="s">
        <v>157</v>
      </c>
      <c r="B69">
        <f>VLOOKUP(Tbl_PropulsionTurboFan[[#This Row],[PropulsionTurboFan]],primary[[id]:[tier]],2,FALSE)</f>
        <v>9</v>
      </c>
      <c r="C69" t="s">
        <v>1587</v>
      </c>
      <c r="D69" t="s">
        <v>157</v>
      </c>
      <c r="E69" t="s">
        <v>157</v>
      </c>
      <c r="G69" t="str">
        <f t="shared" si="6"/>
        <v>PropulsionTurboFan9</v>
      </c>
      <c r="M69" s="14" t="str">
        <f t="shared" si="7"/>
        <v>@PART[*]:HAS[#kiwiBranch[PropulsionTurboFan],#kiwiTier[9]]:FOR[zKiwiTechTree]
{
    @TechRequired = experimentalFlightSystems
}</v>
      </c>
      <c r="N69" t="str">
        <f>IF(AND(EXACT(LEFT(A69,1),UPPER(LEFT(A69,1)))=TRUE,A69&lt;&gt;""),_xlfn.CONCAT(REPT("/",4)," ",REPT("*",10)," ",A69," ",REPT("*",10)," ",REPT("\",4),CHAR(10)),IF(A69&lt;&gt;"",_xlfn.CONCAT(REPT("/",2)," Tier ",B69," - ",VLOOKUP(A69,primary[[id]:[realTitle]],5,FALSE)," ",REPT("\",2),CHAR(10)),""))</f>
        <v xml:space="preserve">// Tier 9 - Experimental Flight Systems \\
</v>
      </c>
    </row>
    <row r="70" spans="1:14" x14ac:dyDescent="0.35">
      <c r="M70" s="14" t="str">
        <f t="shared" si="7"/>
        <v/>
      </c>
      <c r="N70" t="str">
        <f>IF(AND(EXACT(LEFT(A70,1),UPPER(LEFT(A70,1)))=TRUE,A70&lt;&gt;""),_xlfn.CONCAT(REPT("/",4)," ",REPT("*",10)," ",A70," ",REPT("*",10)," ",REPT("\",4),CHAR(10)),IF(A70&lt;&gt;"",_xlfn.CONCAT(REPT("/",2)," Tier ",B70," - ",VLOOKUP(A70,primary[[id]:[realTitle]],5,FALSE)," ",REPT("\",2),CHAR(10)),""))</f>
        <v/>
      </c>
    </row>
    <row r="71" spans="1:14" x14ac:dyDescent="0.35">
      <c r="M71" s="14" t="str">
        <f t="shared" si="7"/>
        <v/>
      </c>
      <c r="N71" t="str">
        <f>IF(AND(EXACT(LEFT(A71,1),UPPER(LEFT(A71,1)))=TRUE,A71&lt;&gt;""),_xlfn.CONCAT(REPT("/",4)," ",REPT("*",10)," ",A71," ",REPT("*",10)," ",REPT("\",4),CHAR(10)),IF(A71&lt;&gt;"",_xlfn.CONCAT(REPT("/",2)," Tier ",B71," - ",VLOOKUP(A71,primary[[id]:[realTitle]],5,FALSE)," ",REPT("\",2),CHAR(10)),""))</f>
        <v/>
      </c>
    </row>
    <row r="72" spans="1:14" x14ac:dyDescent="0.35">
      <c r="A72" t="s">
        <v>1604</v>
      </c>
      <c r="B72" t="s">
        <v>247</v>
      </c>
      <c r="C72" t="s">
        <v>1165</v>
      </c>
      <c r="D72" t="s">
        <v>1241</v>
      </c>
      <c r="E72" t="s">
        <v>1251</v>
      </c>
      <c r="G72" t="str">
        <f t="shared" ref="G72:G82" si="8">_xlfn.CONCAT(C72,B72)</f>
        <v>TitleTier</v>
      </c>
      <c r="M72" s="14" t="str">
        <f t="shared" si="7"/>
        <v/>
      </c>
      <c r="N72" t="str">
        <f>IF(AND(EXACT(LEFT(A72,1),UPPER(LEFT(A72,1)))=TRUE,A72&lt;&gt;""),_xlfn.CONCAT(REPT("/",4)," ",REPT("*",10)," ",A72," ",REPT("*",10)," ",REPT("\",4),CHAR(10)),IF(A72&lt;&gt;"",_xlfn.CONCAT(REPT("/",2)," Tier ",B72," - ",VLOOKUP(A72,primary[[id]:[realTitle]],5,FALSE)," ",REPT("\",2),CHAR(10)),""))</f>
        <v xml:space="preserve">//// ********** PropulsionTurboFanAfterburner ********** \\\\
</v>
      </c>
    </row>
    <row r="73" spans="1:14" x14ac:dyDescent="0.35">
      <c r="A73" s="18" t="s">
        <v>0</v>
      </c>
      <c r="B73">
        <f>VLOOKUP(Tbl_PropulsionTurboFanAfterburner[[#This Row],[PropulsionTurboFanAfterburner]],primary[[id]:[tier]],2,FALSE)</f>
        <v>0</v>
      </c>
      <c r="C73" t="s">
        <v>1604</v>
      </c>
      <c r="D73" s="18" t="s">
        <v>0</v>
      </c>
      <c r="E73" s="18" t="s">
        <v>0</v>
      </c>
      <c r="G73" t="str">
        <f t="shared" si="8"/>
        <v>PropulsionTurboFanAfterburner0</v>
      </c>
      <c r="M73" s="14" t="str">
        <f t="shared" si="7"/>
        <v>@PART[*]:HAS[#kiwiBranch[PropulsionTurboFanAfterburner],#kiwiTier[0]]:FOR[zKiwiTechTree]
{
    @TechRequired = start
}</v>
      </c>
      <c r="N73" t="str">
        <f>IF(AND(EXACT(LEFT(A73,1),UPPER(LEFT(A73,1)))=TRUE,A73&lt;&gt;""),_xlfn.CONCAT(REPT("/",4)," ",REPT("*",10)," ",A73," ",REPT("*",10)," ",REPT("\",4),CHAR(10)),IF(A73&lt;&gt;"",_xlfn.CONCAT(REPT("/",2)," Tier ",B73," - ",VLOOKUP(A73,primary[[id]:[realTitle]],5,FALSE)," ",REPT("\",2),CHAR(10)),""))</f>
        <v xml:space="preserve">// Tier 0 - Start \\
</v>
      </c>
    </row>
    <row r="74" spans="1:14" x14ac:dyDescent="0.35">
      <c r="A74" t="s">
        <v>115</v>
      </c>
      <c r="B74">
        <f>VLOOKUP(Tbl_PropulsionTurboFanAfterburner[[#This Row],[PropulsionTurboFanAfterburner]],primary[[id]:[tier]],2,FALSE)</f>
        <v>1</v>
      </c>
      <c r="C74" t="s">
        <v>1604</v>
      </c>
      <c r="D74" t="s">
        <v>115</v>
      </c>
      <c r="E74" t="s">
        <v>115</v>
      </c>
      <c r="G74" t="str">
        <f t="shared" si="8"/>
        <v>PropulsionTurboFanAfterburner1</v>
      </c>
      <c r="M74" s="14" t="str">
        <f t="shared" si="7"/>
        <v>@PART[*]:HAS[#kiwiBranch[PropulsionTurboFanAfterburner],#kiwiTier[1]]:FOR[zKiwiTechTree]
{
    @TechRequired = firstFlight
}</v>
      </c>
      <c r="N74" t="str">
        <f>IF(AND(EXACT(LEFT(A74,1),UPPER(LEFT(A74,1)))=TRUE,A74&lt;&gt;""),_xlfn.CONCAT(REPT("/",4)," ",REPT("*",10)," ",A74," ",REPT("*",10)," ",REPT("\",4),CHAR(10)),IF(A74&lt;&gt;"",_xlfn.CONCAT(REPT("/",2)," Tier ",B74," - ",VLOOKUP(A74,primary[[id]:[realTitle]],5,FALSE)," ",REPT("\",2),CHAR(10)),""))</f>
        <v xml:space="preserve">// Tier 1 - First Flight \\
</v>
      </c>
    </row>
    <row r="75" spans="1:14" x14ac:dyDescent="0.35">
      <c r="A75" t="s">
        <v>117</v>
      </c>
      <c r="B75">
        <f>VLOOKUP(Tbl_PropulsionTurboFanAfterburner[[#This Row],[PropulsionTurboFanAfterburner]],primary[[id]:[tier]],2,FALSE)</f>
        <v>2</v>
      </c>
      <c r="C75" t="s">
        <v>1604</v>
      </c>
      <c r="D75" t="s">
        <v>117</v>
      </c>
      <c r="E75" t="s">
        <v>117</v>
      </c>
      <c r="G75" t="str">
        <f t="shared" si="8"/>
        <v>PropulsionTurboFanAfterburner2</v>
      </c>
      <c r="M75" s="14" t="str">
        <f t="shared" si="7"/>
        <v>@PART[*]:HAS[#kiwiBranch[PropulsionTurboFanAfterburner],#kiwiTier[2]]:FOR[zKiwiTechTree]
{
    @TechRequired = testPilots
}</v>
      </c>
      <c r="N75" t="str">
        <f>IF(AND(EXACT(LEFT(A75,1),UPPER(LEFT(A75,1)))=TRUE,A75&lt;&gt;""),_xlfn.CONCAT(REPT("/",4)," ",REPT("*",10)," ",A75," ",REPT("*",10)," ",REPT("\",4),CHAR(10)),IF(A75&lt;&gt;"",_xlfn.CONCAT(REPT("/",2)," Tier ",B75," - ",VLOOKUP(A75,primary[[id]:[realTitle]],5,FALSE)," ",REPT("\",2),CHAR(10)),""))</f>
        <v xml:space="preserve">// Tier 2 - Test Pilots \\
</v>
      </c>
    </row>
    <row r="76" spans="1:14" x14ac:dyDescent="0.35">
      <c r="A76" t="s">
        <v>1026</v>
      </c>
      <c r="B76">
        <f>VLOOKUP(Tbl_PropulsionTurboFanAfterburner[[#This Row],[PropulsionTurboFanAfterburner]],primary[[id]:[tier]],2,FALSE)</f>
        <v>3</v>
      </c>
      <c r="C76" t="s">
        <v>1604</v>
      </c>
      <c r="D76" t="s">
        <v>1026</v>
      </c>
      <c r="E76" t="s">
        <v>1026</v>
      </c>
      <c r="G76" t="str">
        <f t="shared" si="8"/>
        <v>PropulsionTurboFanAfterburner3</v>
      </c>
      <c r="M76" s="14" t="str">
        <f t="shared" si="7"/>
        <v>@PART[*]:HAS[#kiwiBranch[PropulsionTurboFanAfterburner],#kiwiTier[3]]:FOR[zKiwiTechTree]
{
    @TechRequired = nonCommercialFlight
}</v>
      </c>
      <c r="N76" t="str">
        <f>IF(AND(EXACT(LEFT(A76,1),UPPER(LEFT(A76,1)))=TRUE,A76&lt;&gt;""),_xlfn.CONCAT(REPT("/",4)," ",REPT("*",10)," ",A76," ",REPT("*",10)," ",REPT("\",4),CHAR(10)),IF(A76&lt;&gt;"",_xlfn.CONCAT(REPT("/",2)," Tier ",B76," - ",VLOOKUP(A76,primary[[id]:[realTitle]],5,FALSE)," ",REPT("\",2),CHAR(10)),""))</f>
        <v xml:space="preserve">// Tier 3 - Non-Commercial Flights \\
</v>
      </c>
    </row>
    <row r="77" spans="1:14" x14ac:dyDescent="0.35">
      <c r="A77" t="s">
        <v>27</v>
      </c>
      <c r="B77">
        <f>VLOOKUP(Tbl_PropulsionTurboFanAfterburner[[#This Row],[PropulsionTurboFanAfterburner]],primary[[id]:[tier]],2,FALSE)</f>
        <v>4</v>
      </c>
      <c r="C77" t="s">
        <v>1604</v>
      </c>
      <c r="D77" t="s">
        <v>27</v>
      </c>
      <c r="E77" t="s">
        <v>27</v>
      </c>
      <c r="G77" t="str">
        <f t="shared" si="8"/>
        <v>PropulsionTurboFanAfterburner4</v>
      </c>
      <c r="M77" s="14" t="str">
        <f t="shared" si="7"/>
        <v>@PART[*]:HAS[#kiwiBranch[PropulsionTurboFanAfterburner],#kiwiTier[4]]:FOR[zKiwiTechTree]
{
    @TechRequired = aviation
}</v>
      </c>
      <c r="N77" t="str">
        <f>IF(AND(EXACT(LEFT(A77,1),UPPER(LEFT(A77,1)))=TRUE,A77&lt;&gt;""),_xlfn.CONCAT(REPT("/",4)," ",REPT("*",10)," ",A77," ",REPT("*",10)," ",REPT("\",4),CHAR(10)),IF(A77&lt;&gt;"",_xlfn.CONCAT(REPT("/",2)," Tier ",B77," - ",VLOOKUP(A77,primary[[id]:[realTitle]],5,FALSE)," ",REPT("\",2),CHAR(10)),""))</f>
        <v xml:space="preserve">// Tier 4 - Aviation \\
</v>
      </c>
    </row>
    <row r="78" spans="1:14" x14ac:dyDescent="0.35">
      <c r="A78" t="s">
        <v>45</v>
      </c>
      <c r="B78">
        <f>VLOOKUP(Tbl_PropulsionTurboFanAfterburner[[#This Row],[PropulsionTurboFanAfterburner]],primary[[id]:[tier]],2,FALSE)</f>
        <v>5</v>
      </c>
      <c r="C78" t="s">
        <v>1604</v>
      </c>
      <c r="D78" t="s">
        <v>45</v>
      </c>
      <c r="E78" t="s">
        <v>45</v>
      </c>
      <c r="G78" t="str">
        <f t="shared" si="8"/>
        <v>PropulsionTurboFanAfterburner5</v>
      </c>
      <c r="M78" s="14" t="str">
        <f t="shared" si="7"/>
        <v>@PART[*]:HAS[#kiwiBranch[PropulsionTurboFanAfterburner],#kiwiTier[5]]:FOR[zKiwiTechTree]
{
    @TechRequired = subsonicFlight
}</v>
      </c>
      <c r="N78" t="str">
        <f>IF(AND(EXACT(LEFT(A78,1),UPPER(LEFT(A78,1)))=TRUE,A78&lt;&gt;""),_xlfn.CONCAT(REPT("/",4)," ",REPT("*",10)," ",A78," ",REPT("*",10)," ",REPT("\",4),CHAR(10)),IF(A78&lt;&gt;"",_xlfn.CONCAT(REPT("/",2)," Tier ",B78," - ",VLOOKUP(A78,primary[[id]:[realTitle]],5,FALSE)," ",REPT("\",2),CHAR(10)),""))</f>
        <v xml:space="preserve">// Tier 5 - Subsonic Flight \\
</v>
      </c>
    </row>
    <row r="79" spans="1:14" x14ac:dyDescent="0.35">
      <c r="A79" t="s">
        <v>67</v>
      </c>
      <c r="B79">
        <f>VLOOKUP(Tbl_PropulsionTurboFanAfterburner[[#This Row],[PropulsionTurboFanAfterburner]],primary[[id]:[tier]],2,FALSE)</f>
        <v>6</v>
      </c>
      <c r="C79" t="s">
        <v>1604</v>
      </c>
      <c r="D79" t="s">
        <v>67</v>
      </c>
      <c r="E79" t="s">
        <v>67</v>
      </c>
      <c r="G79" t="str">
        <f t="shared" si="8"/>
        <v>PropulsionTurboFanAfterburner6</v>
      </c>
      <c r="M79" s="14" t="str">
        <f t="shared" si="7"/>
        <v>@PART[*]:HAS[#kiwiBranch[PropulsionTurboFanAfterburner],#kiwiTier[6]]:FOR[zKiwiTechTree]
{
    @TechRequired = efficientFlightSystems
}</v>
      </c>
      <c r="N79" t="str">
        <f>IF(AND(EXACT(LEFT(A79,1),UPPER(LEFT(A79,1)))=TRUE,A79&lt;&gt;""),_xlfn.CONCAT(REPT("/",4)," ",REPT("*",10)," ",A79," ",REPT("*",10)," ",REPT("\",4),CHAR(10)),IF(A79&lt;&gt;"",_xlfn.CONCAT(REPT("/",2)," Tier ",B79," - ",VLOOKUP(A79,primary[[id]:[realTitle]],5,FALSE)," ",REPT("\",2),CHAR(10)),""))</f>
        <v xml:space="preserve">// Tier 6 - Efficient Flight Systems \\
</v>
      </c>
    </row>
    <row r="80" spans="1:14" x14ac:dyDescent="0.35">
      <c r="A80" t="s">
        <v>93</v>
      </c>
      <c r="B80">
        <f>VLOOKUP(Tbl_PropulsionTurboFanAfterburner[[#This Row],[PropulsionTurboFanAfterburner]],primary[[id]:[tier]],2,FALSE)</f>
        <v>7</v>
      </c>
      <c r="C80" t="s">
        <v>1604</v>
      </c>
      <c r="D80" t="s">
        <v>93</v>
      </c>
      <c r="E80" t="s">
        <v>93</v>
      </c>
      <c r="G80" t="str">
        <f t="shared" si="8"/>
        <v>PropulsionTurboFanAfterburner7</v>
      </c>
      <c r="M80" s="14" t="str">
        <f t="shared" si="7"/>
        <v>@PART[*]:HAS[#kiwiBranch[PropulsionTurboFanAfterburner],#kiwiTier[7]]:FOR[zKiwiTechTree]
{
    @TechRequired = advancedFlightSystems
}</v>
      </c>
      <c r="N80" t="str">
        <f>IF(AND(EXACT(LEFT(A80,1),UPPER(LEFT(A80,1)))=TRUE,A80&lt;&gt;""),_xlfn.CONCAT(REPT("/",4)," ",REPT("*",10)," ",A80," ",REPT("*",10)," ",REPT("\",4),CHAR(10)),IF(A80&lt;&gt;"",_xlfn.CONCAT(REPT("/",2)," Tier ",B80," - ",VLOOKUP(A80,primary[[id]:[realTitle]],5,FALSE)," ",REPT("\",2),CHAR(10)),""))</f>
        <v xml:space="preserve">// Tier 7 - Advanced Flight Systems \\
</v>
      </c>
    </row>
    <row r="81" spans="1:14" x14ac:dyDescent="0.35">
      <c r="A81" t="s">
        <v>133</v>
      </c>
      <c r="B81">
        <f>VLOOKUP(Tbl_PropulsionTurboFanAfterburner[[#This Row],[PropulsionTurboFanAfterburner]],primary[[id]:[tier]],2,FALSE)</f>
        <v>8</v>
      </c>
      <c r="C81" t="s">
        <v>1604</v>
      </c>
      <c r="D81" t="s">
        <v>133</v>
      </c>
      <c r="E81" t="s">
        <v>133</v>
      </c>
      <c r="G81" t="str">
        <f t="shared" si="8"/>
        <v>PropulsionTurboFanAfterburner8</v>
      </c>
      <c r="M81" s="14" t="str">
        <f t="shared" si="7"/>
        <v>@PART[*]:HAS[#kiwiBranch[PropulsionTurboFanAfterburner],#kiwiTier[8]]:FOR[zKiwiTechTree]
{
    @TechRequired = specializedFlightSystems
}</v>
      </c>
      <c r="N81" t="str">
        <f>IF(AND(EXACT(LEFT(A81,1),UPPER(LEFT(A81,1)))=TRUE,A81&lt;&gt;""),_xlfn.CONCAT(REPT("/",4)," ",REPT("*",10)," ",A81," ",REPT("*",10)," ",REPT("\",4),CHAR(10)),IF(A81&lt;&gt;"",_xlfn.CONCAT(REPT("/",2)," Tier ",B81," - ",VLOOKUP(A81,primary[[id]:[realTitle]],5,FALSE)," ",REPT("\",2),CHAR(10)),""))</f>
        <v xml:space="preserve">// Tier 8 - Specialized Flight Systems \\
</v>
      </c>
    </row>
    <row r="82" spans="1:14" x14ac:dyDescent="0.35">
      <c r="A82" t="s">
        <v>157</v>
      </c>
      <c r="B82">
        <f>VLOOKUP(Tbl_PropulsionTurboFanAfterburner[[#This Row],[PropulsionTurboFanAfterburner]],primary[[id]:[tier]],2,FALSE)</f>
        <v>9</v>
      </c>
      <c r="C82" t="s">
        <v>1604</v>
      </c>
      <c r="D82" t="s">
        <v>157</v>
      </c>
      <c r="E82" t="s">
        <v>157</v>
      </c>
      <c r="G82" t="str">
        <f t="shared" si="8"/>
        <v>PropulsionTurboFanAfterburner9</v>
      </c>
      <c r="M82" s="14" t="str">
        <f t="shared" si="7"/>
        <v>@PART[*]:HAS[#kiwiBranch[PropulsionTurboFanAfterburner],#kiwiTier[9]]:FOR[zKiwiTechTree]
{
    @TechRequired = experimentalFlightSystems
}</v>
      </c>
      <c r="N82" t="str">
        <f>IF(AND(EXACT(LEFT(A82,1),UPPER(LEFT(A82,1)))=TRUE,A82&lt;&gt;""),_xlfn.CONCAT(REPT("/",4)," ",REPT("*",10)," ",A82," ",REPT("*",10)," ",REPT("\",4),CHAR(10)),IF(A82&lt;&gt;"",_xlfn.CONCAT(REPT("/",2)," Tier ",B82," - ",VLOOKUP(A82,primary[[id]:[realTitle]],5,FALSE)," ",REPT("\",2),CHAR(10)),""))</f>
        <v xml:space="preserve">// Tier 9 - Experimental Flight Systems \\
</v>
      </c>
    </row>
    <row r="83" spans="1:14" x14ac:dyDescent="0.35">
      <c r="A83" t="s">
        <v>204</v>
      </c>
      <c r="B83">
        <f>VLOOKUP(Tbl_PropulsionTurboFanAfterburner[[#This Row],[PropulsionTurboFanAfterburner]],primary[[id]:[tier]],2,FALSE)</f>
        <v>10</v>
      </c>
      <c r="C83" t="s">
        <v>1604</v>
      </c>
      <c r="D83" t="s">
        <v>204</v>
      </c>
      <c r="E83" t="s">
        <v>204</v>
      </c>
      <c r="G83" t="str">
        <f t="shared" ref="G83:G95" si="9">_xlfn.CONCAT(C83,B83)</f>
        <v>PropulsionTurboFanAfterburner10</v>
      </c>
      <c r="M83" s="14" t="str">
        <f t="shared" ref="M83:M95" si="10">IF(ISNUMBER(B83)=TRUE,_xlfn.CONCAT("@PART[*]:HAS[#kiwiBranch[",C83,"],#kiwiTier[",B83,"]]:FOR[zKiwiTechTree]",CHAR(10),"{",CHAR(10),"    @TechRequired = ",A83,CHAR(10),"}"),"")</f>
        <v>@PART[*]:HAS[#kiwiBranch[PropulsionTurboFanAfterburner],#kiwiTier[10]]:FOR[zKiwiTechTree]
{
    @TechRequired = experimentalAerospaceTech
}</v>
      </c>
      <c r="N83" t="str">
        <f>IF(AND(EXACT(LEFT(A83,1),UPPER(LEFT(A83,1)))=TRUE,A83&lt;&gt;""),_xlfn.CONCAT(REPT("/",4)," ",REPT("*",10)," ",A83," ",REPT("*",10)," ",REPT("\",4),CHAR(10)),IF(A83&lt;&gt;"",_xlfn.CONCAT(REPT("/",2)," Tier ",B83," - ",VLOOKUP(A83,primary[[id]:[realTitle]],5,FALSE)," ",REPT("\",2),CHAR(10)),""))</f>
        <v xml:space="preserve">// Tier 10 - Experimental Aerospace Tech \\
</v>
      </c>
    </row>
    <row r="84" spans="1:14" x14ac:dyDescent="0.35">
      <c r="G84" t="str">
        <f t="shared" si="9"/>
        <v/>
      </c>
      <c r="M84" s="14" t="str">
        <f t="shared" si="10"/>
        <v/>
      </c>
      <c r="N84" t="str">
        <f>IF(AND(EXACT(LEFT(A84,1),UPPER(LEFT(A84,1)))=TRUE,A84&lt;&gt;""),_xlfn.CONCAT(REPT("/",4)," ",REPT("*",10)," ",A84," ",REPT("*",10)," ",REPT("\",4),CHAR(10)),IF(A84&lt;&gt;"",_xlfn.CONCAT(REPT("/",2)," Tier ",B84," - ",VLOOKUP(A84,primary[[id]:[realTitle]],5,FALSE)," ",REPT("\",2),CHAR(10)),""))</f>
        <v/>
      </c>
    </row>
    <row r="85" spans="1:14" x14ac:dyDescent="0.35">
      <c r="G85" t="str">
        <f t="shared" si="9"/>
        <v/>
      </c>
      <c r="M85" s="14" t="str">
        <f t="shared" si="10"/>
        <v/>
      </c>
      <c r="N85" t="str">
        <f>IF(AND(EXACT(LEFT(A85,1),UPPER(LEFT(A85,1)))=TRUE,A85&lt;&gt;""),_xlfn.CONCAT(REPT("/",4)," ",REPT("*",10)," ",A85," ",REPT("*",10)," ",REPT("\",4),CHAR(10)),IF(A85&lt;&gt;"",_xlfn.CONCAT(REPT("/",2)," Tier ",B85," - ",VLOOKUP(A85,primary[[id]:[realTitle]],5,FALSE)," ",REPT("\",2),CHAR(10)),""))</f>
        <v/>
      </c>
    </row>
    <row r="86" spans="1:14" x14ac:dyDescent="0.35">
      <c r="A86" t="s">
        <v>1167</v>
      </c>
      <c r="B86" t="s">
        <v>247</v>
      </c>
      <c r="C86" t="s">
        <v>1165</v>
      </c>
      <c r="D86" t="s">
        <v>1241</v>
      </c>
      <c r="E86" t="s">
        <v>1251</v>
      </c>
      <c r="G86" t="str">
        <f t="shared" si="9"/>
        <v>TitleTier</v>
      </c>
      <c r="M86" s="14" t="str">
        <f t="shared" si="10"/>
        <v/>
      </c>
      <c r="N86" t="str">
        <f>IF(AND(EXACT(LEFT(A86,1),UPPER(LEFT(A86,1)))=TRUE,A86&lt;&gt;""),_xlfn.CONCAT(REPT("/",4)," ",REPT("*",10)," ",A86," ",REPT("*",10)," ",REPT("\",4),CHAR(10)),IF(A86&lt;&gt;"",_xlfn.CONCAT(REPT("/",2)," Tier ",B86," - ",VLOOKUP(A86,primary[[id]:[realTitle]],5,FALSE)," ",REPT("\",2),CHAR(10)),""))</f>
        <v xml:space="preserve">//// ********** RotorsVTOL ********** \\\\
</v>
      </c>
    </row>
    <row r="87" spans="1:14" x14ac:dyDescent="0.35">
      <c r="A87" s="18" t="s">
        <v>0</v>
      </c>
      <c r="B87">
        <f>VLOOKUP(Tbl_RotorsVTOL[[#This Row],[RotorsVTOL]],primary[[id]:[tier]],2,FALSE)</f>
        <v>0</v>
      </c>
      <c r="C87" t="s">
        <v>1167</v>
      </c>
      <c r="D87" s="18" t="s">
        <v>0</v>
      </c>
      <c r="E87" s="18" t="s">
        <v>0</v>
      </c>
      <c r="G87" t="str">
        <f t="shared" si="9"/>
        <v>RotorsVTOL0</v>
      </c>
      <c r="M87" s="14" t="str">
        <f t="shared" si="10"/>
        <v>@PART[*]:HAS[#kiwiBranch[RotorsVTOL],#kiwiTier[0]]:FOR[zKiwiTechTree]
{
    @TechRequired = start
}</v>
      </c>
      <c r="N87" t="str">
        <f>IF(AND(EXACT(LEFT(A87,1),UPPER(LEFT(A87,1)))=TRUE,A87&lt;&gt;""),_xlfn.CONCAT(REPT("/",4)," ",REPT("*",10)," ",A87," ",REPT("*",10)," ",REPT("\",4),CHAR(10)),IF(A87&lt;&gt;"",_xlfn.CONCAT(REPT("/",2)," Tier ",B87," - ",VLOOKUP(A87,primary[[id]:[realTitle]],5,FALSE)," ",REPT("\",2),CHAR(10)),""))</f>
        <v xml:space="preserve">// Tier 0 - Start \\
</v>
      </c>
    </row>
    <row r="88" spans="1:14" x14ac:dyDescent="0.35">
      <c r="A88" t="s">
        <v>115</v>
      </c>
      <c r="B88">
        <f>VLOOKUP(Tbl_RotorsVTOL[[#This Row],[RotorsVTOL]],primary[[id]:[tier]],2,FALSE)</f>
        <v>1</v>
      </c>
      <c r="C88" t="s">
        <v>1167</v>
      </c>
      <c r="D88" t="s">
        <v>115</v>
      </c>
      <c r="E88" t="s">
        <v>115</v>
      </c>
      <c r="G88" t="str">
        <f t="shared" si="9"/>
        <v>RotorsVTOL1</v>
      </c>
      <c r="M88" s="14" t="str">
        <f t="shared" si="10"/>
        <v>@PART[*]:HAS[#kiwiBranch[RotorsVTOL],#kiwiTier[1]]:FOR[zKiwiTechTree]
{
    @TechRequired = firstFlight
}</v>
      </c>
      <c r="N88" t="str">
        <f>IF(AND(EXACT(LEFT(A88,1),UPPER(LEFT(A88,1)))=TRUE,A88&lt;&gt;""),_xlfn.CONCAT(REPT("/",4)," ",REPT("*",10)," ",A88," ",REPT("*",10)," ",REPT("\",4),CHAR(10)),IF(A88&lt;&gt;"",_xlfn.CONCAT(REPT("/",2)," Tier ",B88," - ",VLOOKUP(A88,primary[[id]:[realTitle]],5,FALSE)," ",REPT("\",2),CHAR(10)),""))</f>
        <v xml:space="preserve">// Tier 1 - First Flight \\
</v>
      </c>
    </row>
    <row r="89" spans="1:14" x14ac:dyDescent="0.35">
      <c r="A89" t="s">
        <v>6</v>
      </c>
      <c r="B89">
        <f>VLOOKUP(Tbl_RotorsVTOL[[#This Row],[RotorsVTOL]],primary[[id]:[tier]],2,FALSE)</f>
        <v>2</v>
      </c>
      <c r="C89" t="s">
        <v>1167</v>
      </c>
      <c r="D89" t="s">
        <v>6</v>
      </c>
      <c r="E89" t="s">
        <v>6</v>
      </c>
      <c r="G89" t="str">
        <f t="shared" si="9"/>
        <v>RotorsVTOL2</v>
      </c>
      <c r="M89" s="14" t="str">
        <f t="shared" si="10"/>
        <v>@PART[*]:HAS[#kiwiBranch[RotorsVTOL],#kiwiTier[2]]:FOR[zKiwiTechTree]
{
    @TechRequired = earlyFlight
}</v>
      </c>
      <c r="N89" t="str">
        <f>IF(AND(EXACT(LEFT(A89,1),UPPER(LEFT(A89,1)))=TRUE,A89&lt;&gt;""),_xlfn.CONCAT(REPT("/",4)," ",REPT("*",10)," ",A89," ",REPT("*",10)," ",REPT("\",4),CHAR(10)),IF(A89&lt;&gt;"",_xlfn.CONCAT(REPT("/",2)," Tier ",B89," - ",VLOOKUP(A89,primary[[id]:[realTitle]],5,FALSE)," ",REPT("\",2),CHAR(10)),""))</f>
        <v xml:space="preserve">// Tier 2 - Early Flight \\
</v>
      </c>
    </row>
    <row r="90" spans="1:14" x14ac:dyDescent="0.35">
      <c r="A90" t="s">
        <v>14</v>
      </c>
      <c r="B90">
        <f>VLOOKUP(Tbl_RotorsVTOL[[#This Row],[RotorsVTOL]],primary[[id]:[tier]],2,FALSE)</f>
        <v>3</v>
      </c>
      <c r="C90" t="s">
        <v>1167</v>
      </c>
      <c r="D90" t="s">
        <v>14</v>
      </c>
      <c r="E90" t="s">
        <v>14</v>
      </c>
      <c r="G90" t="str">
        <f t="shared" si="9"/>
        <v>RotorsVTOL3</v>
      </c>
      <c r="M90" s="14" t="str">
        <f t="shared" si="10"/>
        <v>@PART[*]:HAS[#kiwiBranch[RotorsVTOL],#kiwiTier[3]]:FOR[zKiwiTechTree]
{
    @TechRequired = stability
}</v>
      </c>
      <c r="N90" t="str">
        <f>IF(AND(EXACT(LEFT(A90,1),UPPER(LEFT(A90,1)))=TRUE,A90&lt;&gt;""),_xlfn.CONCAT(REPT("/",4)," ",REPT("*",10)," ",A90," ",REPT("*",10)," ",REPT("\",4),CHAR(10)),IF(A90&lt;&gt;"",_xlfn.CONCAT(REPT("/",2)," Tier ",B90," - ",VLOOKUP(A90,primary[[id]:[realTitle]],5,FALSE)," ",REPT("\",2),CHAR(10)),""))</f>
        <v xml:space="preserve">// Tier 3 - Stability \\
</v>
      </c>
    </row>
    <row r="91" spans="1:14" x14ac:dyDescent="0.35">
      <c r="A91" t="s">
        <v>27</v>
      </c>
      <c r="B91">
        <f>VLOOKUP(Tbl_RotorsVTOL[[#This Row],[RotorsVTOL]],primary[[id]:[tier]],2,FALSE)</f>
        <v>4</v>
      </c>
      <c r="C91" t="s">
        <v>1167</v>
      </c>
      <c r="D91" t="s">
        <v>27</v>
      </c>
      <c r="E91" t="s">
        <v>27</v>
      </c>
      <c r="G91" t="str">
        <f t="shared" si="9"/>
        <v>RotorsVTOL4</v>
      </c>
      <c r="M91" s="14" t="str">
        <f t="shared" si="10"/>
        <v>@PART[*]:HAS[#kiwiBranch[RotorsVTOL],#kiwiTier[4]]:FOR[zKiwiTechTree]
{
    @TechRequired = aviation
}</v>
      </c>
      <c r="N91" t="str">
        <f>IF(AND(EXACT(LEFT(A91,1),UPPER(LEFT(A91,1)))=TRUE,A91&lt;&gt;""),_xlfn.CONCAT(REPT("/",4)," ",REPT("*",10)," ",A91," ",REPT("*",10)," ",REPT("\",4),CHAR(10)),IF(A91&lt;&gt;"",_xlfn.CONCAT(REPT("/",2)," Tier ",B91," - ",VLOOKUP(A91,primary[[id]:[realTitle]],5,FALSE)," ",REPT("\",2),CHAR(10)),""))</f>
        <v xml:space="preserve">// Tier 4 - Aviation \\
</v>
      </c>
    </row>
    <row r="92" spans="1:14" x14ac:dyDescent="0.35">
      <c r="A92" t="s">
        <v>45</v>
      </c>
      <c r="B92">
        <f>VLOOKUP(Tbl_RotorsVTOL[[#This Row],[RotorsVTOL]],primary[[id]:[tier]],2,FALSE)</f>
        <v>5</v>
      </c>
      <c r="C92" t="s">
        <v>1167</v>
      </c>
      <c r="D92" t="s">
        <v>45</v>
      </c>
      <c r="E92" t="s">
        <v>45</v>
      </c>
      <c r="G92" t="str">
        <f t="shared" si="9"/>
        <v>RotorsVTOL5</v>
      </c>
      <c r="M92" s="14" t="str">
        <f t="shared" si="10"/>
        <v>@PART[*]:HAS[#kiwiBranch[RotorsVTOL],#kiwiTier[5]]:FOR[zKiwiTechTree]
{
    @TechRequired = subsonicFlight
}</v>
      </c>
      <c r="N92" t="str">
        <f>IF(AND(EXACT(LEFT(A92,1),UPPER(LEFT(A92,1)))=TRUE,A92&lt;&gt;""),_xlfn.CONCAT(REPT("/",4)," ",REPT("*",10)," ",A92," ",REPT("*",10)," ",REPT("\",4),CHAR(10)),IF(A92&lt;&gt;"",_xlfn.CONCAT(REPT("/",2)," Tier ",B92," - ",VLOOKUP(A92,primary[[id]:[realTitle]],5,FALSE)," ",REPT("\",2),CHAR(10)),""))</f>
        <v xml:space="preserve">// Tier 5 - Subsonic Flight \\
</v>
      </c>
    </row>
    <row r="93" spans="1:14" x14ac:dyDescent="0.35">
      <c r="A93" t="s">
        <v>67</v>
      </c>
      <c r="B93">
        <f>VLOOKUP(Tbl_RotorsVTOL[[#This Row],[RotorsVTOL]],primary[[id]:[tier]],2,FALSE)</f>
        <v>6</v>
      </c>
      <c r="C93" t="s">
        <v>1167</v>
      </c>
      <c r="D93" t="s">
        <v>67</v>
      </c>
      <c r="E93" t="s">
        <v>67</v>
      </c>
      <c r="G93" t="str">
        <f t="shared" si="9"/>
        <v>RotorsVTOL6</v>
      </c>
      <c r="M93" s="14" t="str">
        <f t="shared" si="10"/>
        <v>@PART[*]:HAS[#kiwiBranch[RotorsVTOL],#kiwiTier[6]]:FOR[zKiwiTechTree]
{
    @TechRequired = efficientFlightSystems
}</v>
      </c>
      <c r="N93" t="str">
        <f>IF(AND(EXACT(LEFT(A93,1),UPPER(LEFT(A93,1)))=TRUE,A93&lt;&gt;""),_xlfn.CONCAT(REPT("/",4)," ",REPT("*",10)," ",A93," ",REPT("*",10)," ",REPT("\",4),CHAR(10)),IF(A93&lt;&gt;"",_xlfn.CONCAT(REPT("/",2)," Tier ",B93," - ",VLOOKUP(A93,primary[[id]:[realTitle]],5,FALSE)," ",REPT("\",2),CHAR(10)),""))</f>
        <v xml:space="preserve">// Tier 6 - Efficient Flight Systems \\
</v>
      </c>
    </row>
    <row r="94" spans="1:14" x14ac:dyDescent="0.35">
      <c r="A94" t="s">
        <v>93</v>
      </c>
      <c r="B94">
        <f>VLOOKUP(Tbl_RotorsVTOL[[#This Row],[RotorsVTOL]],primary[[id]:[tier]],2,FALSE)</f>
        <v>7</v>
      </c>
      <c r="C94" t="s">
        <v>1167</v>
      </c>
      <c r="D94" t="s">
        <v>93</v>
      </c>
      <c r="E94" t="s">
        <v>93</v>
      </c>
      <c r="G94" t="str">
        <f t="shared" si="9"/>
        <v>RotorsVTOL7</v>
      </c>
      <c r="M94" s="14" t="str">
        <f t="shared" si="10"/>
        <v>@PART[*]:HAS[#kiwiBranch[RotorsVTOL],#kiwiTier[7]]:FOR[zKiwiTechTree]
{
    @TechRequired = advancedFlightSystems
}</v>
      </c>
      <c r="N94" t="str">
        <f>IF(AND(EXACT(LEFT(A94,1),UPPER(LEFT(A94,1)))=TRUE,A94&lt;&gt;""),_xlfn.CONCAT(REPT("/",4)," ",REPT("*",10)," ",A94," ",REPT("*",10)," ",REPT("\",4),CHAR(10)),IF(A94&lt;&gt;"",_xlfn.CONCAT(REPT("/",2)," Tier ",B94," - ",VLOOKUP(A94,primary[[id]:[realTitle]],5,FALSE)," ",REPT("\",2),CHAR(10)),""))</f>
        <v xml:space="preserve">// Tier 7 - Advanced Flight Systems \\
</v>
      </c>
    </row>
    <row r="95" spans="1:14" x14ac:dyDescent="0.35">
      <c r="A95" t="s">
        <v>133</v>
      </c>
      <c r="B95">
        <f>VLOOKUP(Tbl_RotorsVTOL[[#This Row],[RotorsVTOL]],primary[[id]:[tier]],2,FALSE)</f>
        <v>8</v>
      </c>
      <c r="C95" t="s">
        <v>1167</v>
      </c>
      <c r="D95" t="s">
        <v>133</v>
      </c>
      <c r="E95" t="s">
        <v>133</v>
      </c>
      <c r="G95" t="str">
        <f t="shared" si="9"/>
        <v>RotorsVTOL8</v>
      </c>
      <c r="M95" s="14" t="str">
        <f t="shared" si="10"/>
        <v>@PART[*]:HAS[#kiwiBranch[RotorsVTOL],#kiwiTier[8]]:FOR[zKiwiTechTree]
{
    @TechRequired = specializedFlightSystems
}</v>
      </c>
      <c r="N95" t="str">
        <f>IF(AND(EXACT(LEFT(A95,1),UPPER(LEFT(A95,1)))=TRUE,A95&lt;&gt;""),_xlfn.CONCAT(REPT("/",4)," ",REPT("*",10)," ",A95," ",REPT("*",10)," ",REPT("\",4),CHAR(10)),IF(A95&lt;&gt;"",_xlfn.CONCAT(REPT("/",2)," Tier ",B95," - ",VLOOKUP(A95,primary[[id]:[realTitle]],5,FALSE)," ",REPT("\",2),CHAR(10)),""))</f>
        <v xml:space="preserve">// Tier 8 - Specialized Flight Systems \\
</v>
      </c>
    </row>
    <row r="96" spans="1:14" x14ac:dyDescent="0.35">
      <c r="A96" t="s">
        <v>157</v>
      </c>
      <c r="B96">
        <f>VLOOKUP(Tbl_RotorsVTOL[[#This Row],[RotorsVTOL]],primary[[id]:[tier]],2,FALSE)</f>
        <v>9</v>
      </c>
      <c r="C96" t="s">
        <v>1167</v>
      </c>
      <c r="D96" t="s">
        <v>157</v>
      </c>
      <c r="E96" t="s">
        <v>157</v>
      </c>
      <c r="G96" t="str">
        <f t="shared" ref="G96" si="11">_xlfn.CONCAT(C96,B96)</f>
        <v>RotorsVTOL9</v>
      </c>
      <c r="M96" s="14" t="str">
        <f t="shared" ref="M96:M127" si="12">IF(ISNUMBER(B96)=TRUE,_xlfn.CONCAT("@PART[*]:HAS[#kiwiBranch[",C96,"],#kiwiTier[",B96,"]]:FOR[zKiwiTechTree]",CHAR(10),"{",CHAR(10),"    @TechRequired = ",A96,CHAR(10),"}"),"")</f>
        <v>@PART[*]:HAS[#kiwiBranch[RotorsVTOL],#kiwiTier[9]]:FOR[zKiwiTechTree]
{
    @TechRequired = experimentalFlightSystems
}</v>
      </c>
      <c r="N96" t="str">
        <f>IF(AND(EXACT(LEFT(A96,1),UPPER(LEFT(A96,1)))=TRUE,A96&lt;&gt;""),_xlfn.CONCAT(REPT("/",4)," ",REPT("*",10)," ",A96," ",REPT("*",10)," ",REPT("\",4),CHAR(10)),IF(A96&lt;&gt;"",_xlfn.CONCAT(REPT("/",2)," Tier ",B96," - ",VLOOKUP(A96,primary[[id]:[realTitle]],5,FALSE)," ",REPT("\",2),CHAR(10)),""))</f>
        <v xml:space="preserve">// Tier 9 - Experimental Flight Systems \\
</v>
      </c>
    </row>
    <row r="97" spans="1:14" x14ac:dyDescent="0.35">
      <c r="M97" s="14" t="str">
        <f t="shared" si="12"/>
        <v/>
      </c>
      <c r="N97" t="str">
        <f>IF(AND(EXACT(LEFT(A97,1),UPPER(LEFT(A97,1)))=TRUE,A97&lt;&gt;""),_xlfn.CONCAT(REPT("/",4)," ",REPT("*",10)," ",A97," ",REPT("*",10)," ",REPT("\",4),CHAR(10)),IF(A97&lt;&gt;"",_xlfn.CONCAT(REPT("/",2)," Tier ",B97," - ",VLOOKUP(A97,primary[[id]:[realTitle]],5,FALSE)," ",REPT("\",2),CHAR(10)),""))</f>
        <v/>
      </c>
    </row>
    <row r="98" spans="1:14" x14ac:dyDescent="0.35">
      <c r="M98" s="14" t="str">
        <f t="shared" si="12"/>
        <v/>
      </c>
      <c r="N98" t="str">
        <f>IF(AND(EXACT(LEFT(A98,1),UPPER(LEFT(A98,1)))=TRUE,A98&lt;&gt;""),_xlfn.CONCAT(REPT("/",4)," ",REPT("*",10)," ",A98," ",REPT("*",10)," ",REPT("\",4),CHAR(10)),IF(A98&lt;&gt;"",_xlfn.CONCAT(REPT("/",2)," Tier ",B98," - ",VLOOKUP(A98,primary[[id]:[realTitle]],5,FALSE)," ",REPT("\",2),CHAR(10)),""))</f>
        <v/>
      </c>
    </row>
    <row r="99" spans="1:14" x14ac:dyDescent="0.35">
      <c r="A99" t="s">
        <v>1027</v>
      </c>
      <c r="B99" t="s">
        <v>247</v>
      </c>
      <c r="C99" t="s">
        <v>1165</v>
      </c>
      <c r="G99" t="str">
        <f t="shared" ref="G99:G130" si="13">_xlfn.CONCAT(C99,B99)</f>
        <v>TitleTier</v>
      </c>
      <c r="M99" s="14" t="str">
        <f t="shared" si="12"/>
        <v/>
      </c>
      <c r="N99" t="str">
        <f>IF(AND(EXACT(LEFT(A99,1),UPPER(LEFT(A99,1)))=TRUE,A99&lt;&gt;""),_xlfn.CONCAT(REPT("/",4)," ",REPT("*",10)," ",A99," ",REPT("*",10)," ",REPT("\",4),CHAR(10)),IF(A99&lt;&gt;"",_xlfn.CONCAT(REPT("/",2)," Tier ",B99," - ",VLOOKUP(A99,primary[[id]:[realTitle]],5,FALSE)," ",REPT("\",2),CHAR(10)),""))</f>
        <v xml:space="preserve">//// ********** AirIntakes ********** \\\\
</v>
      </c>
    </row>
    <row r="100" spans="1:14" x14ac:dyDescent="0.35">
      <c r="A100" s="18" t="s">
        <v>0</v>
      </c>
      <c r="B100">
        <f>VLOOKUP(Tbl_AirIntakes[[#This Row],[AirIntakes]],primary[[id]:[tier]],2,FALSE)</f>
        <v>0</v>
      </c>
      <c r="C100" t="s">
        <v>1027</v>
      </c>
      <c r="G100" t="str">
        <f t="shared" si="13"/>
        <v>AirIntakes0</v>
      </c>
      <c r="M100" s="14" t="str">
        <f t="shared" si="12"/>
        <v>@PART[*]:HAS[#kiwiBranch[AirIntakes],#kiwiTier[0]]:FOR[zKiwiTechTree]
{
    @TechRequired = start
}</v>
      </c>
      <c r="N100" t="str">
        <f>IF(AND(EXACT(LEFT(A100,1),UPPER(LEFT(A100,1)))=TRUE,A100&lt;&gt;""),_xlfn.CONCAT(REPT("/",4)," ",REPT("*",10)," ",A100," ",REPT("*",10)," ",REPT("\",4),CHAR(10)),IF(A100&lt;&gt;"",_xlfn.CONCAT(REPT("/",2)," Tier ",B100," - ",VLOOKUP(A100,primary[[id]:[realTitle]],5,FALSE)," ",REPT("\",2),CHAR(10)),""))</f>
        <v xml:space="preserve">// Tier 0 - Start \\
</v>
      </c>
    </row>
    <row r="101" spans="1:14" x14ac:dyDescent="0.35">
      <c r="A101" t="s">
        <v>115</v>
      </c>
      <c r="B101">
        <f>VLOOKUP(Tbl_AirIntakes[[#This Row],[AirIntakes]],primary[[id]:[tier]],2,FALSE)</f>
        <v>1</v>
      </c>
      <c r="C101" t="s">
        <v>1027</v>
      </c>
      <c r="G101" t="str">
        <f t="shared" si="13"/>
        <v>AirIntakes1</v>
      </c>
      <c r="M101" s="14" t="str">
        <f t="shared" si="12"/>
        <v>@PART[*]:HAS[#kiwiBranch[AirIntakes],#kiwiTier[1]]:FOR[zKiwiTechTree]
{
    @TechRequired = firstFlight
}</v>
      </c>
      <c r="N101" t="str">
        <f>IF(AND(EXACT(LEFT(A101,1),UPPER(LEFT(A101,1)))=TRUE,A101&lt;&gt;""),_xlfn.CONCAT(REPT("/",4)," ",REPT("*",10)," ",A101," ",REPT("*",10)," ",REPT("\",4),CHAR(10)),IF(A101&lt;&gt;"",_xlfn.CONCAT(REPT("/",2)," Tier ",B101," - ",VLOOKUP(A101,primary[[id]:[realTitle]],5,FALSE)," ",REPT("\",2),CHAR(10)),""))</f>
        <v xml:space="preserve">// Tier 1 - First Flight \\
</v>
      </c>
    </row>
    <row r="102" spans="1:14" x14ac:dyDescent="0.35">
      <c r="A102" t="s">
        <v>117</v>
      </c>
      <c r="B102">
        <f>VLOOKUP(Tbl_AirIntakes[[#This Row],[AirIntakes]],primary[[id]:[tier]],2,FALSE)</f>
        <v>2</v>
      </c>
      <c r="C102" t="s">
        <v>1027</v>
      </c>
      <c r="G102" t="str">
        <f t="shared" si="13"/>
        <v>AirIntakes2</v>
      </c>
      <c r="M102" s="14" t="str">
        <f t="shared" si="12"/>
        <v>@PART[*]:HAS[#kiwiBranch[AirIntakes],#kiwiTier[2]]:FOR[zKiwiTechTree]
{
    @TechRequired = testPilots
}</v>
      </c>
      <c r="N102" t="str">
        <f>IF(AND(EXACT(LEFT(A102,1),UPPER(LEFT(A102,1)))=TRUE,A102&lt;&gt;""),_xlfn.CONCAT(REPT("/",4)," ",REPT("*",10)," ",A102," ",REPT("*",10)," ",REPT("\",4),CHAR(10)),IF(A102&lt;&gt;"",_xlfn.CONCAT(REPT("/",2)," Tier ",B102," - ",VLOOKUP(A102,primary[[id]:[realTitle]],5,FALSE)," ",REPT("\",2),CHAR(10)),""))</f>
        <v xml:space="preserve">// Tier 2 - Test Pilots \\
</v>
      </c>
    </row>
    <row r="103" spans="1:14" x14ac:dyDescent="0.35">
      <c r="A103" t="s">
        <v>1026</v>
      </c>
      <c r="B103">
        <f>VLOOKUP(Tbl_AirIntakes[[#This Row],[AirIntakes]],primary[[id]:[tier]],2,FALSE)</f>
        <v>3</v>
      </c>
      <c r="C103" t="s">
        <v>1027</v>
      </c>
      <c r="G103" t="str">
        <f t="shared" si="13"/>
        <v>AirIntakes3</v>
      </c>
      <c r="M103" s="14" t="str">
        <f t="shared" si="12"/>
        <v>@PART[*]:HAS[#kiwiBranch[AirIntakes],#kiwiTier[3]]:FOR[zKiwiTechTree]
{
    @TechRequired = nonCommercialFlight
}</v>
      </c>
      <c r="N103" t="str">
        <f>IF(AND(EXACT(LEFT(A103,1),UPPER(LEFT(A103,1)))=TRUE,A103&lt;&gt;""),_xlfn.CONCAT(REPT("/",4)," ",REPT("*",10)," ",A103," ",REPT("*",10)," ",REPT("\",4),CHAR(10)),IF(A103&lt;&gt;"",_xlfn.CONCAT(REPT("/",2)," Tier ",B103," - ",VLOOKUP(A103,primary[[id]:[realTitle]],5,FALSE)," ",REPT("\",2),CHAR(10)),""))</f>
        <v xml:space="preserve">// Tier 3 - Non-Commercial Flights \\
</v>
      </c>
    </row>
    <row r="104" spans="1:14" x14ac:dyDescent="0.35">
      <c r="A104" t="s">
        <v>118</v>
      </c>
      <c r="B104">
        <f>VLOOKUP(Tbl_AirIntakes[[#This Row],[AirIntakes]],primary[[id]:[tier]],2,FALSE)</f>
        <v>4</v>
      </c>
      <c r="C104" t="s">
        <v>1027</v>
      </c>
      <c r="G104" t="str">
        <f t="shared" si="13"/>
        <v>AirIntakes4</v>
      </c>
      <c r="M104" s="14" t="str">
        <f t="shared" si="12"/>
        <v>@PART[*]:HAS[#kiwiBranch[AirIntakes],#kiwiTier[4]]:FOR[zKiwiTechTree]
{
    @TechRequired = airLaunch
}</v>
      </c>
      <c r="N104" t="str">
        <f>IF(AND(EXACT(LEFT(A104,1),UPPER(LEFT(A104,1)))=TRUE,A104&lt;&gt;""),_xlfn.CONCAT(REPT("/",4)," ",REPT("*",10)," ",A104," ",REPT("*",10)," ",REPT("\",4),CHAR(10)),IF(A104&lt;&gt;"",_xlfn.CONCAT(REPT("/",2)," Tier ",B104," - ",VLOOKUP(A104,primary[[id]:[realTitle]],5,FALSE)," ",REPT("\",2),CHAR(10)),""))</f>
        <v xml:space="preserve">// Tier 4 - Air Launch \\
</v>
      </c>
    </row>
    <row r="105" spans="1:14" x14ac:dyDescent="0.35">
      <c r="A105" t="s">
        <v>42</v>
      </c>
      <c r="B105">
        <f>VLOOKUP(Tbl_AirIntakes[[#This Row],[AirIntakes]],primary[[id]:[tier]],2,FALSE)</f>
        <v>5</v>
      </c>
      <c r="C105" t="s">
        <v>1027</v>
      </c>
      <c r="G105" t="str">
        <f t="shared" si="13"/>
        <v>AirIntakes5</v>
      </c>
      <c r="M105" s="14" t="str">
        <f t="shared" si="12"/>
        <v>@PART[*]:HAS[#kiwiBranch[AirIntakes],#kiwiTier[5]]:FOR[zKiwiTechTree]
{
    @TechRequired = streamlinedFlight
}</v>
      </c>
      <c r="N105" t="str">
        <f>IF(AND(EXACT(LEFT(A105,1),UPPER(LEFT(A105,1)))=TRUE,A105&lt;&gt;""),_xlfn.CONCAT(REPT("/",4)," ",REPT("*",10)," ",A105," ",REPT("*",10)," ",REPT("\",4),CHAR(10)),IF(A105&lt;&gt;"",_xlfn.CONCAT(REPT("/",2)," Tier ",B105," - ",VLOOKUP(A105,primary[[id]:[realTitle]],5,FALSE)," ",REPT("\",2),CHAR(10)),""))</f>
        <v xml:space="preserve">// Tier 5 - Streamlined Flight \\
</v>
      </c>
    </row>
    <row r="106" spans="1:14" x14ac:dyDescent="0.35">
      <c r="A106" t="s">
        <v>65</v>
      </c>
      <c r="B106">
        <f>VLOOKUP(Tbl_AirIntakes[[#This Row],[AirIntakes]],primary[[id]:[tier]],2,FALSE)</f>
        <v>6</v>
      </c>
      <c r="C106" t="s">
        <v>1027</v>
      </c>
      <c r="G106" t="str">
        <f t="shared" si="13"/>
        <v>AirIntakes6</v>
      </c>
      <c r="M106" s="14" t="str">
        <f t="shared" si="12"/>
        <v>@PART[*]:HAS[#kiwiBranch[AirIntakes],#kiwiTier[6]]:FOR[zKiwiTechTree]
{
    @TechRequired = supersonicFlight
}</v>
      </c>
      <c r="N106" t="str">
        <f>IF(AND(EXACT(LEFT(A106,1),UPPER(LEFT(A106,1)))=TRUE,A106&lt;&gt;""),_xlfn.CONCAT(REPT("/",4)," ",REPT("*",10)," ",A106," ",REPT("*",10)," ",REPT("\",4),CHAR(10)),IF(A106&lt;&gt;"",_xlfn.CONCAT(REPT("/",2)," Tier ",B106," - ",VLOOKUP(A106,primary[[id]:[realTitle]],5,FALSE)," ",REPT("\",2),CHAR(10)),""))</f>
        <v xml:space="preserve">// Tier 6 - Supersonic Flight \\
</v>
      </c>
    </row>
    <row r="107" spans="1:14" x14ac:dyDescent="0.35">
      <c r="A107" t="s">
        <v>91</v>
      </c>
      <c r="B107">
        <f>VLOOKUP(Tbl_AirIntakes[[#This Row],[AirIntakes]],primary[[id]:[tier]],2,FALSE)</f>
        <v>7</v>
      </c>
      <c r="C107" t="s">
        <v>1027</v>
      </c>
      <c r="G107" t="str">
        <f t="shared" si="13"/>
        <v>AirIntakes7</v>
      </c>
      <c r="M107" s="14" t="str">
        <f t="shared" si="12"/>
        <v>@PART[*]:HAS[#kiwiBranch[AirIntakes],#kiwiTier[7]]:FOR[zKiwiTechTree]
{
    @TechRequired = highAltitudeFlight
}</v>
      </c>
      <c r="N107" t="str">
        <f>IF(AND(EXACT(LEFT(A107,1),UPPER(LEFT(A107,1)))=TRUE,A107&lt;&gt;""),_xlfn.CONCAT(REPT("/",4)," ",REPT("*",10)," ",A107," ",REPT("*",10)," ",REPT("\",4),CHAR(10)),IF(A107&lt;&gt;"",_xlfn.CONCAT(REPT("/",2)," Tier ",B107," - ",VLOOKUP(A107,primary[[id]:[realTitle]],5,FALSE)," ",REPT("\",2),CHAR(10)),""))</f>
        <v xml:space="preserve">// Tier 7 - High Altitude Flight \\
</v>
      </c>
    </row>
    <row r="108" spans="1:14" x14ac:dyDescent="0.35">
      <c r="A108" t="s">
        <v>131</v>
      </c>
      <c r="B108">
        <f>VLOOKUP(Tbl_AirIntakes[[#This Row],[AirIntakes]],primary[[id]:[tier]],2,FALSE)</f>
        <v>8</v>
      </c>
      <c r="C108" t="s">
        <v>1027</v>
      </c>
      <c r="G108" t="str">
        <f t="shared" si="13"/>
        <v>AirIntakes8</v>
      </c>
      <c r="M108" s="14" t="str">
        <f t="shared" si="12"/>
        <v>@PART[*]:HAS[#kiwiBranch[AirIntakes],#kiwiTier[8]]:FOR[zKiwiTechTree]
{
    @TechRequired = hypersonicFlight
}</v>
      </c>
      <c r="N108" t="str">
        <f>IF(AND(EXACT(LEFT(A108,1),UPPER(LEFT(A108,1)))=TRUE,A108&lt;&gt;""),_xlfn.CONCAT(REPT("/",4)," ",REPT("*",10)," ",A108," ",REPT("*",10)," ",REPT("\",4),CHAR(10)),IF(A108&lt;&gt;"",_xlfn.CONCAT(REPT("/",2)," Tier ",B108," - ",VLOOKUP(A108,primary[[id]:[realTitle]],5,FALSE)," ",REPT("\",2),CHAR(10)),""))</f>
        <v xml:space="preserve">// Tier 8 - Hypersonic Flight \\
</v>
      </c>
    </row>
    <row r="109" spans="1:14" x14ac:dyDescent="0.35">
      <c r="A109" t="s">
        <v>161</v>
      </c>
      <c r="B109">
        <f>VLOOKUP(Tbl_AirIntakes[[#This Row],[AirIntakes]],primary[[id]:[tier]],2,FALSE)</f>
        <v>9</v>
      </c>
      <c r="C109" t="s">
        <v>1027</v>
      </c>
      <c r="G109" t="str">
        <f t="shared" si="13"/>
        <v>AirIntakes9</v>
      </c>
      <c r="M109" s="14" t="str">
        <f t="shared" si="12"/>
        <v>@PART[*]:HAS[#kiwiBranch[AirIntakes],#kiwiTier[9]]:FOR[zKiwiTechTree]
{
    @TechRequired = aerospaceTech
}</v>
      </c>
      <c r="N109" t="str">
        <f>IF(AND(EXACT(LEFT(A109,1),UPPER(LEFT(A109,1)))=TRUE,A109&lt;&gt;""),_xlfn.CONCAT(REPT("/",4)," ",REPT("*",10)," ",A109," ",REPT("*",10)," ",REPT("\",4),CHAR(10)),IF(A109&lt;&gt;"",_xlfn.CONCAT(REPT("/",2)," Tier ",B109," - ",VLOOKUP(A109,primary[[id]:[realTitle]],5,FALSE)," ",REPT("\",2),CHAR(10)),""))</f>
        <v xml:space="preserve">// Tier 9 - Aerospace Tech \\
</v>
      </c>
    </row>
    <row r="110" spans="1:14" x14ac:dyDescent="0.35">
      <c r="A110" t="s">
        <v>204</v>
      </c>
      <c r="B110">
        <f>VLOOKUP(Tbl_AirIntakes[[#This Row],[AirIntakes]],primary[[id]:[tier]],2,FALSE)</f>
        <v>10</v>
      </c>
      <c r="C110" t="s">
        <v>1027</v>
      </c>
      <c r="G110" t="str">
        <f t="shared" si="13"/>
        <v>AirIntakes10</v>
      </c>
      <c r="M110" s="14" t="str">
        <f t="shared" si="12"/>
        <v>@PART[*]:HAS[#kiwiBranch[AirIntakes],#kiwiTier[10]]:FOR[zKiwiTechTree]
{
    @TechRequired = experimentalAerospaceTech
}</v>
      </c>
      <c r="N110" t="str">
        <f>IF(AND(EXACT(LEFT(A110,1),UPPER(LEFT(A110,1)))=TRUE,A110&lt;&gt;""),_xlfn.CONCAT(REPT("/",4)," ",REPT("*",10)," ",A110," ",REPT("*",10)," ",REPT("\",4),CHAR(10)),IF(A110&lt;&gt;"",_xlfn.CONCAT(REPT("/",2)," Tier ",B110," - ",VLOOKUP(A110,primary[[id]:[realTitle]],5,FALSE)," ",REPT("\",2),CHAR(10)),""))</f>
        <v xml:space="preserve">// Tier 10 - Experimental Aerospace Tech \\
</v>
      </c>
    </row>
    <row r="111" spans="1:14" x14ac:dyDescent="0.35">
      <c r="G111" t="str">
        <f t="shared" si="13"/>
        <v/>
      </c>
      <c r="M111" s="14" t="str">
        <f t="shared" si="12"/>
        <v/>
      </c>
      <c r="N111" t="str">
        <f>IF(AND(EXACT(LEFT(A111,1),UPPER(LEFT(A111,1)))=TRUE,A111&lt;&gt;""),_xlfn.CONCAT(REPT("/",4)," ",REPT("*",10)," ",A111," ",REPT("*",10)," ",REPT("\",4),CHAR(10)),IF(A111&lt;&gt;"",_xlfn.CONCAT(REPT("/",2)," Tier ",B111," - ",VLOOKUP(A111,primary[[id]:[realTitle]],5,FALSE)," ",REPT("\",2),CHAR(10)),""))</f>
        <v/>
      </c>
    </row>
    <row r="112" spans="1:14" x14ac:dyDescent="0.35">
      <c r="G112" t="str">
        <f t="shared" si="13"/>
        <v/>
      </c>
      <c r="M112" s="14" t="str">
        <f t="shared" si="12"/>
        <v/>
      </c>
      <c r="N112" t="str">
        <f>IF(AND(EXACT(LEFT(A112,1),UPPER(LEFT(A112,1)))=TRUE,A112&lt;&gt;""),_xlfn.CONCAT(REPT("/",4)," ",REPT("*",10)," ",A112," ",REPT("*",10)," ",REPT("\",4),CHAR(10)),IF(A112&lt;&gt;"",_xlfn.CONCAT(REPT("/",2)," Tier ",B112," - ",VLOOKUP(A112,primary[[id]:[realTitle]],5,FALSE)," ",REPT("\",2),CHAR(10)),""))</f>
        <v/>
      </c>
    </row>
    <row r="113" spans="1:14" x14ac:dyDescent="0.35">
      <c r="A113" t="s">
        <v>1028</v>
      </c>
      <c r="B113" t="s">
        <v>247</v>
      </c>
      <c r="C113" t="s">
        <v>1165</v>
      </c>
      <c r="G113" t="str">
        <f t="shared" si="13"/>
        <v>TitleTier</v>
      </c>
      <c r="M113" s="14" t="str">
        <f t="shared" si="12"/>
        <v/>
      </c>
      <c r="N113" t="str">
        <f>IF(AND(EXACT(LEFT(A113,1),UPPER(LEFT(A113,1)))=TRUE,A113&lt;&gt;""),_xlfn.CONCAT(REPT("/",4)," ",REPT("*",10)," ",A113," ",REPT("*",10)," ",REPT("\",4),CHAR(10)),IF(A113&lt;&gt;"",_xlfn.CONCAT(REPT("/",2)," Tier ",B113," - ",VLOOKUP(A113,primary[[id]:[realTitle]],5,FALSE)," ",REPT("\",2),CHAR(10)),""))</f>
        <v xml:space="preserve">//// ********** StructuralPlaneParts ********** \\\\
</v>
      </c>
    </row>
    <row r="114" spans="1:14" x14ac:dyDescent="0.35">
      <c r="A114" s="18" t="s">
        <v>0</v>
      </c>
      <c r="B114">
        <f>VLOOKUP(Tbl_StructuralPlaneParts[[#This Row],[StructuralPlaneParts]],primary[[id]:[tier]],2,FALSE)</f>
        <v>0</v>
      </c>
      <c r="C114" t="s">
        <v>1028</v>
      </c>
      <c r="G114" t="str">
        <f t="shared" si="13"/>
        <v>StructuralPlaneParts0</v>
      </c>
      <c r="M114" s="14" t="str">
        <f t="shared" si="12"/>
        <v>@PART[*]:HAS[#kiwiBranch[StructuralPlaneParts],#kiwiTier[0]]:FOR[zKiwiTechTree]
{
    @TechRequired = start
}</v>
      </c>
      <c r="N114" t="str">
        <f>IF(AND(EXACT(LEFT(A114,1),UPPER(LEFT(A114,1)))=TRUE,A114&lt;&gt;""),_xlfn.CONCAT(REPT("/",4)," ",REPT("*",10)," ",A114," ",REPT("*",10)," ",REPT("\",4),CHAR(10)),IF(A114&lt;&gt;"",_xlfn.CONCAT(REPT("/",2)," Tier ",B114," - ",VLOOKUP(A114,primary[[id]:[realTitle]],5,FALSE)," ",REPT("\",2),CHAR(10)),""))</f>
        <v xml:space="preserve">// Tier 0 - Start \\
</v>
      </c>
    </row>
    <row r="115" spans="1:14" x14ac:dyDescent="0.35">
      <c r="A115" t="s">
        <v>115</v>
      </c>
      <c r="B115">
        <f>VLOOKUP(Tbl_StructuralPlaneParts[[#This Row],[StructuralPlaneParts]],primary[[id]:[tier]],2,FALSE)</f>
        <v>1</v>
      </c>
      <c r="C115" t="s">
        <v>1028</v>
      </c>
      <c r="G115" t="str">
        <f t="shared" si="13"/>
        <v>StructuralPlaneParts1</v>
      </c>
      <c r="M115" s="14" t="str">
        <f t="shared" si="12"/>
        <v>@PART[*]:HAS[#kiwiBranch[StructuralPlaneParts],#kiwiTier[1]]:FOR[zKiwiTechTree]
{
    @TechRequired = firstFlight
}</v>
      </c>
      <c r="N115" t="str">
        <f>IF(AND(EXACT(LEFT(A115,1),UPPER(LEFT(A115,1)))=TRUE,A115&lt;&gt;""),_xlfn.CONCAT(REPT("/",4)," ",REPT("*",10)," ",A115," ",REPT("*",10)," ",REPT("\",4),CHAR(10)),IF(A115&lt;&gt;"",_xlfn.CONCAT(REPT("/",2)," Tier ",B115," - ",VLOOKUP(A115,primary[[id]:[realTitle]],5,FALSE)," ",REPT("\",2),CHAR(10)),""))</f>
        <v xml:space="preserve">// Tier 1 - First Flight \\
</v>
      </c>
    </row>
    <row r="116" spans="1:14" x14ac:dyDescent="0.35">
      <c r="A116" t="s">
        <v>6</v>
      </c>
      <c r="B116">
        <f>VLOOKUP(Tbl_StructuralPlaneParts[[#This Row],[StructuralPlaneParts]],primary[[id]:[tier]],2,FALSE)</f>
        <v>2</v>
      </c>
      <c r="C116" t="s">
        <v>1028</v>
      </c>
      <c r="G116" t="str">
        <f t="shared" si="13"/>
        <v>StructuralPlaneParts2</v>
      </c>
      <c r="M116" s="14" t="str">
        <f t="shared" si="12"/>
        <v>@PART[*]:HAS[#kiwiBranch[StructuralPlaneParts],#kiwiTier[2]]:FOR[zKiwiTechTree]
{
    @TechRequired = earlyFlight
}</v>
      </c>
      <c r="N116" t="str">
        <f>IF(AND(EXACT(LEFT(A116,1),UPPER(LEFT(A116,1)))=TRUE,A116&lt;&gt;""),_xlfn.CONCAT(REPT("/",4)," ",REPT("*",10)," ",A116," ",REPT("*",10)," ",REPT("\",4),CHAR(10)),IF(A116&lt;&gt;"",_xlfn.CONCAT(REPT("/",2)," Tier ",B116," - ",VLOOKUP(A116,primary[[id]:[realTitle]],5,FALSE)," ",REPT("\",2),CHAR(10)),""))</f>
        <v xml:space="preserve">// Tier 2 - Early Flight \\
</v>
      </c>
    </row>
    <row r="117" spans="1:14" x14ac:dyDescent="0.35">
      <c r="A117" t="s">
        <v>14</v>
      </c>
      <c r="B117">
        <f>VLOOKUP(Tbl_StructuralPlaneParts[[#This Row],[StructuralPlaneParts]],primary[[id]:[tier]],2,FALSE)</f>
        <v>3</v>
      </c>
      <c r="C117" t="s">
        <v>1028</v>
      </c>
      <c r="G117" t="str">
        <f t="shared" si="13"/>
        <v>StructuralPlaneParts3</v>
      </c>
      <c r="M117" s="14" t="str">
        <f t="shared" si="12"/>
        <v>@PART[*]:HAS[#kiwiBranch[StructuralPlaneParts],#kiwiTier[3]]:FOR[zKiwiTechTree]
{
    @TechRequired = stability
}</v>
      </c>
      <c r="N117" t="str">
        <f>IF(AND(EXACT(LEFT(A117,1),UPPER(LEFT(A117,1)))=TRUE,A117&lt;&gt;""),_xlfn.CONCAT(REPT("/",4)," ",REPT("*",10)," ",A117," ",REPT("*",10)," ",REPT("\",4),CHAR(10)),IF(A117&lt;&gt;"",_xlfn.CONCAT(REPT("/",2)," Tier ",B117," - ",VLOOKUP(A117,primary[[id]:[realTitle]],5,FALSE)," ",REPT("\",2),CHAR(10)),""))</f>
        <v xml:space="preserve">// Tier 3 - Stability \\
</v>
      </c>
    </row>
    <row r="118" spans="1:14" x14ac:dyDescent="0.35">
      <c r="A118" t="s">
        <v>27</v>
      </c>
      <c r="B118">
        <f>VLOOKUP(Tbl_StructuralPlaneParts[[#This Row],[StructuralPlaneParts]],primary[[id]:[tier]],2,FALSE)</f>
        <v>4</v>
      </c>
      <c r="C118" t="s">
        <v>1028</v>
      </c>
      <c r="G118" t="str">
        <f t="shared" si="13"/>
        <v>StructuralPlaneParts4</v>
      </c>
      <c r="M118" s="14" t="str">
        <f t="shared" si="12"/>
        <v>@PART[*]:HAS[#kiwiBranch[StructuralPlaneParts],#kiwiTier[4]]:FOR[zKiwiTechTree]
{
    @TechRequired = aviation
}</v>
      </c>
      <c r="N118" t="str">
        <f>IF(AND(EXACT(LEFT(A118,1),UPPER(LEFT(A118,1)))=TRUE,A118&lt;&gt;""),_xlfn.CONCAT(REPT("/",4)," ",REPT("*",10)," ",A118," ",REPT("*",10)," ",REPT("\",4),CHAR(10)),IF(A118&lt;&gt;"",_xlfn.CONCAT(REPT("/",2)," Tier ",B118," - ",VLOOKUP(A118,primary[[id]:[realTitle]],5,FALSE)," ",REPT("\",2),CHAR(10)),""))</f>
        <v xml:space="preserve">// Tier 4 - Aviation \\
</v>
      </c>
    </row>
    <row r="119" spans="1:14" x14ac:dyDescent="0.35">
      <c r="A119" t="s">
        <v>43</v>
      </c>
      <c r="B119">
        <f>VLOOKUP(Tbl_StructuralPlaneParts[[#This Row],[StructuralPlaneParts]],primary[[id]:[tier]],2,FALSE)</f>
        <v>5</v>
      </c>
      <c r="C119" t="s">
        <v>1028</v>
      </c>
      <c r="G119" t="str">
        <f t="shared" si="13"/>
        <v>StructuralPlaneParts5</v>
      </c>
      <c r="M119" s="14" t="str">
        <f t="shared" si="12"/>
        <v>@PART[*]:HAS[#kiwiBranch[StructuralPlaneParts],#kiwiTier[5]]:FOR[zKiwiTechTree]
{
    @TechRequired = aerodynamicSystems
}</v>
      </c>
      <c r="N119" t="str">
        <f>IF(AND(EXACT(LEFT(A119,1),UPPER(LEFT(A119,1)))=TRUE,A119&lt;&gt;""),_xlfn.CONCAT(REPT("/",4)," ",REPT("*",10)," ",A119," ",REPT("*",10)," ",REPT("\",4),CHAR(10)),IF(A119&lt;&gt;"",_xlfn.CONCAT(REPT("/",2)," Tier ",B119," - ",VLOOKUP(A119,primary[[id]:[realTitle]],5,FALSE)," ",REPT("\",2),CHAR(10)),""))</f>
        <v xml:space="preserve">// Tier 5 - Aerodynamics \\
</v>
      </c>
    </row>
    <row r="120" spans="1:14" x14ac:dyDescent="0.35">
      <c r="A120" t="s">
        <v>66</v>
      </c>
      <c r="B120">
        <f>VLOOKUP(Tbl_StructuralPlaneParts[[#This Row],[StructuralPlaneParts]],primary[[id]:[tier]],2,FALSE)</f>
        <v>6</v>
      </c>
      <c r="C120" t="s">
        <v>1028</v>
      </c>
      <c r="G120" t="str">
        <f t="shared" si="13"/>
        <v>StructuralPlaneParts6</v>
      </c>
      <c r="M120" s="14" t="str">
        <f t="shared" si="12"/>
        <v>@PART[*]:HAS[#kiwiBranch[StructuralPlaneParts],#kiwiTier[6]]:FOR[zKiwiTechTree]
{
    @TechRequired = advAerodynamics
}</v>
      </c>
      <c r="N120" t="str">
        <f>IF(AND(EXACT(LEFT(A120,1),UPPER(LEFT(A120,1)))=TRUE,A120&lt;&gt;""),_xlfn.CONCAT(REPT("/",4)," ",REPT("*",10)," ",A120," ",REPT("*",10)," ",REPT("\",4),CHAR(10)),IF(A120&lt;&gt;"",_xlfn.CONCAT(REPT("/",2)," Tier ",B120," - ",VLOOKUP(A120,primary[[id]:[realTitle]],5,FALSE)," ",REPT("\",2),CHAR(10)),""))</f>
        <v xml:space="preserve">// Tier 6 - Advanced Aerodynamics \\
</v>
      </c>
    </row>
    <row r="121" spans="1:14" x14ac:dyDescent="0.35">
      <c r="A121" t="s">
        <v>92</v>
      </c>
      <c r="B121">
        <f>VLOOKUP(Tbl_StructuralPlaneParts[[#This Row],[StructuralPlaneParts]],primary[[id]:[tier]],2,FALSE)</f>
        <v>7</v>
      </c>
      <c r="C121" t="s">
        <v>1028</v>
      </c>
      <c r="G121" t="str">
        <f t="shared" si="13"/>
        <v>StructuralPlaneParts7</v>
      </c>
      <c r="M121" s="14" t="str">
        <f t="shared" si="12"/>
        <v>@PART[*]:HAS[#kiwiBranch[StructuralPlaneParts],#kiwiTier[7]]:FOR[zKiwiTechTree]
{
    @TechRequired = heavyAerodynamics
}</v>
      </c>
      <c r="N121" t="str">
        <f>IF(AND(EXACT(LEFT(A121,1),UPPER(LEFT(A121,1)))=TRUE,A121&lt;&gt;""),_xlfn.CONCAT(REPT("/",4)," ",REPT("*",10)," ",A121," ",REPT("*",10)," ",REPT("\",4),CHAR(10)),IF(A121&lt;&gt;"",_xlfn.CONCAT(REPT("/",2)," Tier ",B121," - ",VLOOKUP(A121,primary[[id]:[realTitle]],5,FALSE)," ",REPT("\",2),CHAR(10)),""))</f>
        <v xml:space="preserve">// Tier 7 - Heavy Aerodynamics \\
</v>
      </c>
    </row>
    <row r="122" spans="1:14" x14ac:dyDescent="0.35">
      <c r="A122" t="s">
        <v>132</v>
      </c>
      <c r="B122">
        <f>VLOOKUP(Tbl_StructuralPlaneParts[[#This Row],[StructuralPlaneParts]],primary[[id]:[tier]],2,FALSE)</f>
        <v>8</v>
      </c>
      <c r="C122" t="s">
        <v>1028</v>
      </c>
      <c r="G122" t="str">
        <f t="shared" si="13"/>
        <v>StructuralPlaneParts8</v>
      </c>
      <c r="M122" s="14" t="str">
        <f t="shared" si="12"/>
        <v>@PART[*]:HAS[#kiwiBranch[StructuralPlaneParts],#kiwiTier[8]]:FOR[zKiwiTechTree]
{
    @TechRequired = experimentalAerodynamics
}</v>
      </c>
      <c r="N122" t="str">
        <f>IF(AND(EXACT(LEFT(A122,1),UPPER(LEFT(A122,1)))=TRUE,A122&lt;&gt;""),_xlfn.CONCAT(REPT("/",4)," ",REPT("*",10)," ",A122," ",REPT("*",10)," ",REPT("\",4),CHAR(10)),IF(A122&lt;&gt;"",_xlfn.CONCAT(REPT("/",2)," Tier ",B122," - ",VLOOKUP(A122,primary[[id]:[realTitle]],5,FALSE)," ",REPT("\",2),CHAR(10)),""))</f>
        <v xml:space="preserve">// Tier 8 - Experimental Aerodynamics \\
</v>
      </c>
    </row>
    <row r="123" spans="1:14" x14ac:dyDescent="0.35">
      <c r="A123" t="s">
        <v>162</v>
      </c>
      <c r="B123">
        <f>VLOOKUP(Tbl_StructuralPlaneParts[[#This Row],[StructuralPlaneParts]],primary[[id]:[tier]],2,FALSE)</f>
        <v>9</v>
      </c>
      <c r="C123" t="s">
        <v>1028</v>
      </c>
      <c r="G123" t="str">
        <f t="shared" si="13"/>
        <v>StructuralPlaneParts9</v>
      </c>
      <c r="M123" s="14" t="str">
        <f t="shared" si="12"/>
        <v>@PART[*]:HAS[#kiwiBranch[StructuralPlaneParts],#kiwiTier[9]]:FOR[zKiwiTechTree]
{
    @TechRequired = aerospaceComposites
}</v>
      </c>
      <c r="N123" t="str">
        <f>IF(AND(EXACT(LEFT(A123,1),UPPER(LEFT(A123,1)))=TRUE,A123&lt;&gt;""),_xlfn.CONCAT(REPT("/",4)," ",REPT("*",10)," ",A123," ",REPT("*",10)," ",REPT("\",4),CHAR(10)),IF(A123&lt;&gt;"",_xlfn.CONCAT(REPT("/",2)," Tier ",B123," - ",VLOOKUP(A123,primary[[id]:[realTitle]],5,FALSE)," ",REPT("\",2),CHAR(10)),""))</f>
        <v xml:space="preserve">// Tier 9 - Aerospace Composites \\
</v>
      </c>
    </row>
    <row r="124" spans="1:14" x14ac:dyDescent="0.35">
      <c r="A124" t="s">
        <v>207</v>
      </c>
      <c r="B124">
        <f>VLOOKUP(Tbl_StructuralPlaneParts[[#This Row],[StructuralPlaneParts]],primary[[id]:[tier]],2,FALSE)</f>
        <v>10</v>
      </c>
      <c r="C124" t="s">
        <v>1028</v>
      </c>
      <c r="G124" t="str">
        <f t="shared" si="13"/>
        <v>StructuralPlaneParts10</v>
      </c>
      <c r="M124" s="14" t="str">
        <f t="shared" si="12"/>
        <v>@PART[*]:HAS[#kiwiBranch[StructuralPlaneParts],#kiwiTier[10]]:FOR[zKiwiTechTree]
{
    @TechRequired = advAerospaceEngineering
}</v>
      </c>
      <c r="N124" t="str">
        <f>IF(AND(EXACT(LEFT(A124,1),UPPER(LEFT(A124,1)))=TRUE,A124&lt;&gt;""),_xlfn.CONCAT(REPT("/",4)," ",REPT("*",10)," ",A124," ",REPT("*",10)," ",REPT("\",4),CHAR(10)),IF(A124&lt;&gt;"",_xlfn.CONCAT(REPT("/",2)," Tier ",B124," - ",VLOOKUP(A124,primary[[id]:[realTitle]],5,FALSE)," ",REPT("\",2),CHAR(10)),""))</f>
        <v xml:space="preserve">// Tier 10 - Advanced Aerospace Engineering \\
</v>
      </c>
    </row>
    <row r="125" spans="1:14" x14ac:dyDescent="0.35">
      <c r="G125" t="str">
        <f t="shared" si="13"/>
        <v/>
      </c>
      <c r="M125" s="14" t="str">
        <f t="shared" si="12"/>
        <v/>
      </c>
      <c r="N125" t="str">
        <f>IF(AND(EXACT(LEFT(A125,1),UPPER(LEFT(A125,1)))=TRUE,A125&lt;&gt;""),_xlfn.CONCAT(REPT("/",4)," ",REPT("*",10)," ",A125," ",REPT("*",10)," ",REPT("\",4),CHAR(10)),IF(A125&lt;&gt;"",_xlfn.CONCAT(REPT("/",2)," Tier ",B125," - ",VLOOKUP(A125,primary[[id]:[realTitle]],5,FALSE)," ",REPT("\",2),CHAR(10)),""))</f>
        <v/>
      </c>
    </row>
    <row r="126" spans="1:14" x14ac:dyDescent="0.35">
      <c r="G126" t="str">
        <f t="shared" si="13"/>
        <v/>
      </c>
      <c r="M126" s="14" t="str">
        <f t="shared" si="12"/>
        <v/>
      </c>
      <c r="N126" t="str">
        <f>IF(AND(EXACT(LEFT(A126,1),UPPER(LEFT(A126,1)))=TRUE,A126&lt;&gt;""),_xlfn.CONCAT(REPT("/",4)," ",REPT("*",10)," ",A126," ",REPT("*",10)," ",REPT("\",4),CHAR(10)),IF(A126&lt;&gt;"",_xlfn.CONCAT(REPT("/",2)," Tier ",B126," - ",VLOOKUP(A126,primary[[id]:[realTitle]],5,FALSE)," ",REPT("\",2),CHAR(10)),""))</f>
        <v/>
      </c>
    </row>
    <row r="127" spans="1:14" x14ac:dyDescent="0.35">
      <c r="A127" t="s">
        <v>1029</v>
      </c>
      <c r="B127" t="s">
        <v>247</v>
      </c>
      <c r="C127" t="s">
        <v>1165</v>
      </c>
      <c r="G127" t="str">
        <f t="shared" si="13"/>
        <v>TitleTier</v>
      </c>
      <c r="M127" s="14" t="str">
        <f t="shared" si="12"/>
        <v/>
      </c>
      <c r="N127" t="str">
        <f>IF(AND(EXACT(LEFT(A127,1),UPPER(LEFT(A127,1)))=TRUE,A127&lt;&gt;""),_xlfn.CONCAT(REPT("/",4)," ",REPT("*",10)," ",A127," ",REPT("*",10)," ",REPT("\",4),CHAR(10)),IF(A127&lt;&gt;"",_xlfn.CONCAT(REPT("/",2)," Tier ",B127," - ",VLOOKUP(A127,primary[[id]:[realTitle]],5,FALSE)," ",REPT("\",2),CHAR(10)),""))</f>
        <v xml:space="preserve">//// ********** CommandModules ********** \\\\
</v>
      </c>
    </row>
    <row r="128" spans="1:14" x14ac:dyDescent="0.35">
      <c r="A128" s="18" t="s">
        <v>997</v>
      </c>
      <c r="B128">
        <f>VLOOKUP(Tbl_CommandModules[[#This Row],[CommandModules]],primary[[id]:[tier]],2,FALSE)</f>
        <v>4</v>
      </c>
      <c r="C128" t="s">
        <v>1029</v>
      </c>
      <c r="G128" t="str">
        <f t="shared" si="13"/>
        <v>CommandModules4</v>
      </c>
      <c r="M128" s="14" t="str">
        <f t="shared" ref="M128:M144" si="14">IF(ISNUMBER(B128)=TRUE,_xlfn.CONCAT("@PART[*]:HAS[#kiwiBranch[",C128,"],#kiwiTier[",B128,"]]:FOR[zKiwiTechTree]",CHAR(10),"{",CHAR(10),"    @TechRequired = ",A128,CHAR(10),"}"),"")</f>
        <v>@PART[*]:HAS[#kiwiBranch[CommandModules],#kiwiTier[4]]:FOR[zKiwiTechTree]
{
    @TechRequired = basicCommandModules
}</v>
      </c>
      <c r="N128" t="str">
        <f>IF(AND(EXACT(LEFT(A128,1),UPPER(LEFT(A128,1)))=TRUE,A128&lt;&gt;""),_xlfn.CONCAT(REPT("/",4)," ",REPT("*",10)," ",A128," ",REPT("*",10)," ",REPT("\",4),CHAR(10)),IF(A128&lt;&gt;"",_xlfn.CONCAT(REPT("/",2)," Tier ",B128," - ",VLOOKUP(A128,primary[[id]:[realTitle]],5,FALSE)," ",REPT("\",2),CHAR(10)),""))</f>
        <v xml:space="preserve">// Tier 4 - Basic Command Modules \\
</v>
      </c>
    </row>
    <row r="129" spans="1:14" x14ac:dyDescent="0.35">
      <c r="A129" t="s">
        <v>46</v>
      </c>
      <c r="B129">
        <f>VLOOKUP(Tbl_CommandModules[[#This Row],[CommandModules]],primary[[id]:[tier]],2,FALSE)</f>
        <v>5</v>
      </c>
      <c r="C129" t="s">
        <v>1029</v>
      </c>
      <c r="G129" t="str">
        <f t="shared" si="13"/>
        <v>CommandModules5</v>
      </c>
      <c r="M129" s="14" t="str">
        <f t="shared" si="14"/>
        <v>@PART[*]:HAS[#kiwiBranch[CommandModules],#kiwiTier[5]]:FOR[zKiwiTechTree]
{
    @TechRequired = simpleCommandModules
}</v>
      </c>
      <c r="N129" t="str">
        <f>IF(AND(EXACT(LEFT(A129,1),UPPER(LEFT(A129,1)))=TRUE,A129&lt;&gt;""),_xlfn.CONCAT(REPT("/",4)," ",REPT("*",10)," ",A129," ",REPT("*",10)," ",REPT("\",4),CHAR(10)),IF(A129&lt;&gt;"",_xlfn.CONCAT(REPT("/",2)," Tier ",B129," - ",VLOOKUP(A129,primary[[id]:[realTitle]],5,FALSE)," ",REPT("\",2),CHAR(10)),""))</f>
        <v xml:space="preserve">// Tier 5 - Simple Command Modules \\
</v>
      </c>
    </row>
    <row r="130" spans="1:14" x14ac:dyDescent="0.35">
      <c r="A130" t="s">
        <v>69</v>
      </c>
      <c r="B130">
        <f>VLOOKUP(Tbl_CommandModules[[#This Row],[CommandModules]],primary[[id]:[tier]],2,FALSE)</f>
        <v>6</v>
      </c>
      <c r="C130" t="s">
        <v>1029</v>
      </c>
      <c r="G130" t="str">
        <f t="shared" si="13"/>
        <v>CommandModules6</v>
      </c>
      <c r="M130" s="14" t="str">
        <f t="shared" si="14"/>
        <v>@PART[*]:HAS[#kiwiBranch[CommandModules],#kiwiTier[6]]:FOR[zKiwiTechTree]
{
    @TechRequired = commandModules
}</v>
      </c>
      <c r="N130" t="str">
        <f>IF(AND(EXACT(LEFT(A130,1),UPPER(LEFT(A130,1)))=TRUE,A130&lt;&gt;""),_xlfn.CONCAT(REPT("/",4)," ",REPT("*",10)," ",A130," ",REPT("*",10)," ",REPT("\",4),CHAR(10)),IF(A130&lt;&gt;"",_xlfn.CONCAT(REPT("/",2)," Tier ",B130," - ",VLOOKUP(A130,primary[[id]:[realTitle]],5,FALSE)," ",REPT("\",2),CHAR(10)),""))</f>
        <v xml:space="preserve">// Tier 6 - Command Modules \\
</v>
      </c>
    </row>
    <row r="131" spans="1:14" x14ac:dyDescent="0.35">
      <c r="A131" t="s">
        <v>95</v>
      </c>
      <c r="B131">
        <f>VLOOKUP(Tbl_CommandModules[[#This Row],[CommandModules]],primary[[id]:[tier]],2,FALSE)</f>
        <v>7</v>
      </c>
      <c r="C131" t="s">
        <v>1029</v>
      </c>
      <c r="G131" t="str">
        <f t="shared" ref="G131:G156" si="15">_xlfn.CONCAT(C131,B131)</f>
        <v>CommandModules7</v>
      </c>
      <c r="M131" s="14" t="str">
        <f t="shared" si="14"/>
        <v>@PART[*]:HAS[#kiwiBranch[CommandModules],#kiwiTier[7]]:FOR[zKiwiTechTree]
{
    @TechRequired = heavyCommandModules
}</v>
      </c>
      <c r="N131" t="str">
        <f>IF(AND(EXACT(LEFT(A131,1),UPPER(LEFT(A131,1)))=TRUE,A131&lt;&gt;""),_xlfn.CONCAT(REPT("/",4)," ",REPT("*",10)," ",A131," ",REPT("*",10)," ",REPT("\",4),CHAR(10)),IF(A131&lt;&gt;"",_xlfn.CONCAT(REPT("/",2)," Tier ",B131," - ",VLOOKUP(A131,primary[[id]:[realTitle]],5,FALSE)," ",REPT("\",2),CHAR(10)),""))</f>
        <v xml:space="preserve">// Tier 7 - Heavy Command Modules \\
</v>
      </c>
    </row>
    <row r="132" spans="1:14" x14ac:dyDescent="0.35">
      <c r="A132" t="s">
        <v>135</v>
      </c>
      <c r="B132">
        <f>VLOOKUP(Tbl_CommandModules[[#This Row],[CommandModules]],primary[[id]:[tier]],2,FALSE)</f>
        <v>8</v>
      </c>
      <c r="C132" t="s">
        <v>1029</v>
      </c>
      <c r="G132" t="str">
        <f t="shared" si="15"/>
        <v>CommandModules8</v>
      </c>
      <c r="M132" s="14" t="str">
        <f t="shared" si="14"/>
        <v>@PART[*]:HAS[#kiwiBranch[CommandModules],#kiwiTier[8]]:FOR[zKiwiTechTree]
{
    @TechRequired = specializedCommandModules
}</v>
      </c>
      <c r="N132" t="str">
        <f>IF(AND(EXACT(LEFT(A132,1),UPPER(LEFT(A132,1)))=TRUE,A132&lt;&gt;""),_xlfn.CONCAT(REPT("/",4)," ",REPT("*",10)," ",A132," ",REPT("*",10)," ",REPT("\",4),CHAR(10)),IF(A132&lt;&gt;"",_xlfn.CONCAT(REPT("/",2)," Tier ",B132," - ",VLOOKUP(A132,primary[[id]:[realTitle]],5,FALSE)," ",REPT("\",2),CHAR(10)),""))</f>
        <v xml:space="preserve">// Tier 8 - Specialized Command Modules \\
</v>
      </c>
    </row>
    <row r="133" spans="1:14" x14ac:dyDescent="0.35">
      <c r="A133" t="s">
        <v>165</v>
      </c>
      <c r="B133">
        <f>VLOOKUP(Tbl_CommandModules[[#This Row],[CommandModules]],primary[[id]:[tier]],2,FALSE)</f>
        <v>9</v>
      </c>
      <c r="C133" t="s">
        <v>1029</v>
      </c>
      <c r="G133" t="str">
        <f t="shared" si="15"/>
        <v>CommandModules9</v>
      </c>
      <c r="M133" s="14" t="str">
        <f t="shared" si="14"/>
        <v>@PART[*]:HAS[#kiwiBranch[CommandModules],#kiwiTier[9]]:FOR[zKiwiTechTree]
{
    @TechRequired = specializedCommandCenters
}</v>
      </c>
      <c r="N133" t="str">
        <f>IF(AND(EXACT(LEFT(A133,1),UPPER(LEFT(A133,1)))=TRUE,A133&lt;&gt;""),_xlfn.CONCAT(REPT("/",4)," ",REPT("*",10)," ",A133," ",REPT("*",10)," ",REPT("\",4),CHAR(10)),IF(A133&lt;&gt;"",_xlfn.CONCAT(REPT("/",2)," Tier ",B133," - ",VLOOKUP(A133,primary[[id]:[realTitle]],5,FALSE)," ",REPT("\",2),CHAR(10)),""))</f>
        <v xml:space="preserve">// Tier 9 - Specialized Command Centers \\
</v>
      </c>
    </row>
    <row r="134" spans="1:14" x14ac:dyDescent="0.35">
      <c r="A134" t="s">
        <v>167</v>
      </c>
      <c r="B134">
        <f>VLOOKUP(Tbl_CommandModules[[#This Row],[CommandModules]],primary[[id]:[tier]],2,FALSE)</f>
        <v>10</v>
      </c>
      <c r="C134" t="s">
        <v>1029</v>
      </c>
      <c r="G134" t="str">
        <f t="shared" si="15"/>
        <v>CommandModules10</v>
      </c>
      <c r="M134" s="14" t="str">
        <f t="shared" si="14"/>
        <v>@PART[*]:HAS[#kiwiBranch[CommandModules],#kiwiTier[10]]:FOR[zKiwiTechTree]
{
    @TechRequired = heavyCommandCenters
}</v>
      </c>
      <c r="N134" t="str">
        <f>IF(AND(EXACT(LEFT(A134,1),UPPER(LEFT(A134,1)))=TRUE,A134&lt;&gt;""),_xlfn.CONCAT(REPT("/",4)," ",REPT("*",10)," ",A134," ",REPT("*",10)," ",REPT("\",4),CHAR(10)),IF(A134&lt;&gt;"",_xlfn.CONCAT(REPT("/",2)," Tier ",B134," - ",VLOOKUP(A134,primary[[id]:[realTitle]],5,FALSE)," ",REPT("\",2),CHAR(10)),""))</f>
        <v xml:space="preserve">// Tier 10 - Heavy Command Centers \\
</v>
      </c>
    </row>
    <row r="135" spans="1:14" x14ac:dyDescent="0.35">
      <c r="G135" t="str">
        <f t="shared" si="15"/>
        <v/>
      </c>
      <c r="M135" s="14" t="str">
        <f t="shared" si="14"/>
        <v/>
      </c>
      <c r="N135" t="str">
        <f>IF(AND(EXACT(LEFT(A135,1),UPPER(LEFT(A135,1)))=TRUE,A135&lt;&gt;""),_xlfn.CONCAT(REPT("/",4)," ",REPT("*",10)," ",A135," ",REPT("*",10)," ",REPT("\",4),CHAR(10)),IF(A135&lt;&gt;"",_xlfn.CONCAT(REPT("/",2)," Tier ",B135," - ",VLOOKUP(A135,primary[[id]:[realTitle]],5,FALSE)," ",REPT("\",2),CHAR(10)),""))</f>
        <v/>
      </c>
    </row>
    <row r="136" spans="1:14" x14ac:dyDescent="0.35">
      <c r="G136" t="str">
        <f t="shared" si="15"/>
        <v/>
      </c>
      <c r="M136" s="14" t="str">
        <f t="shared" si="14"/>
        <v/>
      </c>
      <c r="N136" t="str">
        <f>IF(AND(EXACT(LEFT(A136,1),UPPER(LEFT(A136,1)))=TRUE,A136&lt;&gt;""),_xlfn.CONCAT(REPT("/",4)," ",REPT("*",10)," ",A136," ",REPT("*",10)," ",REPT("\",4),CHAR(10)),IF(A136&lt;&gt;"",_xlfn.CONCAT(REPT("/",2)," Tier ",B136," - ",VLOOKUP(A136,primary[[id]:[realTitle]],5,FALSE)," ",REPT("\",2),CHAR(10)),""))</f>
        <v/>
      </c>
    </row>
    <row r="137" spans="1:14" x14ac:dyDescent="0.35">
      <c r="A137" t="s">
        <v>1030</v>
      </c>
      <c r="B137" t="s">
        <v>247</v>
      </c>
      <c r="C137" t="s">
        <v>1165</v>
      </c>
      <c r="G137" t="str">
        <f t="shared" si="15"/>
        <v>TitleTier</v>
      </c>
      <c r="M137" s="14" t="str">
        <f t="shared" si="14"/>
        <v/>
      </c>
      <c r="N137" t="str">
        <f>IF(AND(EXACT(LEFT(A137,1),UPPER(LEFT(A137,1)))=TRUE,A137&lt;&gt;""),_xlfn.CONCAT(REPT("/",4)," ",REPT("*",10)," ",A137," ",REPT("*",10)," ",REPT("\",4),CHAR(10)),IF(A137&lt;&gt;"",_xlfn.CONCAT(REPT("/",2)," Tier ",B137," - ",VLOOKUP(A137,primary[[id]:[realTitle]],5,FALSE)," ",REPT("\",2),CHAR(10)),""))</f>
        <v xml:space="preserve">//// ********** Landers ********** \\\\
</v>
      </c>
    </row>
    <row r="138" spans="1:14" x14ac:dyDescent="0.35">
      <c r="A138" s="18" t="s">
        <v>47</v>
      </c>
      <c r="B138">
        <f>_xlfn.FLOOR.MATH(VLOOKUP(Tbl_Landers[[#This Row],[Landers]],primary[[id]:[tier]],2,FALSE),1)</f>
        <v>5</v>
      </c>
      <c r="C138" t="s">
        <v>1030</v>
      </c>
      <c r="G138" t="str">
        <f t="shared" si="15"/>
        <v>Landers5</v>
      </c>
      <c r="M138" s="14" t="str">
        <f t="shared" si="14"/>
        <v>@PART[*]:HAS[#kiwiBranch[Landers],#kiwiTier[5]]:FOR[zKiwiTechTree]
{
    @TechRequired = simpleCommandModulesExtensions
}</v>
      </c>
      <c r="N138" t="str">
        <f>IF(AND(EXACT(LEFT(A138,1),UPPER(LEFT(A138,1)))=TRUE,A138&lt;&gt;""),_xlfn.CONCAT(REPT("/",4)," ",REPT("*",10)," ",A138," ",REPT("*",10)," ",REPT("\",4),CHAR(10)),IF(A138&lt;&gt;"",_xlfn.CONCAT(REPT("/",2)," Tier ",B138," - ",VLOOKUP(A138,primary[[id]:[realTitle]],5,FALSE)," ",REPT("\",2),CHAR(10)),""))</f>
        <v xml:space="preserve">// Tier 5 - Simple Command Module Extensions \\
</v>
      </c>
    </row>
    <row r="139" spans="1:14" x14ac:dyDescent="0.35">
      <c r="A139" s="18" t="s">
        <v>70</v>
      </c>
      <c r="B139">
        <f>_xlfn.FLOOR.MATH(VLOOKUP(Tbl_Landers[[#This Row],[Landers]],primary[[id]:[tier]],2,FALSE),1)</f>
        <v>6</v>
      </c>
      <c r="C139" t="s">
        <v>1030</v>
      </c>
      <c r="G139" t="str">
        <f t="shared" si="15"/>
        <v>Landers6</v>
      </c>
      <c r="M139" s="14" t="str">
        <f t="shared" si="14"/>
        <v>@PART[*]:HAS[#kiwiBranch[Landers],#kiwiTier[6]]:FOR[zKiwiTechTree]
{
    @TechRequired = commandModulesExtensions
}</v>
      </c>
      <c r="N139" t="str">
        <f>IF(AND(EXACT(LEFT(A139,1),UPPER(LEFT(A139,1)))=TRUE,A139&lt;&gt;""),_xlfn.CONCAT(REPT("/",4)," ",REPT("*",10)," ",A139," ",REPT("*",10)," ",REPT("\",4),CHAR(10)),IF(A139&lt;&gt;"",_xlfn.CONCAT(REPT("/",2)," Tier ",B139," - ",VLOOKUP(A139,primary[[id]:[realTitle]],5,FALSE)," ",REPT("\",2),CHAR(10)),""))</f>
        <v xml:space="preserve">// Tier 6 - Command Module Extensions \\
</v>
      </c>
    </row>
    <row r="140" spans="1:14" x14ac:dyDescent="0.35">
      <c r="A140" s="18" t="s">
        <v>96</v>
      </c>
      <c r="B140">
        <f>_xlfn.FLOOR.MATH(VLOOKUP(Tbl_Landers[[#This Row],[Landers]],primary[[id]:[tier]],2,FALSE),1)</f>
        <v>7</v>
      </c>
      <c r="C140" t="s">
        <v>1030</v>
      </c>
      <c r="G140" t="str">
        <f t="shared" si="15"/>
        <v>Landers7</v>
      </c>
      <c r="M140" s="14" t="str">
        <f t="shared" si="14"/>
        <v>@PART[*]:HAS[#kiwiBranch[Landers],#kiwiTier[7]]:FOR[zKiwiTechTree]
{
    @TechRequired = heavyCommandModulesExtensions
}</v>
      </c>
      <c r="N140" t="str">
        <f>IF(AND(EXACT(LEFT(A140,1),UPPER(LEFT(A140,1)))=TRUE,A140&lt;&gt;""),_xlfn.CONCAT(REPT("/",4)," ",REPT("*",10)," ",A140," ",REPT("*",10)," ",REPT("\",4),CHAR(10)),IF(A140&lt;&gt;"",_xlfn.CONCAT(REPT("/",2)," Tier ",B140," - ",VLOOKUP(A140,primary[[id]:[realTitle]],5,FALSE)," ",REPT("\",2),CHAR(10)),""))</f>
        <v xml:space="preserve">// Tier 7 - Heavy Command Module Extensions \\
</v>
      </c>
    </row>
    <row r="141" spans="1:14" x14ac:dyDescent="0.35">
      <c r="A141" t="s">
        <v>164</v>
      </c>
      <c r="B141">
        <f>_xlfn.FLOOR.MATH(VLOOKUP(Tbl_Landers[[#This Row],[Landers]],primary[[id]:[tier]],2,FALSE),1)</f>
        <v>9</v>
      </c>
      <c r="C141" t="s">
        <v>1030</v>
      </c>
      <c r="G141" t="str">
        <f t="shared" si="15"/>
        <v>Landers9</v>
      </c>
      <c r="M141" s="14" t="str">
        <f t="shared" si="14"/>
        <v>@PART[*]:HAS[#kiwiBranch[Landers],#kiwiTier[9]]:FOR[zKiwiTechTree]
{
    @TechRequired = specializedLanders
}</v>
      </c>
      <c r="N141" t="str">
        <f>IF(AND(EXACT(LEFT(A141,1),UPPER(LEFT(A141,1)))=TRUE,A141&lt;&gt;""),_xlfn.CONCAT(REPT("/",4)," ",REPT("*",10)," ",A141," ",REPT("*",10)," ",REPT("\",4),CHAR(10)),IF(A141&lt;&gt;"",_xlfn.CONCAT(REPT("/",2)," Tier ",B141," - ",VLOOKUP(A141,primary[[id]:[realTitle]],5,FALSE)," ",REPT("\",2),CHAR(10)),""))</f>
        <v xml:space="preserve">// Tier 9 - Specialized Landers \\
</v>
      </c>
    </row>
    <row r="142" spans="1:14" x14ac:dyDescent="0.35">
      <c r="A142" t="s">
        <v>166</v>
      </c>
      <c r="B142">
        <f>_xlfn.FLOOR.MATH(VLOOKUP(Tbl_Landers[[#This Row],[Landers]],primary[[id]:[tier]],2,FALSE),1)</f>
        <v>10</v>
      </c>
      <c r="C142" t="s">
        <v>1030</v>
      </c>
      <c r="G142" t="str">
        <f t="shared" si="15"/>
        <v>Landers10</v>
      </c>
      <c r="M142" s="14" t="str">
        <f t="shared" si="14"/>
        <v>@PART[*]:HAS[#kiwiBranch[Landers],#kiwiTier[10]]:FOR[zKiwiTechTree]
{
    @TechRequired = heavyLanders
}</v>
      </c>
      <c r="N142" t="str">
        <f>IF(AND(EXACT(LEFT(A142,1),UPPER(LEFT(A142,1)))=TRUE,A142&lt;&gt;""),_xlfn.CONCAT(REPT("/",4)," ",REPT("*",10)," ",A142," ",REPT("*",10)," ",REPT("\",4),CHAR(10)),IF(A142&lt;&gt;"",_xlfn.CONCAT(REPT("/",2)," Tier ",B142," - ",VLOOKUP(A142,primary[[id]:[realTitle]],5,FALSE)," ",REPT("\",2),CHAR(10)),""))</f>
        <v xml:space="preserve">// Tier 10 - Heavy Landers \\
</v>
      </c>
    </row>
    <row r="143" spans="1:14" x14ac:dyDescent="0.35">
      <c r="G143" t="str">
        <f t="shared" si="15"/>
        <v/>
      </c>
      <c r="M143" s="14" t="str">
        <f t="shared" si="14"/>
        <v/>
      </c>
      <c r="N143" t="str">
        <f>IF(AND(EXACT(LEFT(A143,1),UPPER(LEFT(A143,1)))=TRUE,A143&lt;&gt;""),_xlfn.CONCAT(REPT("/",4)," ",REPT("*",10)," ",A143," ",REPT("*",10)," ",REPT("\",4),CHAR(10)),IF(A143&lt;&gt;"",_xlfn.CONCAT(REPT("/",2)," Tier ",B143," - ",VLOOKUP(A143,primary[[id]:[realTitle]],5,FALSE)," ",REPT("\",2),CHAR(10)),""))</f>
        <v/>
      </c>
    </row>
    <row r="144" spans="1:14" x14ac:dyDescent="0.35">
      <c r="G144" t="str">
        <f t="shared" si="15"/>
        <v/>
      </c>
      <c r="M144" s="14" t="str">
        <f t="shared" si="14"/>
        <v/>
      </c>
      <c r="N144" t="str">
        <f>IF(AND(EXACT(LEFT(A144,1),UPPER(LEFT(A144,1)))=TRUE,A144&lt;&gt;""),_xlfn.CONCAT(REPT("/",4)," ",REPT("*",10)," ",A144," ",REPT("*",10)," ",REPT("\",4),CHAR(10)),IF(A144&lt;&gt;"",_xlfn.CONCAT(REPT("/",2)," Tier ",B144," - ",VLOOKUP(A144,primary[[id]:[realTitle]],5,FALSE)," ",REPT("\",2),CHAR(10)),""))</f>
        <v/>
      </c>
    </row>
    <row r="145" spans="1:14" x14ac:dyDescent="0.35">
      <c r="A145" t="s">
        <v>1132</v>
      </c>
      <c r="B145" t="s">
        <v>247</v>
      </c>
      <c r="C145" t="s">
        <v>1165</v>
      </c>
      <c r="G145" t="str">
        <f t="shared" si="15"/>
        <v>TitleTier</v>
      </c>
      <c r="M145" s="14" t="str">
        <f t="shared" ref="M145:M208" si="16">IF(ISNUMBER(B145)=TRUE,_xlfn.CONCAT("@PART[*]:HAS[#kiwiBranch[",C145,"],#kiwiTier[",B145,"]]:FOR[zKiwiTechTree]",CHAR(10),"{",CHAR(10),"    @TechRequired = ",A145,CHAR(10),"}"),"")</f>
        <v/>
      </c>
      <c r="N145" t="str">
        <f>IF(AND(EXACT(LEFT(A145,1),UPPER(LEFT(A145,1)))=TRUE,A145&lt;&gt;""),_xlfn.CONCAT(REPT("/",4)," ",REPT("*",10)," ",A145," ",REPT("*",10)," ",REPT("\",4),CHAR(10)),IF(A145&lt;&gt;"",_xlfn.CONCAT(REPT("/",2)," Tier ",B145," - ",VLOOKUP(A145,primary[[id]:[realTitle]],5,FALSE)," ",REPT("\",2),CHAR(10)),""))</f>
        <v xml:space="preserve">//// ********** ReEntryModules ********** \\\\
</v>
      </c>
    </row>
    <row r="146" spans="1:14" x14ac:dyDescent="0.35">
      <c r="A146" s="18" t="s">
        <v>29</v>
      </c>
      <c r="B146">
        <f>_xlfn.FLOOR.MATH(VLOOKUP(Tbl_ReEntryModules[[#This Row],[ReEntryModules]],primary[[id]:[tier]],2,FALSE),1)</f>
        <v>3</v>
      </c>
      <c r="C146" t="s">
        <v>1132</v>
      </c>
      <c r="G146" t="str">
        <f t="shared" si="15"/>
        <v>ReEntryModules3</v>
      </c>
      <c r="M146" s="14" t="str">
        <f t="shared" si="16"/>
        <v>@PART[*]:HAS[#kiwiBranch[ReEntryModules],#kiwiTier[3]]:FOR[zKiwiTechTree]
{
    @TechRequired = basicReentryModule
}</v>
      </c>
      <c r="N146" t="str">
        <f>IF(AND(EXACT(LEFT(A146,1),UPPER(LEFT(A146,1)))=TRUE,A146&lt;&gt;""),_xlfn.CONCAT(REPT("/",4)," ",REPT("*",10)," ",A146," ",REPT("*",10)," ",REPT("\",4),CHAR(10)),IF(A146&lt;&gt;"",_xlfn.CONCAT(REPT("/",2)," Tier ",B146," - ",VLOOKUP(A146,primary[[id]:[realTitle]],5,FALSE)," ",REPT("\",2),CHAR(10)),""))</f>
        <v xml:space="preserve">// Tier 3 - Basic Re-Entry Module \\
</v>
      </c>
    </row>
    <row r="147" spans="1:14" x14ac:dyDescent="0.35">
      <c r="A147" s="18" t="s">
        <v>48</v>
      </c>
      <c r="B147">
        <f>_xlfn.FLOOR.MATH(VLOOKUP(Tbl_ReEntryModules[[#This Row],[ReEntryModules]],primary[[id]:[tier]],2,FALSE),1)</f>
        <v>4</v>
      </c>
      <c r="C147" t="s">
        <v>1132</v>
      </c>
      <c r="G147" t="str">
        <f t="shared" si="15"/>
        <v>ReEntryModules4</v>
      </c>
      <c r="M147" s="14" t="str">
        <f t="shared" si="16"/>
        <v>@PART[*]:HAS[#kiwiBranch[ReEntryModules],#kiwiTier[4]]:FOR[zKiwiTechTree]
{
    @TechRequired = reentryModule
}</v>
      </c>
      <c r="N147" t="str">
        <f>IF(AND(EXACT(LEFT(A147,1),UPPER(LEFT(A147,1)))=TRUE,A147&lt;&gt;""),_xlfn.CONCAT(REPT("/",4)," ",REPT("*",10)," ",A147," ",REPT("*",10)," ",REPT("\",4),CHAR(10)),IF(A147&lt;&gt;"",_xlfn.CONCAT(REPT("/",2)," Tier ",B147," - ",VLOOKUP(A147,primary[[id]:[realTitle]],5,FALSE)," ",REPT("\",2),CHAR(10)),""))</f>
        <v xml:space="preserve">// Tier 4 - Re-Entry Module \\
</v>
      </c>
    </row>
    <row r="148" spans="1:14" x14ac:dyDescent="0.35">
      <c r="A148" s="18" t="s">
        <v>71</v>
      </c>
      <c r="B148">
        <f>_xlfn.FLOOR.MATH(VLOOKUP(Tbl_ReEntryModules[[#This Row],[ReEntryModules]],primary[[id]:[tier]],2,FALSE),1)</f>
        <v>5</v>
      </c>
      <c r="C148" t="s">
        <v>1132</v>
      </c>
      <c r="G148" t="str">
        <f t="shared" si="15"/>
        <v>ReEntryModules5</v>
      </c>
      <c r="M148" s="14" t="str">
        <f t="shared" si="16"/>
        <v>@PART[*]:HAS[#kiwiBranch[ReEntryModules],#kiwiTier[5]]:FOR[zKiwiTechTree]
{
    @TechRequired = advancedReentryModule
}</v>
      </c>
      <c r="N148" t="str">
        <f>IF(AND(EXACT(LEFT(A148,1),UPPER(LEFT(A148,1)))=TRUE,A148&lt;&gt;""),_xlfn.CONCAT(REPT("/",4)," ",REPT("*",10)," ",A148," ",REPT("*",10)," ",REPT("\",4),CHAR(10)),IF(A148&lt;&gt;"",_xlfn.CONCAT(REPT("/",2)," Tier ",B148," - ",VLOOKUP(A148,primary[[id]:[realTitle]],5,FALSE)," ",REPT("\",2),CHAR(10)),""))</f>
        <v xml:space="preserve">// Tier 5 - Advanced Re-Entry Module \\
</v>
      </c>
    </row>
    <row r="149" spans="1:14" x14ac:dyDescent="0.35">
      <c r="G149" t="str">
        <f t="shared" si="15"/>
        <v/>
      </c>
      <c r="M149" s="14" t="str">
        <f t="shared" si="16"/>
        <v/>
      </c>
      <c r="N149" t="str">
        <f>IF(AND(EXACT(LEFT(A149,1),UPPER(LEFT(A149,1)))=TRUE,A149&lt;&gt;""),_xlfn.CONCAT(REPT("/",4)," ",REPT("*",10)," ",A149," ",REPT("*",10)," ",REPT("\",4),CHAR(10)),IF(A149&lt;&gt;"",_xlfn.CONCAT(REPT("/",2)," Tier ",B149," - ",VLOOKUP(A149,primary[[id]:[realTitle]],5,FALSE)," ",REPT("\",2),CHAR(10)),""))</f>
        <v/>
      </c>
    </row>
    <row r="150" spans="1:14" x14ac:dyDescent="0.35">
      <c r="G150" t="str">
        <f t="shared" si="15"/>
        <v/>
      </c>
      <c r="M150" s="14" t="str">
        <f t="shared" si="16"/>
        <v/>
      </c>
      <c r="N150" t="str">
        <f>IF(AND(EXACT(LEFT(A150,1),UPPER(LEFT(A150,1)))=TRUE,A150&lt;&gt;""),_xlfn.CONCAT(REPT("/",4)," ",REPT("*",10)," ",A150," ",REPT("*",10)," ",REPT("\",4),CHAR(10)),IF(A150&lt;&gt;"",_xlfn.CONCAT(REPT("/",2)," Tier ",B150," - ",VLOOKUP(A150,primary[[id]:[realTitle]],5,FALSE)," ",REPT("\",2),CHAR(10)),""))</f>
        <v/>
      </c>
    </row>
    <row r="151" spans="1:14" x14ac:dyDescent="0.35">
      <c r="A151" t="s">
        <v>1032</v>
      </c>
      <c r="B151" t="s">
        <v>247</v>
      </c>
      <c r="C151" t="s">
        <v>1165</v>
      </c>
      <c r="G151" t="str">
        <f t="shared" si="15"/>
        <v>TitleTier</v>
      </c>
      <c r="M151" s="14" t="str">
        <f t="shared" si="16"/>
        <v/>
      </c>
      <c r="N151" t="str">
        <f>IF(AND(EXACT(LEFT(A151,1),UPPER(LEFT(A151,1)))=TRUE,A151&lt;&gt;""),_xlfn.CONCAT(REPT("/",4)," ",REPT("*",10)," ",A151," ",REPT("*",10)," ",REPT("\",4),CHAR(10)),IF(A151&lt;&gt;"",_xlfn.CONCAT(REPT("/",2)," Tier ",B151," - ",VLOOKUP(A151,primary[[id]:[realTitle]],5,FALSE)," ",REPT("\",2),CHAR(10)),""))</f>
        <v xml:space="preserve">//// ********** StructuralAdapters ********** \\\\
</v>
      </c>
    </row>
    <row r="152" spans="1:14" x14ac:dyDescent="0.35">
      <c r="A152" s="18" t="s">
        <v>0</v>
      </c>
      <c r="B152">
        <f>_xlfn.FLOOR.MATH(VLOOKUP(Tbl_StructuralAdapters[[#This Row],[StructuralAdapters]],primary[[id]:[tier]],2,FALSE),1)</f>
        <v>0</v>
      </c>
      <c r="C152" t="s">
        <v>1032</v>
      </c>
      <c r="G152" t="str">
        <f t="shared" si="15"/>
        <v>StructuralAdapters0</v>
      </c>
      <c r="M152" s="14" t="str">
        <f t="shared" si="16"/>
        <v>@PART[*]:HAS[#kiwiBranch[StructuralAdapters],#kiwiTier[0]]:FOR[zKiwiTechTree]
{
    @TechRequired = start
}</v>
      </c>
      <c r="N152" t="str">
        <f>IF(AND(EXACT(LEFT(A152,1),UPPER(LEFT(A152,1)))=TRUE,A152&lt;&gt;""),_xlfn.CONCAT(REPT("/",4)," ",REPT("*",10)," ",A152," ",REPT("*",10)," ",REPT("\",4),CHAR(10)),IF(A152&lt;&gt;"",_xlfn.CONCAT(REPT("/",2)," Tier ",B152," - ",VLOOKUP(A152,primary[[id]:[realTitle]],5,FALSE)," ",REPT("\",2),CHAR(10)),""))</f>
        <v xml:space="preserve">// Tier 0 - Start \\
</v>
      </c>
    </row>
    <row r="153" spans="1:14" x14ac:dyDescent="0.35">
      <c r="A153" s="18" t="s">
        <v>994</v>
      </c>
      <c r="B153">
        <f>_xlfn.FLOOR.MATH(VLOOKUP(Tbl_StructuralAdapters[[#This Row],[StructuralAdapters]],primary[[id]:[tier]],2,FALSE),1)</f>
        <v>1</v>
      </c>
      <c r="C153" t="s">
        <v>1032</v>
      </c>
      <c r="G153" t="str">
        <f t="shared" si="15"/>
        <v>StructuralAdapters1</v>
      </c>
      <c r="M153" s="14" t="str">
        <f t="shared" si="16"/>
        <v>@PART[*]:HAS[#kiwiBranch[StructuralAdapters],#kiwiTier[1]]:FOR[zKiwiTechTree]
{
    @TechRequired = primitiveConstruction
}</v>
      </c>
      <c r="N153" t="str">
        <f>IF(AND(EXACT(LEFT(A153,1),UPPER(LEFT(A153,1)))=TRUE,A153&lt;&gt;""),_xlfn.CONCAT(REPT("/",4)," ",REPT("*",10)," ",A153," ",REPT("*",10)," ",REPT("\",4),CHAR(10)),IF(A153&lt;&gt;"",_xlfn.CONCAT(REPT("/",2)," Tier ",B153," - ",VLOOKUP(A153,primary[[id]:[realTitle]],5,FALSE)," ",REPT("\",2),CHAR(10)),""))</f>
        <v xml:space="preserve">// Tier 1 - Primitive Construction \\
</v>
      </c>
    </row>
    <row r="154" spans="1:14" x14ac:dyDescent="0.35">
      <c r="A154" s="18" t="s">
        <v>116</v>
      </c>
      <c r="B154">
        <f>_xlfn.FLOOR.MATH(VLOOKUP(Tbl_StructuralAdapters[[#This Row],[StructuralAdapters]],primary[[id]:[tier]],2,FALSE),1)</f>
        <v>2</v>
      </c>
      <c r="C154" t="s">
        <v>1032</v>
      </c>
      <c r="G154" t="str">
        <f t="shared" si="15"/>
        <v>StructuralAdapters2</v>
      </c>
      <c r="M154" s="14" t="str">
        <f t="shared" si="16"/>
        <v>@PART[*]:HAS[#kiwiBranch[StructuralAdapters],#kiwiTier[2]]:FOR[zKiwiTechTree]
{
    @TechRequired = earlyConstruction
}</v>
      </c>
      <c r="N154" t="str">
        <f>IF(AND(EXACT(LEFT(A154,1),UPPER(LEFT(A154,1)))=TRUE,A154&lt;&gt;""),_xlfn.CONCAT(REPT("/",4)," ",REPT("*",10)," ",A154," ",REPT("*",10)," ",REPT("\",4),CHAR(10)),IF(A154&lt;&gt;"",_xlfn.CONCAT(REPT("/",2)," Tier ",B154," - ",VLOOKUP(A154,primary[[id]:[realTitle]],5,FALSE)," ",REPT("\",2),CHAR(10)),""))</f>
        <v xml:space="preserve">// Tier 2 - Early Construction \\
</v>
      </c>
    </row>
    <row r="155" spans="1:14" x14ac:dyDescent="0.35">
      <c r="A155" t="s">
        <v>13</v>
      </c>
      <c r="B155">
        <f>_xlfn.FLOOR.MATH(VLOOKUP(Tbl_StructuralAdapters[[#This Row],[StructuralAdapters]],primary[[id]:[tier]],2,FALSE),1)</f>
        <v>3</v>
      </c>
      <c r="C155" t="s">
        <v>1032</v>
      </c>
      <c r="G155" t="str">
        <f t="shared" si="15"/>
        <v>StructuralAdapters3</v>
      </c>
      <c r="M155" s="14" t="str">
        <f t="shared" si="16"/>
        <v>@PART[*]:HAS[#kiwiBranch[StructuralAdapters],#kiwiTier[3]]:FOR[zKiwiTechTree]
{
    @TechRequired = basicConstruction
}</v>
      </c>
      <c r="N155" t="str">
        <f>IF(AND(EXACT(LEFT(A155,1),UPPER(LEFT(A155,1)))=TRUE,A155&lt;&gt;""),_xlfn.CONCAT(REPT("/",4)," ",REPT("*",10)," ",A155," ",REPT("*",10)," ",REPT("\",4),CHAR(10)),IF(A155&lt;&gt;"",_xlfn.CONCAT(REPT("/",2)," Tier ",B155," - ",VLOOKUP(A155,primary[[id]:[realTitle]],5,FALSE)," ",REPT("\",2),CHAR(10)),""))</f>
        <v xml:space="preserve">// Tier 3 - Basic Construction \\
</v>
      </c>
    </row>
    <row r="156" spans="1:14" x14ac:dyDescent="0.35">
      <c r="A156" t="s">
        <v>458</v>
      </c>
      <c r="B156">
        <f>_xlfn.FLOOR.MATH(VLOOKUP(Tbl_StructuralAdapters[[#This Row],[StructuralAdapters]],primary[[id]:[tier]],2,FALSE),1)</f>
        <v>4</v>
      </c>
      <c r="C156" t="s">
        <v>1032</v>
      </c>
      <c r="G156" t="str">
        <f t="shared" si="15"/>
        <v>StructuralAdapters4</v>
      </c>
      <c r="M156" s="14" t="str">
        <f t="shared" si="16"/>
        <v>@PART[*]:HAS[#kiwiBranch[StructuralAdapters],#kiwiTier[4]]:FOR[zKiwiTechTree]
{
    @TechRequired = fairings
}</v>
      </c>
      <c r="N156" t="str">
        <f>IF(AND(EXACT(LEFT(A156,1),UPPER(LEFT(A156,1)))=TRUE,A156&lt;&gt;""),_xlfn.CONCAT(REPT("/",4)," ",REPT("*",10)," ",A156," ",REPT("*",10)," ",REPT("\",4),CHAR(10)),IF(A156&lt;&gt;"",_xlfn.CONCAT(REPT("/",2)," Tier ",B156," - ",VLOOKUP(A156,primary[[id]:[realTitle]],5,FALSE)," ",REPT("\",2),CHAR(10)),""))</f>
        <v xml:space="preserve">// Tier 4 - Fairings \\
</v>
      </c>
    </row>
    <row r="157" spans="1:14" x14ac:dyDescent="0.35">
      <c r="A157" t="s">
        <v>496</v>
      </c>
      <c r="B157">
        <f>_xlfn.FLOOR.MATH(VLOOKUP(Tbl_StructuralAdapters[[#This Row],[StructuralAdapters]],primary[[id]:[tier]],2,FALSE),1)</f>
        <v>5</v>
      </c>
      <c r="C157" t="s">
        <v>1032</v>
      </c>
      <c r="G157" t="str">
        <f t="shared" ref="G157:G220" si="17">_xlfn.CONCAT(C157,B157)</f>
        <v>StructuralAdapters5</v>
      </c>
      <c r="M157" s="14" t="str">
        <f t="shared" si="16"/>
        <v>@PART[*]:HAS[#kiwiBranch[StructuralAdapters],#kiwiTier[5]]:FOR[zKiwiTechTree]
{
    @TechRequired = adapters
}</v>
      </c>
      <c r="N157" t="str">
        <f>IF(AND(EXACT(LEFT(A157,1),UPPER(LEFT(A157,1)))=TRUE,A157&lt;&gt;""),_xlfn.CONCAT(REPT("/",4)," ",REPT("*",10)," ",A157," ",REPT("*",10)," ",REPT("\",4),CHAR(10)),IF(A157&lt;&gt;"",_xlfn.CONCAT(REPT("/",2)," Tier ",B157," - ",VLOOKUP(A157,primary[[id]:[realTitle]],5,FALSE)," ",REPT("\",2),CHAR(10)),""))</f>
        <v xml:space="preserve">// Tier 5 - Engine Adapters \\
</v>
      </c>
    </row>
    <row r="158" spans="1:14" x14ac:dyDescent="0.35">
      <c r="A158" t="s">
        <v>459</v>
      </c>
      <c r="B158">
        <f>_xlfn.FLOOR.MATH(VLOOKUP(Tbl_StructuralAdapters[[#This Row],[StructuralAdapters]],primary[[id]:[tier]],2,FALSE),1)</f>
        <v>6</v>
      </c>
      <c r="C158" t="s">
        <v>1032</v>
      </c>
      <c r="G158" t="str">
        <f t="shared" si="17"/>
        <v>StructuralAdapters6</v>
      </c>
      <c r="M158" s="14" t="str">
        <f t="shared" si="16"/>
        <v>@PART[*]:HAS[#kiwiBranch[StructuralAdapters],#kiwiTier[6]]:FOR[zKiwiTechTree]
{
    @TechRequired = noseCones
}</v>
      </c>
      <c r="N158" t="str">
        <f>IF(AND(EXACT(LEFT(A158,1),UPPER(LEFT(A158,1)))=TRUE,A158&lt;&gt;""),_xlfn.CONCAT(REPT("/",4)," ",REPT("*",10)," ",A158," ",REPT("*",10)," ",REPT("\",4),CHAR(10)),IF(A158&lt;&gt;"",_xlfn.CONCAT(REPT("/",2)," Tier ",B158," - ",VLOOKUP(A158,primary[[id]:[realTitle]],5,FALSE)," ",REPT("\",2),CHAR(10)),""))</f>
        <v xml:space="preserve">// Tier 6 - Nose Cones \\
</v>
      </c>
    </row>
    <row r="159" spans="1:14" x14ac:dyDescent="0.35">
      <c r="A159" t="s">
        <v>88</v>
      </c>
      <c r="B159">
        <f>_xlfn.FLOOR.MATH(VLOOKUP(Tbl_StructuralAdapters[[#This Row],[StructuralAdapters]],primary[[id]:[tier]],2,FALSE),1)</f>
        <v>7</v>
      </c>
      <c r="C159" t="s">
        <v>1032</v>
      </c>
      <c r="G159" t="str">
        <f t="shared" si="17"/>
        <v>StructuralAdapters7</v>
      </c>
      <c r="M159" s="14" t="str">
        <f t="shared" si="16"/>
        <v>@PART[*]:HAS[#kiwiBranch[StructuralAdapters],#kiwiTier[7]]:FOR[zKiwiTechTree]
{
    @TechRequired = advMetalworks
}</v>
      </c>
      <c r="N159" t="str">
        <f>IF(AND(EXACT(LEFT(A159,1),UPPER(LEFT(A159,1)))=TRUE,A159&lt;&gt;""),_xlfn.CONCAT(REPT("/",4)," ",REPT("*",10)," ",A159," ",REPT("*",10)," ",REPT("\",4),CHAR(10)),IF(A159&lt;&gt;"",_xlfn.CONCAT(REPT("/",2)," Tier ",B159," - ",VLOOKUP(A159,primary[[id]:[realTitle]],5,FALSE)," ",REPT("\",2),CHAR(10)),""))</f>
        <v xml:space="preserve">// Tier 7 - Advanced MetalWorks \\
</v>
      </c>
    </row>
    <row r="160" spans="1:14" x14ac:dyDescent="0.35">
      <c r="A160" t="s">
        <v>128</v>
      </c>
      <c r="B160">
        <f>_xlfn.FLOOR.MATH(VLOOKUP(Tbl_StructuralAdapters[[#This Row],[StructuralAdapters]],primary[[id]:[tier]],2,FALSE),1)</f>
        <v>8</v>
      </c>
      <c r="C160" t="s">
        <v>1032</v>
      </c>
      <c r="G160" t="str">
        <f t="shared" si="17"/>
        <v>StructuralAdapters8</v>
      </c>
      <c r="M160" s="14" t="str">
        <f t="shared" si="16"/>
        <v>@PART[*]:HAS[#kiwiBranch[StructuralAdapters],#kiwiTier[8]]:FOR[zKiwiTechTree]
{
    @TechRequired = nanolathing
}</v>
      </c>
      <c r="N160" t="str">
        <f>IF(AND(EXACT(LEFT(A160,1),UPPER(LEFT(A160,1)))=TRUE,A160&lt;&gt;""),_xlfn.CONCAT(REPT("/",4)," ",REPT("*",10)," ",A160," ",REPT("*",10)," ",REPT("\",4),CHAR(10)),IF(A160&lt;&gt;"",_xlfn.CONCAT(REPT("/",2)," Tier ",B160," - ",VLOOKUP(A160,primary[[id]:[realTitle]],5,FALSE)," ",REPT("\",2),CHAR(10)),""))</f>
        <v xml:space="preserve">// Tier 8 - Nanolathing \\
</v>
      </c>
    </row>
    <row r="161" spans="1:14" x14ac:dyDescent="0.35">
      <c r="A161" t="s">
        <v>158</v>
      </c>
      <c r="B161">
        <f>_xlfn.FLOOR.MATH(VLOOKUP(Tbl_StructuralAdapters[[#This Row],[StructuralAdapters]],primary[[id]:[tier]],2,FALSE),1)</f>
        <v>9</v>
      </c>
      <c r="C161" t="s">
        <v>1032</v>
      </c>
      <c r="G161" t="str">
        <f t="shared" si="17"/>
        <v>StructuralAdapters9</v>
      </c>
      <c r="M161" s="14" t="str">
        <f t="shared" si="16"/>
        <v>@PART[*]:HAS[#kiwiBranch[StructuralAdapters],#kiwiTier[9]]:FOR[zKiwiTechTree]
{
    @TechRequired = exoticAlloys
}</v>
      </c>
      <c r="N161" t="str">
        <f>IF(AND(EXACT(LEFT(A161,1),UPPER(LEFT(A161,1)))=TRUE,A161&lt;&gt;""),_xlfn.CONCAT(REPT("/",4)," ",REPT("*",10)," ",A161," ",REPT("*",10)," ",REPT("\",4),CHAR(10)),IF(A161&lt;&gt;"",_xlfn.CONCAT(REPT("/",2)," Tier ",B161," - ",VLOOKUP(A161,primary[[id]:[realTitle]],5,FALSE)," ",REPT("\",2),CHAR(10)),""))</f>
        <v xml:space="preserve">// Tier 9 - Exotic Alloys \\
</v>
      </c>
    </row>
    <row r="162" spans="1:14" x14ac:dyDescent="0.35">
      <c r="A162" t="s">
        <v>201</v>
      </c>
      <c r="B162">
        <f>_xlfn.FLOOR.MATH(VLOOKUP(Tbl_StructuralAdapters[[#This Row],[StructuralAdapters]],primary[[id]:[tier]],2,FALSE),1)</f>
        <v>10</v>
      </c>
      <c r="C162" t="s">
        <v>1032</v>
      </c>
      <c r="G162" t="str">
        <f t="shared" si="17"/>
        <v>StructuralAdapters10</v>
      </c>
      <c r="M162" s="14" t="str">
        <f t="shared" si="16"/>
        <v>@PART[*]:HAS[#kiwiBranch[StructuralAdapters],#kiwiTier[10]]:FOR[zKiwiTechTree]
{
    @TechRequired = aerographite
}</v>
      </c>
      <c r="N162" t="str">
        <f>IF(AND(EXACT(LEFT(A162,1),UPPER(LEFT(A162,1)))=TRUE,A162&lt;&gt;""),_xlfn.CONCAT(REPT("/",4)," ",REPT("*",10)," ",A162," ",REPT("*",10)," ",REPT("\",4),CHAR(10)),IF(A162&lt;&gt;"",_xlfn.CONCAT(REPT("/",2)," Tier ",B162," - ",VLOOKUP(A162,primary[[id]:[realTitle]],5,FALSE)," ",REPT("\",2),CHAR(10)),""))</f>
        <v xml:space="preserve">// Tier 10 - Aerographite \\
</v>
      </c>
    </row>
    <row r="163" spans="1:14" x14ac:dyDescent="0.35">
      <c r="A163" t="s">
        <v>222</v>
      </c>
      <c r="B163">
        <f>_xlfn.FLOOR.MATH(VLOOKUP(Tbl_StructuralAdapters[[#This Row],[StructuralAdapters]],primary[[id]:[tier]],2,FALSE),1)</f>
        <v>11</v>
      </c>
      <c r="C163" t="s">
        <v>1032</v>
      </c>
      <c r="G163" t="str">
        <f t="shared" si="17"/>
        <v>StructuralAdapters11</v>
      </c>
      <c r="M163" s="14" t="str">
        <f t="shared" si="16"/>
        <v>@PART[*]:HAS[#kiwiBranch[StructuralAdapters],#kiwiTier[11]]:FOR[zKiwiTechTree]
{
    @TechRequired = bioActivatedAerographite
}</v>
      </c>
      <c r="N163" t="str">
        <f>IF(AND(EXACT(LEFT(A163,1),UPPER(LEFT(A163,1)))=TRUE,A163&lt;&gt;""),_xlfn.CONCAT(REPT("/",4)," ",REPT("*",10)," ",A163," ",REPT("*",10)," ",REPT("\",4),CHAR(10)),IF(A163&lt;&gt;"",_xlfn.CONCAT(REPT("/",2)," Tier ",B163," - ",VLOOKUP(A163,primary[[id]:[realTitle]],5,FALSE)," ",REPT("\",2),CHAR(10)),""))</f>
        <v xml:space="preserve">// Tier 11 - Bio-Activated Aerographite \\
</v>
      </c>
    </row>
    <row r="164" spans="1:14" x14ac:dyDescent="0.35">
      <c r="G164" t="str">
        <f t="shared" si="17"/>
        <v/>
      </c>
      <c r="M164" s="14" t="str">
        <f t="shared" si="16"/>
        <v/>
      </c>
      <c r="N164" t="str">
        <f>IF(AND(EXACT(LEFT(A164,1),UPPER(LEFT(A164,1)))=TRUE,A164&lt;&gt;""),_xlfn.CONCAT(REPT("/",4)," ",REPT("*",10)," ",A164," ",REPT("*",10)," ",REPT("\",4),CHAR(10)),IF(A164&lt;&gt;"",_xlfn.CONCAT(REPT("/",2)," Tier ",B164," - ",VLOOKUP(A164,primary[[id]:[realTitle]],5,FALSE)," ",REPT("\",2),CHAR(10)),""))</f>
        <v/>
      </c>
    </row>
    <row r="165" spans="1:14" x14ac:dyDescent="0.35">
      <c r="G165" t="str">
        <f t="shared" si="17"/>
        <v/>
      </c>
      <c r="M165" s="14" t="str">
        <f t="shared" si="16"/>
        <v/>
      </c>
      <c r="N165" t="str">
        <f>IF(AND(EXACT(LEFT(A165,1),UPPER(LEFT(A165,1)))=TRUE,A165&lt;&gt;""),_xlfn.CONCAT(REPT("/",4)," ",REPT("*",10)," ",A165," ",REPT("*",10)," ",REPT("\",4),CHAR(10)),IF(A165&lt;&gt;"",_xlfn.CONCAT(REPT("/",2)," Tier ",B165," - ",VLOOKUP(A165,primary[[id]:[realTitle]],5,FALSE)," ",REPT("\",2),CHAR(10)),""))</f>
        <v/>
      </c>
    </row>
    <row r="166" spans="1:14" x14ac:dyDescent="0.35">
      <c r="A166" s="18" t="s">
        <v>462</v>
      </c>
      <c r="B166" t="s">
        <v>247</v>
      </c>
      <c r="C166" t="s">
        <v>1165</v>
      </c>
      <c r="G166" t="str">
        <f t="shared" si="17"/>
        <v>TitleTier</v>
      </c>
      <c r="M166" s="14" t="str">
        <f t="shared" si="16"/>
        <v/>
      </c>
      <c r="N166" t="str">
        <f>IF(AND(EXACT(LEFT(A166,1),UPPER(LEFT(A166,1)))=TRUE,A166&lt;&gt;""),_xlfn.CONCAT(REPT("/",4)," ",REPT("*",10)," ",A166," ",REPT("*",10)," ",REPT("\",4),CHAR(10)),IF(A166&lt;&gt;"",_xlfn.CONCAT(REPT("/",2)," Tier ",B166," - ",VLOOKUP(A166,primary[[id]:[realTitle]],5,FALSE)," ",REPT("\",2),CHAR(10)),""))</f>
        <v xml:space="preserve">//// ********** Fairings ********** \\\\
</v>
      </c>
    </row>
    <row r="167" spans="1:14" x14ac:dyDescent="0.35">
      <c r="A167" s="18" t="s">
        <v>0</v>
      </c>
      <c r="B167">
        <f>_xlfn.FLOOR.MATH(VLOOKUP(Tbl_Fairings[[#This Row],[Fairings]],primary[[id]:[tier]],2,FALSE),1)</f>
        <v>0</v>
      </c>
      <c r="C167" s="18" t="s">
        <v>462</v>
      </c>
      <c r="D167" s="18"/>
      <c r="E167" s="18"/>
      <c r="F167" s="18"/>
      <c r="G167" t="str">
        <f t="shared" si="17"/>
        <v>Fairings0</v>
      </c>
      <c r="M167" s="14" t="str">
        <f t="shared" si="16"/>
        <v>@PART[*]:HAS[#kiwiBranch[Fairings],#kiwiTier[0]]:FOR[zKiwiTechTree]
{
    @TechRequired = start
}</v>
      </c>
      <c r="N167" t="str">
        <f>IF(AND(EXACT(LEFT(A167,1),UPPER(LEFT(A167,1)))=TRUE,A167&lt;&gt;""),_xlfn.CONCAT(REPT("/",4)," ",REPT("*",10)," ",A167," ",REPT("*",10)," ",REPT("\",4),CHAR(10)),IF(A167&lt;&gt;"",_xlfn.CONCAT(REPT("/",2)," Tier ",B167," - ",VLOOKUP(A167,primary[[id]:[realTitle]],5,FALSE)," ",REPT("\",2),CHAR(10)),""))</f>
        <v xml:space="preserve">// Tier 0 - Start \\
</v>
      </c>
    </row>
    <row r="168" spans="1:14" x14ac:dyDescent="0.35">
      <c r="A168" s="18" t="s">
        <v>994</v>
      </c>
      <c r="B168">
        <f>_xlfn.FLOOR.MATH(VLOOKUP(Tbl_Fairings[[#This Row],[Fairings]],primary[[id]:[tier]],2,FALSE),1)</f>
        <v>1</v>
      </c>
      <c r="C168" s="18" t="s">
        <v>462</v>
      </c>
      <c r="D168" s="18"/>
      <c r="E168" s="18"/>
      <c r="F168" s="18"/>
      <c r="G168" t="str">
        <f t="shared" si="17"/>
        <v>Fairings1</v>
      </c>
      <c r="M168" s="14" t="str">
        <f t="shared" si="16"/>
        <v>@PART[*]:HAS[#kiwiBranch[Fairings],#kiwiTier[1]]:FOR[zKiwiTechTree]
{
    @TechRequired = primitiveConstruction
}</v>
      </c>
      <c r="N168" t="str">
        <f>IF(AND(EXACT(LEFT(A168,1),UPPER(LEFT(A168,1)))=TRUE,A168&lt;&gt;""),_xlfn.CONCAT(REPT("/",4)," ",REPT("*",10)," ",A168," ",REPT("*",10)," ",REPT("\",4),CHAR(10)),IF(A168&lt;&gt;"",_xlfn.CONCAT(REPT("/",2)," Tier ",B168," - ",VLOOKUP(A168,primary[[id]:[realTitle]],5,FALSE)," ",REPT("\",2),CHAR(10)),""))</f>
        <v xml:space="preserve">// Tier 1 - Primitive Construction \\
</v>
      </c>
    </row>
    <row r="169" spans="1:14" x14ac:dyDescent="0.35">
      <c r="A169" s="18" t="s">
        <v>116</v>
      </c>
      <c r="B169">
        <f>_xlfn.FLOOR.MATH(VLOOKUP(Tbl_Fairings[[#This Row],[Fairings]],primary[[id]:[tier]],2,FALSE),1)</f>
        <v>2</v>
      </c>
      <c r="C169" s="18" t="s">
        <v>462</v>
      </c>
      <c r="D169" s="18"/>
      <c r="E169" s="18"/>
      <c r="F169" s="18"/>
      <c r="G169" t="str">
        <f t="shared" si="17"/>
        <v>Fairings2</v>
      </c>
      <c r="M169" s="14" t="str">
        <f t="shared" si="16"/>
        <v>@PART[*]:HAS[#kiwiBranch[Fairings],#kiwiTier[2]]:FOR[zKiwiTechTree]
{
    @TechRequired = earlyConstruction
}</v>
      </c>
      <c r="N169" t="str">
        <f>IF(AND(EXACT(LEFT(A169,1),UPPER(LEFT(A169,1)))=TRUE,A169&lt;&gt;""),_xlfn.CONCAT(REPT("/",4)," ",REPT("*",10)," ",A169," ",REPT("*",10)," ",REPT("\",4),CHAR(10)),IF(A169&lt;&gt;"",_xlfn.CONCAT(REPT("/",2)," Tier ",B169," - ",VLOOKUP(A169,primary[[id]:[realTitle]],5,FALSE)," ",REPT("\",2),CHAR(10)),""))</f>
        <v xml:space="preserve">// Tier 2 - Early Construction \\
</v>
      </c>
    </row>
    <row r="170" spans="1:14" x14ac:dyDescent="0.35">
      <c r="A170" t="s">
        <v>13</v>
      </c>
      <c r="B170">
        <f>_xlfn.FLOOR.MATH(VLOOKUP(Tbl_Fairings[[#This Row],[Fairings]],primary[[id]:[tier]],2,FALSE),1)</f>
        <v>3</v>
      </c>
      <c r="C170" s="18" t="s">
        <v>462</v>
      </c>
      <c r="D170" s="18"/>
      <c r="E170" s="18"/>
      <c r="F170" s="18"/>
      <c r="G170" t="str">
        <f t="shared" si="17"/>
        <v>Fairings3</v>
      </c>
      <c r="M170" s="14" t="str">
        <f t="shared" si="16"/>
        <v>@PART[*]:HAS[#kiwiBranch[Fairings],#kiwiTier[3]]:FOR[zKiwiTechTree]
{
    @TechRequired = basicConstruction
}</v>
      </c>
      <c r="N170" t="str">
        <f>IF(AND(EXACT(LEFT(A170,1),UPPER(LEFT(A170,1)))=TRUE,A170&lt;&gt;""),_xlfn.CONCAT(REPT("/",4)," ",REPT("*",10)," ",A170," ",REPT("*",10)," ",REPT("\",4),CHAR(10)),IF(A170&lt;&gt;"",_xlfn.CONCAT(REPT("/",2)," Tier ",B170," - ",VLOOKUP(A170,primary[[id]:[realTitle]],5,FALSE)," ",REPT("\",2),CHAR(10)),""))</f>
        <v xml:space="preserve">// Tier 3 - Basic Construction \\
</v>
      </c>
    </row>
    <row r="171" spans="1:14" x14ac:dyDescent="0.35">
      <c r="A171" t="s">
        <v>458</v>
      </c>
      <c r="B171">
        <f>_xlfn.FLOOR.MATH(VLOOKUP(Tbl_Fairings[[#This Row],[Fairings]],primary[[id]:[tier]],2,FALSE),1)</f>
        <v>4</v>
      </c>
      <c r="C171" s="18" t="s">
        <v>462</v>
      </c>
      <c r="D171" s="18"/>
      <c r="E171" s="18"/>
      <c r="F171" s="18"/>
      <c r="G171" t="str">
        <f t="shared" si="17"/>
        <v>Fairings4</v>
      </c>
      <c r="M171" s="14" t="str">
        <f t="shared" si="16"/>
        <v>@PART[*]:HAS[#kiwiBranch[Fairings],#kiwiTier[4]]:FOR[zKiwiTechTree]
{
    @TechRequired = fairings
}</v>
      </c>
      <c r="N171" t="str">
        <f>IF(AND(EXACT(LEFT(A171,1),UPPER(LEFT(A171,1)))=TRUE,A171&lt;&gt;""),_xlfn.CONCAT(REPT("/",4)," ",REPT("*",10)," ",A171," ",REPT("*",10)," ",REPT("\",4),CHAR(10)),IF(A171&lt;&gt;"",_xlfn.CONCAT(REPT("/",2)," Tier ",B171," - ",VLOOKUP(A171,primary[[id]:[realTitle]],5,FALSE)," ",REPT("\",2),CHAR(10)),""))</f>
        <v xml:space="preserve">// Tier 4 - Fairings \\
</v>
      </c>
    </row>
    <row r="172" spans="1:14" x14ac:dyDescent="0.35">
      <c r="A172" t="s">
        <v>496</v>
      </c>
      <c r="B172">
        <f>_xlfn.FLOOR.MATH(VLOOKUP(Tbl_Fairings[[#This Row],[Fairings]],primary[[id]:[tier]],2,FALSE),1)</f>
        <v>5</v>
      </c>
      <c r="C172" s="18" t="s">
        <v>462</v>
      </c>
      <c r="D172" s="18"/>
      <c r="E172" s="18"/>
      <c r="F172" s="18"/>
      <c r="G172" t="str">
        <f t="shared" si="17"/>
        <v>Fairings5</v>
      </c>
      <c r="M172" s="14" t="str">
        <f t="shared" si="16"/>
        <v>@PART[*]:HAS[#kiwiBranch[Fairings],#kiwiTier[5]]:FOR[zKiwiTechTree]
{
    @TechRequired = adapters
}</v>
      </c>
      <c r="N172" t="str">
        <f>IF(AND(EXACT(LEFT(A172,1),UPPER(LEFT(A172,1)))=TRUE,A172&lt;&gt;""),_xlfn.CONCAT(REPT("/",4)," ",REPT("*",10)," ",A172," ",REPT("*",10)," ",REPT("\",4),CHAR(10)),IF(A172&lt;&gt;"",_xlfn.CONCAT(REPT("/",2)," Tier ",B172," - ",VLOOKUP(A172,primary[[id]:[realTitle]],5,FALSE)," ",REPT("\",2),CHAR(10)),""))</f>
        <v xml:space="preserve">// Tier 5 - Engine Adapters \\
</v>
      </c>
    </row>
    <row r="173" spans="1:14" x14ac:dyDescent="0.35">
      <c r="A173" t="s">
        <v>459</v>
      </c>
      <c r="B173">
        <f>_xlfn.FLOOR.MATH(VLOOKUP(Tbl_Fairings[[#This Row],[Fairings]],primary[[id]:[tier]],2,FALSE),1)</f>
        <v>6</v>
      </c>
      <c r="C173" s="18" t="s">
        <v>462</v>
      </c>
      <c r="D173" s="18"/>
      <c r="E173" s="18"/>
      <c r="F173" s="18"/>
      <c r="G173" t="str">
        <f t="shared" si="17"/>
        <v>Fairings6</v>
      </c>
      <c r="M173" s="14" t="str">
        <f t="shared" si="16"/>
        <v>@PART[*]:HAS[#kiwiBranch[Fairings],#kiwiTier[6]]:FOR[zKiwiTechTree]
{
    @TechRequired = noseCones
}</v>
      </c>
      <c r="N173" t="str">
        <f>IF(AND(EXACT(LEFT(A173,1),UPPER(LEFT(A173,1)))=TRUE,A173&lt;&gt;""),_xlfn.CONCAT(REPT("/",4)," ",REPT("*",10)," ",A173," ",REPT("*",10)," ",REPT("\",4),CHAR(10)),IF(A173&lt;&gt;"",_xlfn.CONCAT(REPT("/",2)," Tier ",B173," - ",VLOOKUP(A173,primary[[id]:[realTitle]],5,FALSE)," ",REPT("\",2),CHAR(10)),""))</f>
        <v xml:space="preserve">// Tier 6 - Nose Cones \\
</v>
      </c>
    </row>
    <row r="174" spans="1:14" x14ac:dyDescent="0.35">
      <c r="A174" t="s">
        <v>88</v>
      </c>
      <c r="B174">
        <f>_xlfn.FLOOR.MATH(VLOOKUP(Tbl_Fairings[[#This Row],[Fairings]],primary[[id]:[tier]],2,FALSE),1)</f>
        <v>7</v>
      </c>
      <c r="C174" s="18" t="s">
        <v>462</v>
      </c>
      <c r="D174" s="18"/>
      <c r="E174" s="18"/>
      <c r="F174" s="18"/>
      <c r="G174" t="str">
        <f t="shared" si="17"/>
        <v>Fairings7</v>
      </c>
      <c r="M174" s="14" t="str">
        <f t="shared" si="16"/>
        <v>@PART[*]:HAS[#kiwiBranch[Fairings],#kiwiTier[7]]:FOR[zKiwiTechTree]
{
    @TechRequired = advMetalworks
}</v>
      </c>
      <c r="N174" t="str">
        <f>IF(AND(EXACT(LEFT(A174,1),UPPER(LEFT(A174,1)))=TRUE,A174&lt;&gt;""),_xlfn.CONCAT(REPT("/",4)," ",REPT("*",10)," ",A174," ",REPT("*",10)," ",REPT("\",4),CHAR(10)),IF(A174&lt;&gt;"",_xlfn.CONCAT(REPT("/",2)," Tier ",B174," - ",VLOOKUP(A174,primary[[id]:[realTitle]],5,FALSE)," ",REPT("\",2),CHAR(10)),""))</f>
        <v xml:space="preserve">// Tier 7 - Advanced MetalWorks \\
</v>
      </c>
    </row>
    <row r="175" spans="1:14" x14ac:dyDescent="0.35">
      <c r="A175" t="s">
        <v>128</v>
      </c>
      <c r="B175">
        <f>_xlfn.FLOOR.MATH(VLOOKUP(Tbl_Fairings[[#This Row],[Fairings]],primary[[id]:[tier]],2,FALSE),1)</f>
        <v>8</v>
      </c>
      <c r="C175" s="18" t="s">
        <v>462</v>
      </c>
      <c r="D175" s="18"/>
      <c r="E175" s="18"/>
      <c r="F175" s="18"/>
      <c r="G175" t="str">
        <f t="shared" si="17"/>
        <v>Fairings8</v>
      </c>
      <c r="M175" s="14" t="str">
        <f t="shared" si="16"/>
        <v>@PART[*]:HAS[#kiwiBranch[Fairings],#kiwiTier[8]]:FOR[zKiwiTechTree]
{
    @TechRequired = nanolathing
}</v>
      </c>
      <c r="N175" t="str">
        <f>IF(AND(EXACT(LEFT(A175,1),UPPER(LEFT(A175,1)))=TRUE,A175&lt;&gt;""),_xlfn.CONCAT(REPT("/",4)," ",REPT("*",10)," ",A175," ",REPT("*",10)," ",REPT("\",4),CHAR(10)),IF(A175&lt;&gt;"",_xlfn.CONCAT(REPT("/",2)," Tier ",B175," - ",VLOOKUP(A175,primary[[id]:[realTitle]],5,FALSE)," ",REPT("\",2),CHAR(10)),""))</f>
        <v xml:space="preserve">// Tier 8 - Nanolathing \\
</v>
      </c>
    </row>
    <row r="176" spans="1:14" x14ac:dyDescent="0.35">
      <c r="A176" t="s">
        <v>158</v>
      </c>
      <c r="B176">
        <f>_xlfn.FLOOR.MATH(VLOOKUP(Tbl_Fairings[[#This Row],[Fairings]],primary[[id]:[tier]],2,FALSE),1)</f>
        <v>9</v>
      </c>
      <c r="C176" s="18" t="s">
        <v>462</v>
      </c>
      <c r="D176" s="18"/>
      <c r="E176" s="18"/>
      <c r="F176" s="18"/>
      <c r="G176" t="str">
        <f t="shared" si="17"/>
        <v>Fairings9</v>
      </c>
      <c r="M176" s="14" t="str">
        <f t="shared" si="16"/>
        <v>@PART[*]:HAS[#kiwiBranch[Fairings],#kiwiTier[9]]:FOR[zKiwiTechTree]
{
    @TechRequired = exoticAlloys
}</v>
      </c>
      <c r="N176" t="str">
        <f>IF(AND(EXACT(LEFT(A176,1),UPPER(LEFT(A176,1)))=TRUE,A176&lt;&gt;""),_xlfn.CONCAT(REPT("/",4)," ",REPT("*",10)," ",A176," ",REPT("*",10)," ",REPT("\",4),CHAR(10)),IF(A176&lt;&gt;"",_xlfn.CONCAT(REPT("/",2)," Tier ",B176," - ",VLOOKUP(A176,primary[[id]:[realTitle]],5,FALSE)," ",REPT("\",2),CHAR(10)),""))</f>
        <v xml:space="preserve">// Tier 9 - Exotic Alloys \\
</v>
      </c>
    </row>
    <row r="177" spans="1:14" x14ac:dyDescent="0.35">
      <c r="A177" t="s">
        <v>201</v>
      </c>
      <c r="B177">
        <f>_xlfn.FLOOR.MATH(VLOOKUP(Tbl_Fairings[[#This Row],[Fairings]],primary[[id]:[tier]],2,FALSE),1)</f>
        <v>10</v>
      </c>
      <c r="C177" s="18" t="s">
        <v>462</v>
      </c>
      <c r="D177" s="18"/>
      <c r="E177" s="18"/>
      <c r="F177" s="18"/>
      <c r="G177" t="str">
        <f t="shared" si="17"/>
        <v>Fairings10</v>
      </c>
      <c r="M177" s="14" t="str">
        <f t="shared" si="16"/>
        <v>@PART[*]:HAS[#kiwiBranch[Fairings],#kiwiTier[10]]:FOR[zKiwiTechTree]
{
    @TechRequired = aerographite
}</v>
      </c>
      <c r="N177" t="str">
        <f>IF(AND(EXACT(LEFT(A177,1),UPPER(LEFT(A177,1)))=TRUE,A177&lt;&gt;""),_xlfn.CONCAT(REPT("/",4)," ",REPT("*",10)," ",A177," ",REPT("*",10)," ",REPT("\",4),CHAR(10)),IF(A177&lt;&gt;"",_xlfn.CONCAT(REPT("/",2)," Tier ",B177," - ",VLOOKUP(A177,primary[[id]:[realTitle]],5,FALSE)," ",REPT("\",2),CHAR(10)),""))</f>
        <v xml:space="preserve">// Tier 10 - Aerographite \\
</v>
      </c>
    </row>
    <row r="178" spans="1:14" x14ac:dyDescent="0.35">
      <c r="A178" t="s">
        <v>222</v>
      </c>
      <c r="B178">
        <f>_xlfn.FLOOR.MATH(VLOOKUP(Tbl_Fairings[[#This Row],[Fairings]],primary[[id]:[tier]],2,FALSE),1)</f>
        <v>11</v>
      </c>
      <c r="C178" s="18" t="s">
        <v>462</v>
      </c>
      <c r="D178" s="18"/>
      <c r="E178" s="18"/>
      <c r="F178" s="18"/>
      <c r="G178" t="str">
        <f t="shared" si="17"/>
        <v>Fairings11</v>
      </c>
      <c r="M178" s="14" t="str">
        <f t="shared" si="16"/>
        <v>@PART[*]:HAS[#kiwiBranch[Fairings],#kiwiTier[11]]:FOR[zKiwiTechTree]
{
    @TechRequired = bioActivatedAerographite
}</v>
      </c>
      <c r="N178" t="str">
        <f>IF(AND(EXACT(LEFT(A178,1),UPPER(LEFT(A178,1)))=TRUE,A178&lt;&gt;""),_xlfn.CONCAT(REPT("/",4)," ",REPT("*",10)," ",A178," ",REPT("*",10)," ",REPT("\",4),CHAR(10)),IF(A178&lt;&gt;"",_xlfn.CONCAT(REPT("/",2)," Tier ",B178," - ",VLOOKUP(A178,primary[[id]:[realTitle]],5,FALSE)," ",REPT("\",2),CHAR(10)),""))</f>
        <v xml:space="preserve">// Tier 11 - Bio-Activated Aerographite \\
</v>
      </c>
    </row>
    <row r="179" spans="1:14" x14ac:dyDescent="0.35">
      <c r="G179" t="str">
        <f t="shared" si="17"/>
        <v/>
      </c>
      <c r="M179" s="14" t="str">
        <f t="shared" si="16"/>
        <v/>
      </c>
      <c r="N179" t="str">
        <f>IF(AND(EXACT(LEFT(A179,1),UPPER(LEFT(A179,1)))=TRUE,A179&lt;&gt;""),_xlfn.CONCAT(REPT("/",4)," ",REPT("*",10)," ",A179," ",REPT("*",10)," ",REPT("\",4),CHAR(10)),IF(A179&lt;&gt;"",_xlfn.CONCAT(REPT("/",2)," Tier ",B179," - ",VLOOKUP(A179,primary[[id]:[realTitle]],5,FALSE)," ",REPT("\",2),CHAR(10)),""))</f>
        <v/>
      </c>
    </row>
    <row r="180" spans="1:14" x14ac:dyDescent="0.35">
      <c r="G180" t="str">
        <f t="shared" si="17"/>
        <v/>
      </c>
      <c r="M180" s="14" t="str">
        <f t="shared" si="16"/>
        <v/>
      </c>
      <c r="N180" t="str">
        <f>IF(AND(EXACT(LEFT(A180,1),UPPER(LEFT(A180,1)))=TRUE,A180&lt;&gt;""),_xlfn.CONCAT(REPT("/",4)," ",REPT("*",10)," ",A180," ",REPT("*",10)," ",REPT("\",4),CHAR(10)),IF(A180&lt;&gt;"",_xlfn.CONCAT(REPT("/",2)," Tier ",B180," - ",VLOOKUP(A180,primary[[id]:[realTitle]],5,FALSE)," ",REPT("\",2),CHAR(10)),""))</f>
        <v/>
      </c>
    </row>
    <row r="181" spans="1:14" x14ac:dyDescent="0.35">
      <c r="A181" s="18" t="s">
        <v>1033</v>
      </c>
      <c r="B181" t="s">
        <v>247</v>
      </c>
      <c r="C181" t="s">
        <v>1165</v>
      </c>
      <c r="G181" t="str">
        <f t="shared" si="17"/>
        <v>TitleTier</v>
      </c>
      <c r="M181" s="14" t="str">
        <f t="shared" si="16"/>
        <v/>
      </c>
      <c r="N181" t="str">
        <f>IF(AND(EXACT(LEFT(A181,1),UPPER(LEFT(A181,1)))=TRUE,A181&lt;&gt;""),_xlfn.CONCAT(REPT("/",4)," ",REPT("*",10)," ",A181," ",REPT("*",10)," ",REPT("\",4),CHAR(10)),IF(A181&lt;&gt;"",_xlfn.CONCAT(REPT("/",2)," Tier ",B181," - ",VLOOKUP(A181,primary[[id]:[realTitle]],5,FALSE)," ",REPT("\",2),CHAR(10)),""))</f>
        <v xml:space="preserve">//// ********** NoseCones ********** \\\\
</v>
      </c>
    </row>
    <row r="182" spans="1:14" x14ac:dyDescent="0.35">
      <c r="A182" s="18" t="s">
        <v>0</v>
      </c>
      <c r="B182">
        <f>_xlfn.FLOOR.MATH(VLOOKUP(Tbl_NoseCones[[#This Row],[NoseCones]],primary[[id]:[tier]],2,FALSE),1)</f>
        <v>0</v>
      </c>
      <c r="C182" s="18" t="s">
        <v>1033</v>
      </c>
      <c r="D182" s="18"/>
      <c r="E182" s="18"/>
      <c r="F182" s="18"/>
      <c r="G182" t="str">
        <f t="shared" si="17"/>
        <v>NoseCones0</v>
      </c>
      <c r="M182" s="14" t="str">
        <f t="shared" si="16"/>
        <v>@PART[*]:HAS[#kiwiBranch[NoseCones],#kiwiTier[0]]:FOR[zKiwiTechTree]
{
    @TechRequired = start
}</v>
      </c>
      <c r="N182" t="str">
        <f>IF(AND(EXACT(LEFT(A182,1),UPPER(LEFT(A182,1)))=TRUE,A182&lt;&gt;""),_xlfn.CONCAT(REPT("/",4)," ",REPT("*",10)," ",A182," ",REPT("*",10)," ",REPT("\",4),CHAR(10)),IF(A182&lt;&gt;"",_xlfn.CONCAT(REPT("/",2)," Tier ",B182," - ",VLOOKUP(A182,primary[[id]:[realTitle]],5,FALSE)," ",REPT("\",2),CHAR(10)),""))</f>
        <v xml:space="preserve">// Tier 0 - Start \\
</v>
      </c>
    </row>
    <row r="183" spans="1:14" x14ac:dyDescent="0.35">
      <c r="A183" s="18" t="s">
        <v>994</v>
      </c>
      <c r="B183">
        <f>_xlfn.FLOOR.MATH(VLOOKUP(Tbl_NoseCones[[#This Row],[NoseCones]],primary[[id]:[tier]],2,FALSE),1)</f>
        <v>1</v>
      </c>
      <c r="C183" s="18" t="s">
        <v>1033</v>
      </c>
      <c r="D183" s="18"/>
      <c r="E183" s="18"/>
      <c r="F183" s="18"/>
      <c r="G183" t="str">
        <f t="shared" si="17"/>
        <v>NoseCones1</v>
      </c>
      <c r="M183" s="14" t="str">
        <f t="shared" si="16"/>
        <v>@PART[*]:HAS[#kiwiBranch[NoseCones],#kiwiTier[1]]:FOR[zKiwiTechTree]
{
    @TechRequired = primitiveConstruction
}</v>
      </c>
      <c r="N183" t="str">
        <f>IF(AND(EXACT(LEFT(A183,1),UPPER(LEFT(A183,1)))=TRUE,A183&lt;&gt;""),_xlfn.CONCAT(REPT("/",4)," ",REPT("*",10)," ",A183," ",REPT("*",10)," ",REPT("\",4),CHAR(10)),IF(A183&lt;&gt;"",_xlfn.CONCAT(REPT("/",2)," Tier ",B183," - ",VLOOKUP(A183,primary[[id]:[realTitle]],5,FALSE)," ",REPT("\",2),CHAR(10)),""))</f>
        <v xml:space="preserve">// Tier 1 - Primitive Construction \\
</v>
      </c>
    </row>
    <row r="184" spans="1:14" x14ac:dyDescent="0.35">
      <c r="A184" s="18" t="s">
        <v>116</v>
      </c>
      <c r="B184">
        <f>_xlfn.FLOOR.MATH(VLOOKUP(Tbl_NoseCones[[#This Row],[NoseCones]],primary[[id]:[tier]],2,FALSE),1)</f>
        <v>2</v>
      </c>
      <c r="C184" s="18" t="s">
        <v>1033</v>
      </c>
      <c r="D184" s="18"/>
      <c r="E184" s="18"/>
      <c r="F184" s="18"/>
      <c r="G184" t="str">
        <f t="shared" si="17"/>
        <v>NoseCones2</v>
      </c>
      <c r="M184" s="14" t="str">
        <f t="shared" si="16"/>
        <v>@PART[*]:HAS[#kiwiBranch[NoseCones],#kiwiTier[2]]:FOR[zKiwiTechTree]
{
    @TechRequired = earlyConstruction
}</v>
      </c>
      <c r="N184" t="str">
        <f>IF(AND(EXACT(LEFT(A184,1),UPPER(LEFT(A184,1)))=TRUE,A184&lt;&gt;""),_xlfn.CONCAT(REPT("/",4)," ",REPT("*",10)," ",A184," ",REPT("*",10)," ",REPT("\",4),CHAR(10)),IF(A184&lt;&gt;"",_xlfn.CONCAT(REPT("/",2)," Tier ",B184," - ",VLOOKUP(A184,primary[[id]:[realTitle]],5,FALSE)," ",REPT("\",2),CHAR(10)),""))</f>
        <v xml:space="preserve">// Tier 2 - Early Construction \\
</v>
      </c>
    </row>
    <row r="185" spans="1:14" x14ac:dyDescent="0.35">
      <c r="A185" t="s">
        <v>13</v>
      </c>
      <c r="B185">
        <f>_xlfn.FLOOR.MATH(VLOOKUP(Tbl_NoseCones[[#This Row],[NoseCones]],primary[[id]:[tier]],2,FALSE),1)</f>
        <v>3</v>
      </c>
      <c r="C185" s="18" t="s">
        <v>1033</v>
      </c>
      <c r="D185" s="18"/>
      <c r="E185" s="18"/>
      <c r="F185" s="18"/>
      <c r="G185" t="str">
        <f t="shared" si="17"/>
        <v>NoseCones3</v>
      </c>
      <c r="M185" s="14" t="str">
        <f t="shared" si="16"/>
        <v>@PART[*]:HAS[#kiwiBranch[NoseCones],#kiwiTier[3]]:FOR[zKiwiTechTree]
{
    @TechRequired = basicConstruction
}</v>
      </c>
      <c r="N185" t="str">
        <f>IF(AND(EXACT(LEFT(A185,1),UPPER(LEFT(A185,1)))=TRUE,A185&lt;&gt;""),_xlfn.CONCAT(REPT("/",4)," ",REPT("*",10)," ",A185," ",REPT("*",10)," ",REPT("\",4),CHAR(10)),IF(A185&lt;&gt;"",_xlfn.CONCAT(REPT("/",2)," Tier ",B185," - ",VLOOKUP(A185,primary[[id]:[realTitle]],5,FALSE)," ",REPT("\",2),CHAR(10)),""))</f>
        <v xml:space="preserve">// Tier 3 - Basic Construction \\
</v>
      </c>
    </row>
    <row r="186" spans="1:14" x14ac:dyDescent="0.35">
      <c r="A186" t="s">
        <v>458</v>
      </c>
      <c r="B186">
        <f>_xlfn.FLOOR.MATH(VLOOKUP(Tbl_NoseCones[[#This Row],[NoseCones]],primary[[id]:[tier]],2,FALSE),1)</f>
        <v>4</v>
      </c>
      <c r="C186" s="18" t="s">
        <v>1033</v>
      </c>
      <c r="D186" s="18"/>
      <c r="E186" s="18"/>
      <c r="F186" s="18"/>
      <c r="G186" t="str">
        <f t="shared" si="17"/>
        <v>NoseCones4</v>
      </c>
      <c r="M186" s="14" t="str">
        <f t="shared" si="16"/>
        <v>@PART[*]:HAS[#kiwiBranch[NoseCones],#kiwiTier[4]]:FOR[zKiwiTechTree]
{
    @TechRequired = fairings
}</v>
      </c>
      <c r="N186" t="str">
        <f>IF(AND(EXACT(LEFT(A186,1),UPPER(LEFT(A186,1)))=TRUE,A186&lt;&gt;""),_xlfn.CONCAT(REPT("/",4)," ",REPT("*",10)," ",A186," ",REPT("*",10)," ",REPT("\",4),CHAR(10)),IF(A186&lt;&gt;"",_xlfn.CONCAT(REPT("/",2)," Tier ",B186," - ",VLOOKUP(A186,primary[[id]:[realTitle]],5,FALSE)," ",REPT("\",2),CHAR(10)),""))</f>
        <v xml:space="preserve">// Tier 4 - Fairings \\
</v>
      </c>
    </row>
    <row r="187" spans="1:14" x14ac:dyDescent="0.35">
      <c r="A187" t="s">
        <v>496</v>
      </c>
      <c r="B187">
        <f>_xlfn.FLOOR.MATH(VLOOKUP(Tbl_NoseCones[[#This Row],[NoseCones]],primary[[id]:[tier]],2,FALSE),1)</f>
        <v>5</v>
      </c>
      <c r="C187" s="18" t="s">
        <v>1033</v>
      </c>
      <c r="D187" s="18"/>
      <c r="E187" s="18"/>
      <c r="F187" s="18"/>
      <c r="G187" t="str">
        <f t="shared" si="17"/>
        <v>NoseCones5</v>
      </c>
      <c r="M187" s="14" t="str">
        <f t="shared" si="16"/>
        <v>@PART[*]:HAS[#kiwiBranch[NoseCones],#kiwiTier[5]]:FOR[zKiwiTechTree]
{
    @TechRequired = adapters
}</v>
      </c>
      <c r="N187" t="str">
        <f>IF(AND(EXACT(LEFT(A187,1),UPPER(LEFT(A187,1)))=TRUE,A187&lt;&gt;""),_xlfn.CONCAT(REPT("/",4)," ",REPT("*",10)," ",A187," ",REPT("*",10)," ",REPT("\",4),CHAR(10)),IF(A187&lt;&gt;"",_xlfn.CONCAT(REPT("/",2)," Tier ",B187," - ",VLOOKUP(A187,primary[[id]:[realTitle]],5,FALSE)," ",REPT("\",2),CHAR(10)),""))</f>
        <v xml:space="preserve">// Tier 5 - Engine Adapters \\
</v>
      </c>
    </row>
    <row r="188" spans="1:14" x14ac:dyDescent="0.35">
      <c r="A188" t="s">
        <v>459</v>
      </c>
      <c r="B188">
        <f>_xlfn.FLOOR.MATH(VLOOKUP(Tbl_NoseCones[[#This Row],[NoseCones]],primary[[id]:[tier]],2,FALSE),1)</f>
        <v>6</v>
      </c>
      <c r="C188" s="18" t="s">
        <v>1033</v>
      </c>
      <c r="D188" s="18"/>
      <c r="E188" s="18"/>
      <c r="F188" s="18"/>
      <c r="G188" t="str">
        <f t="shared" si="17"/>
        <v>NoseCones6</v>
      </c>
      <c r="M188" s="14" t="str">
        <f t="shared" si="16"/>
        <v>@PART[*]:HAS[#kiwiBranch[NoseCones],#kiwiTier[6]]:FOR[zKiwiTechTree]
{
    @TechRequired = noseCones
}</v>
      </c>
      <c r="N188" t="str">
        <f>IF(AND(EXACT(LEFT(A188,1),UPPER(LEFT(A188,1)))=TRUE,A188&lt;&gt;""),_xlfn.CONCAT(REPT("/",4)," ",REPT("*",10)," ",A188," ",REPT("*",10)," ",REPT("\",4),CHAR(10)),IF(A188&lt;&gt;"",_xlfn.CONCAT(REPT("/",2)," Tier ",B188," - ",VLOOKUP(A188,primary[[id]:[realTitle]],5,FALSE)," ",REPT("\",2),CHAR(10)),""))</f>
        <v xml:space="preserve">// Tier 6 - Nose Cones \\
</v>
      </c>
    </row>
    <row r="189" spans="1:14" x14ac:dyDescent="0.35">
      <c r="A189" t="s">
        <v>88</v>
      </c>
      <c r="B189">
        <f>_xlfn.FLOOR.MATH(VLOOKUP(Tbl_NoseCones[[#This Row],[NoseCones]],primary[[id]:[tier]],2,FALSE),1)</f>
        <v>7</v>
      </c>
      <c r="C189" s="18" t="s">
        <v>1033</v>
      </c>
      <c r="D189" s="18"/>
      <c r="E189" s="18"/>
      <c r="F189" s="18"/>
      <c r="G189" t="str">
        <f t="shared" si="17"/>
        <v>NoseCones7</v>
      </c>
      <c r="M189" s="14" t="str">
        <f t="shared" si="16"/>
        <v>@PART[*]:HAS[#kiwiBranch[NoseCones],#kiwiTier[7]]:FOR[zKiwiTechTree]
{
    @TechRequired = advMetalworks
}</v>
      </c>
      <c r="N189" t="str">
        <f>IF(AND(EXACT(LEFT(A189,1),UPPER(LEFT(A189,1)))=TRUE,A189&lt;&gt;""),_xlfn.CONCAT(REPT("/",4)," ",REPT("*",10)," ",A189," ",REPT("*",10)," ",REPT("\",4),CHAR(10)),IF(A189&lt;&gt;"",_xlfn.CONCAT(REPT("/",2)," Tier ",B189," - ",VLOOKUP(A189,primary[[id]:[realTitle]],5,FALSE)," ",REPT("\",2),CHAR(10)),""))</f>
        <v xml:space="preserve">// Tier 7 - Advanced MetalWorks \\
</v>
      </c>
    </row>
    <row r="190" spans="1:14" x14ac:dyDescent="0.35">
      <c r="A190" t="s">
        <v>128</v>
      </c>
      <c r="B190">
        <f>_xlfn.FLOOR.MATH(VLOOKUP(Tbl_NoseCones[[#This Row],[NoseCones]],primary[[id]:[tier]],2,FALSE),1)</f>
        <v>8</v>
      </c>
      <c r="C190" s="18" t="s">
        <v>1033</v>
      </c>
      <c r="D190" s="18"/>
      <c r="E190" s="18"/>
      <c r="F190" s="18"/>
      <c r="G190" t="str">
        <f t="shared" si="17"/>
        <v>NoseCones8</v>
      </c>
      <c r="M190" s="14" t="str">
        <f t="shared" si="16"/>
        <v>@PART[*]:HAS[#kiwiBranch[NoseCones],#kiwiTier[8]]:FOR[zKiwiTechTree]
{
    @TechRequired = nanolathing
}</v>
      </c>
      <c r="N190" t="str">
        <f>IF(AND(EXACT(LEFT(A190,1),UPPER(LEFT(A190,1)))=TRUE,A190&lt;&gt;""),_xlfn.CONCAT(REPT("/",4)," ",REPT("*",10)," ",A190," ",REPT("*",10)," ",REPT("\",4),CHAR(10)),IF(A190&lt;&gt;"",_xlfn.CONCAT(REPT("/",2)," Tier ",B190," - ",VLOOKUP(A190,primary[[id]:[realTitle]],5,FALSE)," ",REPT("\",2),CHAR(10)),""))</f>
        <v xml:space="preserve">// Tier 8 - Nanolathing \\
</v>
      </c>
    </row>
    <row r="191" spans="1:14" x14ac:dyDescent="0.35">
      <c r="A191" t="s">
        <v>158</v>
      </c>
      <c r="B191">
        <f>_xlfn.FLOOR.MATH(VLOOKUP(Tbl_NoseCones[[#This Row],[NoseCones]],primary[[id]:[tier]],2,FALSE),1)</f>
        <v>9</v>
      </c>
      <c r="C191" s="18" t="s">
        <v>1033</v>
      </c>
      <c r="D191" s="18"/>
      <c r="E191" s="18"/>
      <c r="F191" s="18"/>
      <c r="G191" t="str">
        <f t="shared" si="17"/>
        <v>NoseCones9</v>
      </c>
      <c r="M191" s="14" t="str">
        <f t="shared" si="16"/>
        <v>@PART[*]:HAS[#kiwiBranch[NoseCones],#kiwiTier[9]]:FOR[zKiwiTechTree]
{
    @TechRequired = exoticAlloys
}</v>
      </c>
      <c r="N191" t="str">
        <f>IF(AND(EXACT(LEFT(A191,1),UPPER(LEFT(A191,1)))=TRUE,A191&lt;&gt;""),_xlfn.CONCAT(REPT("/",4)," ",REPT("*",10)," ",A191," ",REPT("*",10)," ",REPT("\",4),CHAR(10)),IF(A191&lt;&gt;"",_xlfn.CONCAT(REPT("/",2)," Tier ",B191," - ",VLOOKUP(A191,primary[[id]:[realTitle]],5,FALSE)," ",REPT("\",2),CHAR(10)),""))</f>
        <v xml:space="preserve">// Tier 9 - Exotic Alloys \\
</v>
      </c>
    </row>
    <row r="192" spans="1:14" x14ac:dyDescent="0.35">
      <c r="A192" t="s">
        <v>201</v>
      </c>
      <c r="B192">
        <f>_xlfn.FLOOR.MATH(VLOOKUP(Tbl_NoseCones[[#This Row],[NoseCones]],primary[[id]:[tier]],2,FALSE),1)</f>
        <v>10</v>
      </c>
      <c r="C192" s="18" t="s">
        <v>1033</v>
      </c>
      <c r="D192" s="18"/>
      <c r="E192" s="18"/>
      <c r="F192" s="18"/>
      <c r="G192" t="str">
        <f t="shared" si="17"/>
        <v>NoseCones10</v>
      </c>
      <c r="M192" s="14" t="str">
        <f t="shared" si="16"/>
        <v>@PART[*]:HAS[#kiwiBranch[NoseCones],#kiwiTier[10]]:FOR[zKiwiTechTree]
{
    @TechRequired = aerographite
}</v>
      </c>
      <c r="N192" t="str">
        <f>IF(AND(EXACT(LEFT(A192,1),UPPER(LEFT(A192,1)))=TRUE,A192&lt;&gt;""),_xlfn.CONCAT(REPT("/",4)," ",REPT("*",10)," ",A192," ",REPT("*",10)," ",REPT("\",4),CHAR(10)),IF(A192&lt;&gt;"",_xlfn.CONCAT(REPT("/",2)," Tier ",B192," - ",VLOOKUP(A192,primary[[id]:[realTitle]],5,FALSE)," ",REPT("\",2),CHAR(10)),""))</f>
        <v xml:space="preserve">// Tier 10 - Aerographite \\
</v>
      </c>
    </row>
    <row r="193" spans="1:14" x14ac:dyDescent="0.35">
      <c r="A193" t="s">
        <v>222</v>
      </c>
      <c r="B193">
        <f>_xlfn.FLOOR.MATH(VLOOKUP(Tbl_NoseCones[[#This Row],[NoseCones]],primary[[id]:[tier]],2,FALSE),1)</f>
        <v>11</v>
      </c>
      <c r="C193" s="18" t="s">
        <v>1033</v>
      </c>
      <c r="D193" s="18"/>
      <c r="E193" s="18"/>
      <c r="F193" s="18"/>
      <c r="G193" t="str">
        <f t="shared" si="17"/>
        <v>NoseCones11</v>
      </c>
      <c r="M193" s="14" t="str">
        <f t="shared" si="16"/>
        <v>@PART[*]:HAS[#kiwiBranch[NoseCones],#kiwiTier[11]]:FOR[zKiwiTechTree]
{
    @TechRequired = bioActivatedAerographite
}</v>
      </c>
      <c r="N193" t="str">
        <f>IF(AND(EXACT(LEFT(A193,1),UPPER(LEFT(A193,1)))=TRUE,A193&lt;&gt;""),_xlfn.CONCAT(REPT("/",4)," ",REPT("*",10)," ",A193," ",REPT("*",10)," ",REPT("\",4),CHAR(10)),IF(A193&lt;&gt;"",_xlfn.CONCAT(REPT("/",2)," Tier ",B193," - ",VLOOKUP(A193,primary[[id]:[realTitle]],5,FALSE)," ",REPT("\",2),CHAR(10)),""))</f>
        <v xml:space="preserve">// Tier 11 - Bio-Activated Aerographite \\
</v>
      </c>
    </row>
    <row r="194" spans="1:14" x14ac:dyDescent="0.35">
      <c r="G194" t="str">
        <f t="shared" si="17"/>
        <v/>
      </c>
      <c r="M194" s="14" t="str">
        <f t="shared" si="16"/>
        <v/>
      </c>
      <c r="N194" t="str">
        <f>IF(AND(EXACT(LEFT(A194,1),UPPER(LEFT(A194,1)))=TRUE,A194&lt;&gt;""),_xlfn.CONCAT(REPT("/",4)," ",REPT("*",10)," ",A194," ",REPT("*",10)," ",REPT("\",4),CHAR(10)),IF(A194&lt;&gt;"",_xlfn.CONCAT(REPT("/",2)," Tier ",B194," - ",VLOOKUP(A194,primary[[id]:[realTitle]],5,FALSE)," ",REPT("\",2),CHAR(10)),""))</f>
        <v/>
      </c>
    </row>
    <row r="195" spans="1:14" x14ac:dyDescent="0.35">
      <c r="G195" t="str">
        <f t="shared" si="17"/>
        <v/>
      </c>
      <c r="M195" s="14" t="str">
        <f t="shared" si="16"/>
        <v/>
      </c>
      <c r="N195" t="str">
        <f>IF(AND(EXACT(LEFT(A195,1),UPPER(LEFT(A195,1)))=TRUE,A195&lt;&gt;""),_xlfn.CONCAT(REPT("/",4)," ",REPT("*",10)," ",A195," ",REPT("*",10)," ",REPT("\",4),CHAR(10)),IF(A195&lt;&gt;"",_xlfn.CONCAT(REPT("/",2)," Tier ",B195," - ",VLOOKUP(A195,primary[[id]:[realTitle]],5,FALSE)," ",REPT("\",2),CHAR(10)),""))</f>
        <v/>
      </c>
    </row>
    <row r="196" spans="1:14" x14ac:dyDescent="0.35">
      <c r="A196" s="18" t="s">
        <v>1034</v>
      </c>
      <c r="B196" t="s">
        <v>247</v>
      </c>
      <c r="C196" t="s">
        <v>1165</v>
      </c>
      <c r="G196" t="str">
        <f t="shared" si="17"/>
        <v>TitleTier</v>
      </c>
      <c r="M196" s="14" t="str">
        <f t="shared" si="16"/>
        <v/>
      </c>
      <c r="N196" t="str">
        <f>IF(AND(EXACT(LEFT(A196,1),UPPER(LEFT(A196,1)))=TRUE,A196&lt;&gt;""),_xlfn.CONCAT(REPT("/",4)," ",REPT("*",10)," ",A196," ",REPT("*",10)," ",REPT("\",4),CHAR(10)),IF(A196&lt;&gt;"",_xlfn.CONCAT(REPT("/",2)," Tier ",B196," - ",VLOOKUP(A196,primary[[id]:[realTitle]],5,FALSE)," ",REPT("\",2),CHAR(10)),""))</f>
        <v xml:space="preserve">//// ********** StructuralStationRocketParts ********** \\\\
</v>
      </c>
    </row>
    <row r="197" spans="1:14" x14ac:dyDescent="0.35">
      <c r="A197" s="18" t="s">
        <v>0</v>
      </c>
      <c r="B197">
        <f>_xlfn.FLOOR.MATH(VLOOKUP(Tbl_StructuralStationRocketParts[[#This Row],[StructuralStationRocketParts]],primary[[id]:[tier]],2,FALSE),1)</f>
        <v>0</v>
      </c>
      <c r="C197" s="18" t="s">
        <v>1034</v>
      </c>
      <c r="D197" s="18"/>
      <c r="E197" s="18"/>
      <c r="F197" s="18"/>
      <c r="G197" t="str">
        <f t="shared" si="17"/>
        <v>StructuralStationRocketParts0</v>
      </c>
      <c r="M197" s="14" t="str">
        <f t="shared" si="16"/>
        <v>@PART[*]:HAS[#kiwiBranch[StructuralStationRocketParts],#kiwiTier[0]]:FOR[zKiwiTechTree]
{
    @TechRequired = start
}</v>
      </c>
      <c r="N197" t="str">
        <f>IF(AND(EXACT(LEFT(A197,1),UPPER(LEFT(A197,1)))=TRUE,A197&lt;&gt;""),_xlfn.CONCAT(REPT("/",4)," ",REPT("*",10)," ",A197," ",REPT("*",10)," ",REPT("\",4),CHAR(10)),IF(A197&lt;&gt;"",_xlfn.CONCAT(REPT("/",2)," Tier ",B197," - ",VLOOKUP(A197,primary[[id]:[realTitle]],5,FALSE)," ",REPT("\",2),CHAR(10)),""))</f>
        <v xml:space="preserve">// Tier 0 - Start \\
</v>
      </c>
    </row>
    <row r="198" spans="1:14" x14ac:dyDescent="0.35">
      <c r="A198" s="18" t="s">
        <v>994</v>
      </c>
      <c r="B198">
        <f>_xlfn.FLOOR.MATH(VLOOKUP(Tbl_StructuralStationRocketParts[[#This Row],[StructuralStationRocketParts]],primary[[id]:[tier]],2,FALSE),1)</f>
        <v>1</v>
      </c>
      <c r="C198" s="18" t="s">
        <v>1034</v>
      </c>
      <c r="D198" s="18"/>
      <c r="E198" s="18"/>
      <c r="F198" s="18"/>
      <c r="G198" t="str">
        <f t="shared" si="17"/>
        <v>StructuralStationRocketParts1</v>
      </c>
      <c r="M198" s="14" t="str">
        <f t="shared" si="16"/>
        <v>@PART[*]:HAS[#kiwiBranch[StructuralStationRocketParts],#kiwiTier[1]]:FOR[zKiwiTechTree]
{
    @TechRequired = primitiveConstruction
}</v>
      </c>
      <c r="N198" t="str">
        <f>IF(AND(EXACT(LEFT(A198,1),UPPER(LEFT(A198,1)))=TRUE,A198&lt;&gt;""),_xlfn.CONCAT(REPT("/",4)," ",REPT("*",10)," ",A198," ",REPT("*",10)," ",REPT("\",4),CHAR(10)),IF(A198&lt;&gt;"",_xlfn.CONCAT(REPT("/",2)," Tier ",B198," - ",VLOOKUP(A198,primary[[id]:[realTitle]],5,FALSE)," ",REPT("\",2),CHAR(10)),""))</f>
        <v xml:space="preserve">// Tier 1 - Primitive Construction \\
</v>
      </c>
    </row>
    <row r="199" spans="1:14" x14ac:dyDescent="0.35">
      <c r="A199" s="18" t="s">
        <v>116</v>
      </c>
      <c r="B199">
        <f>_xlfn.FLOOR.MATH(VLOOKUP(Tbl_StructuralStationRocketParts[[#This Row],[StructuralStationRocketParts]],primary[[id]:[tier]],2,FALSE),1)</f>
        <v>2</v>
      </c>
      <c r="C199" s="18" t="s">
        <v>1034</v>
      </c>
      <c r="D199" s="18"/>
      <c r="E199" s="18"/>
      <c r="F199" s="18"/>
      <c r="G199" t="str">
        <f t="shared" si="17"/>
        <v>StructuralStationRocketParts2</v>
      </c>
      <c r="M199" s="14" t="str">
        <f t="shared" si="16"/>
        <v>@PART[*]:HAS[#kiwiBranch[StructuralStationRocketParts],#kiwiTier[2]]:FOR[zKiwiTechTree]
{
    @TechRequired = earlyConstruction
}</v>
      </c>
      <c r="N199" t="str">
        <f>IF(AND(EXACT(LEFT(A199,1),UPPER(LEFT(A199,1)))=TRUE,A199&lt;&gt;""),_xlfn.CONCAT(REPT("/",4)," ",REPT("*",10)," ",A199," ",REPT("*",10)," ",REPT("\",4),CHAR(10)),IF(A199&lt;&gt;"",_xlfn.CONCAT(REPT("/",2)," Tier ",B199," - ",VLOOKUP(A199,primary[[id]:[realTitle]],5,FALSE)," ",REPT("\",2),CHAR(10)),""))</f>
        <v xml:space="preserve">// Tier 2 - Early Construction \\
</v>
      </c>
    </row>
    <row r="200" spans="1:14" x14ac:dyDescent="0.35">
      <c r="A200" t="s">
        <v>13</v>
      </c>
      <c r="B200">
        <f>_xlfn.FLOOR.MATH(VLOOKUP(Tbl_StructuralStationRocketParts[[#This Row],[StructuralStationRocketParts]],primary[[id]:[tier]],2,FALSE),1)</f>
        <v>3</v>
      </c>
      <c r="C200" s="18" t="s">
        <v>1034</v>
      </c>
      <c r="D200" s="18"/>
      <c r="E200" s="18"/>
      <c r="F200" s="18"/>
      <c r="G200" t="str">
        <f t="shared" si="17"/>
        <v>StructuralStationRocketParts3</v>
      </c>
      <c r="M200" s="14" t="str">
        <f t="shared" si="16"/>
        <v>@PART[*]:HAS[#kiwiBranch[StructuralStationRocketParts],#kiwiTier[3]]:FOR[zKiwiTechTree]
{
    @TechRequired = basicConstruction
}</v>
      </c>
      <c r="N200" t="str">
        <f>IF(AND(EXACT(LEFT(A200,1),UPPER(LEFT(A200,1)))=TRUE,A200&lt;&gt;""),_xlfn.CONCAT(REPT("/",4)," ",REPT("*",10)," ",A200," ",REPT("*",10)," ",REPT("\",4),CHAR(10)),IF(A200&lt;&gt;"",_xlfn.CONCAT(REPT("/",2)," Tier ",B200," - ",VLOOKUP(A200,primary[[id]:[realTitle]],5,FALSE)," ",REPT("\",2),CHAR(10)),""))</f>
        <v xml:space="preserve">// Tier 3 - Basic Construction \\
</v>
      </c>
    </row>
    <row r="201" spans="1:14" x14ac:dyDescent="0.35">
      <c r="A201" t="s">
        <v>25</v>
      </c>
      <c r="B201">
        <f>_xlfn.FLOOR.MATH(VLOOKUP(Tbl_StructuralStationRocketParts[[#This Row],[StructuralStationRocketParts]],primary[[id]:[tier]],2,FALSE),1)</f>
        <v>4</v>
      </c>
      <c r="C201" s="18" t="s">
        <v>1034</v>
      </c>
      <c r="D201" s="18"/>
      <c r="E201" s="18"/>
      <c r="F201" s="18"/>
      <c r="G201" t="str">
        <f t="shared" si="17"/>
        <v>StructuralStationRocketParts4</v>
      </c>
      <c r="M201" s="14" t="str">
        <f t="shared" si="16"/>
        <v>@PART[*]:HAS[#kiwiBranch[StructuralStationRocketParts],#kiwiTier[4]]:FOR[zKiwiTechTree]
{
    @TechRequired = generalConstruction
}</v>
      </c>
      <c r="N201" t="str">
        <f>IF(AND(EXACT(LEFT(A201,1),UPPER(LEFT(A201,1)))=TRUE,A201&lt;&gt;""),_xlfn.CONCAT(REPT("/",4)," ",REPT("*",10)," ",A201," ",REPT("*",10)," ",REPT("\",4),CHAR(10)),IF(A201&lt;&gt;"",_xlfn.CONCAT(REPT("/",2)," Tier ",B201," - ",VLOOKUP(A201,primary[[id]:[realTitle]],5,FALSE)," ",REPT("\",2),CHAR(10)),""))</f>
        <v xml:space="preserve">// Tier 4 - General Construction \\
</v>
      </c>
    </row>
    <row r="202" spans="1:14" x14ac:dyDescent="0.35">
      <c r="A202" t="s">
        <v>40</v>
      </c>
      <c r="B202">
        <f>_xlfn.FLOOR.MATH(VLOOKUP(Tbl_StructuralStationRocketParts[[#This Row],[StructuralStationRocketParts]],primary[[id]:[tier]],2,FALSE),1)</f>
        <v>5</v>
      </c>
      <c r="C202" s="18" t="s">
        <v>1034</v>
      </c>
      <c r="D202" s="18"/>
      <c r="E202" s="18"/>
      <c r="F202" s="18"/>
      <c r="G202" t="str">
        <f t="shared" si="17"/>
        <v>StructuralStationRocketParts5</v>
      </c>
      <c r="M202" s="14" t="str">
        <f t="shared" si="16"/>
        <v>@PART[*]:HAS[#kiwiBranch[StructuralStationRocketParts],#kiwiTier[5]]:FOR[zKiwiTechTree]
{
    @TechRequired = advConstruction
}</v>
      </c>
      <c r="N202" t="str">
        <f>IF(AND(EXACT(LEFT(A202,1),UPPER(LEFT(A202,1)))=TRUE,A202&lt;&gt;""),_xlfn.CONCAT(REPT("/",4)," ",REPT("*",10)," ",A202," ",REPT("*",10)," ",REPT("\",4),CHAR(10)),IF(A202&lt;&gt;"",_xlfn.CONCAT(REPT("/",2)," Tier ",B202," - ",VLOOKUP(A202,primary[[id]:[realTitle]],5,FALSE)," ",REPT("\",2),CHAR(10)),""))</f>
        <v xml:space="preserve">// Tier 5 - Advanced Construction \\
</v>
      </c>
    </row>
    <row r="203" spans="1:14" x14ac:dyDescent="0.35">
      <c r="A203" t="s">
        <v>63</v>
      </c>
      <c r="B203">
        <f>_xlfn.FLOOR.MATH(VLOOKUP(Tbl_StructuralStationRocketParts[[#This Row],[StructuralStationRocketParts]],primary[[id]:[tier]],2,FALSE),1)</f>
        <v>6</v>
      </c>
      <c r="C203" s="18" t="s">
        <v>1034</v>
      </c>
      <c r="D203" s="18"/>
      <c r="E203" s="18"/>
      <c r="F203" s="18"/>
      <c r="G203" t="str">
        <f t="shared" si="17"/>
        <v>StructuralStationRocketParts6</v>
      </c>
      <c r="M203" s="14" t="str">
        <f t="shared" si="16"/>
        <v>@PART[*]:HAS[#kiwiBranch[StructuralStationRocketParts],#kiwiTier[6]]:FOR[zKiwiTechTree]
{
    @TechRequired = specializedConstruction
}</v>
      </c>
      <c r="N203" t="str">
        <f>IF(AND(EXACT(LEFT(A203,1),UPPER(LEFT(A203,1)))=TRUE,A203&lt;&gt;""),_xlfn.CONCAT(REPT("/",4)," ",REPT("*",10)," ",A203," ",REPT("*",10)," ",REPT("\",4),CHAR(10)),IF(A203&lt;&gt;"",_xlfn.CONCAT(REPT("/",2)," Tier ",B203," - ",VLOOKUP(A203,primary[[id]:[realTitle]],5,FALSE)," ",REPT("\",2),CHAR(10)),""))</f>
        <v xml:space="preserve">// Tier 6 - Specialized Construction \\
</v>
      </c>
    </row>
    <row r="204" spans="1:14" x14ac:dyDescent="0.35">
      <c r="A204" t="s">
        <v>89</v>
      </c>
      <c r="B204">
        <f>_xlfn.FLOOR.MATH(VLOOKUP(Tbl_StructuralStationRocketParts[[#This Row],[StructuralStationRocketParts]],primary[[id]:[tier]],2,FALSE),1)</f>
        <v>7</v>
      </c>
      <c r="C204" s="18" t="s">
        <v>1034</v>
      </c>
      <c r="D204" s="18"/>
      <c r="E204" s="18"/>
      <c r="F204" s="18"/>
      <c r="G204" t="str">
        <f t="shared" si="17"/>
        <v>StructuralStationRocketParts7</v>
      </c>
      <c r="M204" s="14" t="str">
        <f t="shared" si="16"/>
        <v>@PART[*]:HAS[#kiwiBranch[StructuralStationRocketParts],#kiwiTier[7]]:FOR[zKiwiTechTree]
{
    @TechRequired = composites
}</v>
      </c>
      <c r="N204" t="str">
        <f>IF(AND(EXACT(LEFT(A204,1),UPPER(LEFT(A204,1)))=TRUE,A204&lt;&gt;""),_xlfn.CONCAT(REPT("/",4)," ",REPT("*",10)," ",A204," ",REPT("*",10)," ",REPT("\",4),CHAR(10)),IF(A204&lt;&gt;"",_xlfn.CONCAT(REPT("/",2)," Tier ",B204," - ",VLOOKUP(A204,primary[[id]:[realTitle]],5,FALSE)," ",REPT("\",2),CHAR(10)),""))</f>
        <v xml:space="preserve">// Tier 7 - Composites \\
</v>
      </c>
    </row>
    <row r="205" spans="1:14" x14ac:dyDescent="0.35">
      <c r="A205" t="s">
        <v>129</v>
      </c>
      <c r="B205">
        <f>_xlfn.FLOOR.MATH(VLOOKUP(Tbl_StructuralStationRocketParts[[#This Row],[StructuralStationRocketParts]],primary[[id]:[tier]],2,FALSE),1)</f>
        <v>8</v>
      </c>
      <c r="C205" s="18" t="s">
        <v>1034</v>
      </c>
      <c r="D205" s="18"/>
      <c r="E205" s="18"/>
      <c r="F205" s="18"/>
      <c r="G205" t="str">
        <f t="shared" si="17"/>
        <v>StructuralStationRocketParts8</v>
      </c>
      <c r="M205" s="14" t="str">
        <f t="shared" si="16"/>
        <v>@PART[*]:HAS[#kiwiBranch[StructuralStationRocketParts],#kiwiTier[8]]:FOR[zKiwiTechTree]
{
    @TechRequired = metaMaterials
}</v>
      </c>
      <c r="N205" t="str">
        <f>IF(AND(EXACT(LEFT(A205,1),UPPER(LEFT(A205,1)))=TRUE,A205&lt;&gt;""),_xlfn.CONCAT(REPT("/",4)," ",REPT("*",10)," ",A205," ",REPT("*",10)," ",REPT("\",4),CHAR(10)),IF(A205&lt;&gt;"",_xlfn.CONCAT(REPT("/",2)," Tier ",B205," - ",VLOOKUP(A205,primary[[id]:[realTitle]],5,FALSE)," ",REPT("\",2),CHAR(10)),""))</f>
        <v xml:space="preserve">// Tier 8 - Meta-Materials \\
</v>
      </c>
    </row>
    <row r="206" spans="1:14" x14ac:dyDescent="0.35">
      <c r="A206" t="s">
        <v>159</v>
      </c>
      <c r="B206">
        <f>_xlfn.FLOOR.MATH(VLOOKUP(Tbl_StructuralStationRocketParts[[#This Row],[StructuralStationRocketParts]],primary[[id]:[tier]],2,FALSE),1)</f>
        <v>9</v>
      </c>
      <c r="C206" s="18" t="s">
        <v>1034</v>
      </c>
      <c r="D206" s="18"/>
      <c r="E206" s="18"/>
      <c r="F206" s="18"/>
      <c r="G206" t="str">
        <f t="shared" si="17"/>
        <v>StructuralStationRocketParts9</v>
      </c>
      <c r="M206" s="14" t="str">
        <f t="shared" si="16"/>
        <v>@PART[*]:HAS[#kiwiBranch[StructuralStationRocketParts],#kiwiTier[9]]:FOR[zKiwiTechTree]
{
    @TechRequired = orbitalAssembly
}</v>
      </c>
      <c r="N206" t="str">
        <f>IF(AND(EXACT(LEFT(A206,1),UPPER(LEFT(A206,1)))=TRUE,A206&lt;&gt;""),_xlfn.CONCAT(REPT("/",4)," ",REPT("*",10)," ",A206," ",REPT("*",10)," ",REPT("\",4),CHAR(10)),IF(A206&lt;&gt;"",_xlfn.CONCAT(REPT("/",2)," Tier ",B206," - ",VLOOKUP(A206,primary[[id]:[realTitle]],5,FALSE)," ",REPT("\",2),CHAR(10)),""))</f>
        <v xml:space="preserve">// Tier 9 - Orbital Assembly \\
</v>
      </c>
    </row>
    <row r="207" spans="1:14" x14ac:dyDescent="0.35">
      <c r="A207" t="s">
        <v>205</v>
      </c>
      <c r="B207">
        <f>_xlfn.FLOOR.MATH(VLOOKUP(Tbl_StructuralStationRocketParts[[#This Row],[StructuralStationRocketParts]],primary[[id]:[tier]],2,FALSE),1)</f>
        <v>10</v>
      </c>
      <c r="C207" s="18" t="s">
        <v>1034</v>
      </c>
      <c r="D207" s="18"/>
      <c r="E207" s="18"/>
      <c r="F207" s="18"/>
      <c r="G207" t="str">
        <f t="shared" si="17"/>
        <v>StructuralStationRocketParts10</v>
      </c>
      <c r="M207" s="14" t="str">
        <f t="shared" si="16"/>
        <v>@PART[*]:HAS[#kiwiBranch[StructuralStationRocketParts],#kiwiTier[10]]:FOR[zKiwiTechTree]
{
    @TechRequired = orbitalMegastructures
}</v>
      </c>
      <c r="N207" t="str">
        <f>IF(AND(EXACT(LEFT(A207,1),UPPER(LEFT(A207,1)))=TRUE,A207&lt;&gt;""),_xlfn.CONCAT(REPT("/",4)," ",REPT("*",10)," ",A207," ",REPT("*",10)," ",REPT("\",4),CHAR(10)),IF(A207&lt;&gt;"",_xlfn.CONCAT(REPT("/",2)," Tier ",B207," - ",VLOOKUP(A207,primary[[id]:[realTitle]],5,FALSE)," ",REPT("\",2),CHAR(10)),""))</f>
        <v xml:space="preserve">// Tier 10 - Orbital Megastructures \\
</v>
      </c>
    </row>
    <row r="208" spans="1:14" x14ac:dyDescent="0.35">
      <c r="A208" t="s">
        <v>222</v>
      </c>
      <c r="B208">
        <f>_xlfn.FLOOR.MATH(VLOOKUP(Tbl_StructuralStationRocketParts[[#This Row],[StructuralStationRocketParts]],primary[[id]:[tier]],2,FALSE),1)</f>
        <v>11</v>
      </c>
      <c r="C208" s="18" t="s">
        <v>1034</v>
      </c>
      <c r="D208" s="18"/>
      <c r="E208" s="18"/>
      <c r="F208" s="18"/>
      <c r="G208" t="str">
        <f t="shared" si="17"/>
        <v>StructuralStationRocketParts11</v>
      </c>
      <c r="M208" s="14" t="str">
        <f t="shared" si="16"/>
        <v>@PART[*]:HAS[#kiwiBranch[StructuralStationRocketParts],#kiwiTier[11]]:FOR[zKiwiTechTree]
{
    @TechRequired = bioActivatedAerographite
}</v>
      </c>
      <c r="N208" t="str">
        <f>IF(AND(EXACT(LEFT(A208,1),UPPER(LEFT(A208,1)))=TRUE,A208&lt;&gt;""),_xlfn.CONCAT(REPT("/",4)," ",REPT("*",10)," ",A208," ",REPT("*",10)," ",REPT("\",4),CHAR(10)),IF(A208&lt;&gt;"",_xlfn.CONCAT(REPT("/",2)," Tier ",B208," - ",VLOOKUP(A208,primary[[id]:[realTitle]],5,FALSE)," ",REPT("\",2),CHAR(10)),""))</f>
        <v xml:space="preserve">// Tier 11 - Bio-Activated Aerographite \\
</v>
      </c>
    </row>
    <row r="209" spans="1:14" x14ac:dyDescent="0.35">
      <c r="G209" t="str">
        <f t="shared" si="17"/>
        <v/>
      </c>
      <c r="M209" s="14" t="str">
        <f t="shared" ref="M209:M272" si="18">IF(ISNUMBER(B209)=TRUE,_xlfn.CONCAT("@PART[*]:HAS[#kiwiBranch[",C209,"],#kiwiTier[",B209,"]]:FOR[zKiwiTechTree]",CHAR(10),"{",CHAR(10),"    @TechRequired = ",A209,CHAR(10),"}"),"")</f>
        <v/>
      </c>
      <c r="N209" t="str">
        <f>IF(AND(EXACT(LEFT(A209,1),UPPER(LEFT(A209,1)))=TRUE,A209&lt;&gt;""),_xlfn.CONCAT(REPT("/",4)," ",REPT("*",10)," ",A209," ",REPT("*",10)," ",REPT("\",4),CHAR(10)),IF(A209&lt;&gt;"",_xlfn.CONCAT(REPT("/",2)," Tier ",B209," - ",VLOOKUP(A209,primary[[id]:[realTitle]],5,FALSE)," ",REPT("\",2),CHAR(10)),""))</f>
        <v/>
      </c>
    </row>
    <row r="210" spans="1:14" x14ac:dyDescent="0.35">
      <c r="G210" t="str">
        <f t="shared" si="17"/>
        <v/>
      </c>
      <c r="M210" s="14" t="str">
        <f t="shared" si="18"/>
        <v/>
      </c>
      <c r="N210" t="str">
        <f>IF(AND(EXACT(LEFT(A210,1),UPPER(LEFT(A210,1)))=TRUE,A210&lt;&gt;""),_xlfn.CONCAT(REPT("/",4)," ",REPT("*",10)," ",A210," ",REPT("*",10)," ",REPT("\",4),CHAR(10)),IF(A210&lt;&gt;"",_xlfn.CONCAT(REPT("/",2)," Tier ",B210," - ",VLOOKUP(A210,primary[[id]:[realTitle]],5,FALSE)," ",REPT("\",2),CHAR(10)),""))</f>
        <v/>
      </c>
    </row>
    <row r="211" spans="1:14" x14ac:dyDescent="0.35">
      <c r="A211" t="s">
        <v>1035</v>
      </c>
      <c r="B211" t="s">
        <v>247</v>
      </c>
      <c r="C211" t="s">
        <v>1165</v>
      </c>
      <c r="G211" t="str">
        <f t="shared" si="17"/>
        <v>TitleTier</v>
      </c>
      <c r="M211" s="14" t="str">
        <f t="shared" si="18"/>
        <v/>
      </c>
      <c r="N211" t="str">
        <f>IF(AND(EXACT(LEFT(A211,1),UPPER(LEFT(A211,1)))=TRUE,A211&lt;&gt;""),_xlfn.CONCAT(REPT("/",4)," ",REPT("*",10)," ",A211," ",REPT("*",10)," ",REPT("\",4),CHAR(10)),IF(A211&lt;&gt;"",_xlfn.CONCAT(REPT("/",2)," Tier ",B211," - ",VLOOKUP(A211,primary[[id]:[realTitle]],5,FALSE)," ",REPT("\",2),CHAR(10)),""))</f>
        <v xml:space="preserve">//// ********** DecouplersSeparators ********** \\\\
</v>
      </c>
    </row>
    <row r="212" spans="1:14" x14ac:dyDescent="0.35">
      <c r="A212" s="18" t="s">
        <v>0</v>
      </c>
      <c r="B212">
        <f>VLOOKUP(Tbl_DecouplersSeparators[[#This Row],[DecouplersSeparators]],primary[[id]:[tier]],2,FALSE)</f>
        <v>0</v>
      </c>
      <c r="C212" t="s">
        <v>1035</v>
      </c>
      <c r="G212" t="str">
        <f t="shared" si="17"/>
        <v>DecouplersSeparators0</v>
      </c>
      <c r="M212" s="14" t="str">
        <f t="shared" si="18"/>
        <v>@PART[*]:HAS[#kiwiBranch[DecouplersSeparators],#kiwiTier[0]]:FOR[zKiwiTechTree]
{
    @TechRequired = start
}</v>
      </c>
      <c r="N212" t="str">
        <f>IF(AND(EXACT(LEFT(A212,1),UPPER(LEFT(A212,1)))=TRUE,A212&lt;&gt;""),_xlfn.CONCAT(REPT("/",4)," ",REPT("*",10)," ",A212," ",REPT("*",10)," ",REPT("\",4),CHAR(10)),IF(A212&lt;&gt;"",_xlfn.CONCAT(REPT("/",2)," Tier ",B212," - ",VLOOKUP(A212,primary[[id]:[realTitle]],5,FALSE)," ",REPT("\",2),CHAR(10)),""))</f>
        <v xml:space="preserve">// Tier 0 - Start \\
</v>
      </c>
    </row>
    <row r="213" spans="1:14" x14ac:dyDescent="0.35">
      <c r="A213" t="s">
        <v>994</v>
      </c>
      <c r="B213">
        <f>VLOOKUP(Tbl_DecouplersSeparators[[#This Row],[DecouplersSeparators]],primary[[id]:[tier]],2,FALSE)</f>
        <v>1</v>
      </c>
      <c r="C213" t="s">
        <v>1035</v>
      </c>
      <c r="G213" t="str">
        <f t="shared" si="17"/>
        <v>DecouplersSeparators1</v>
      </c>
      <c r="M213" s="14" t="str">
        <f t="shared" si="18"/>
        <v>@PART[*]:HAS[#kiwiBranch[DecouplersSeparators],#kiwiTier[1]]:FOR[zKiwiTechTree]
{
    @TechRequired = primitiveConstruction
}</v>
      </c>
      <c r="N213" t="str">
        <f>IF(AND(EXACT(LEFT(A213,1),UPPER(LEFT(A213,1)))=TRUE,A213&lt;&gt;""),_xlfn.CONCAT(REPT("/",4)," ",REPT("*",10)," ",A213," ",REPT("*",10)," ",REPT("\",4),CHAR(10)),IF(A213&lt;&gt;"",_xlfn.CONCAT(REPT("/",2)," Tier ",B213," - ",VLOOKUP(A213,primary[[id]:[realTitle]],5,FALSE)," ",REPT("\",2),CHAR(10)),""))</f>
        <v xml:space="preserve">// Tier 1 - Primitive Construction \\
</v>
      </c>
    </row>
    <row r="214" spans="1:14" x14ac:dyDescent="0.35">
      <c r="A214" t="s">
        <v>116</v>
      </c>
      <c r="B214">
        <f>VLOOKUP(Tbl_DecouplersSeparators[[#This Row],[DecouplersSeparators]],primary[[id]:[tier]],2,FALSE)</f>
        <v>2</v>
      </c>
      <c r="C214" t="s">
        <v>1035</v>
      </c>
      <c r="G214" t="str">
        <f t="shared" si="17"/>
        <v>DecouplersSeparators2</v>
      </c>
      <c r="M214" s="14" t="str">
        <f t="shared" si="18"/>
        <v>@PART[*]:HAS[#kiwiBranch[DecouplersSeparators],#kiwiTier[2]]:FOR[zKiwiTechTree]
{
    @TechRequired = earlyConstruction
}</v>
      </c>
      <c r="N214" t="str">
        <f>IF(AND(EXACT(LEFT(A214,1),UPPER(LEFT(A214,1)))=TRUE,A214&lt;&gt;""),_xlfn.CONCAT(REPT("/",4)," ",REPT("*",10)," ",A214," ",REPT("*",10)," ",REPT("\",4),CHAR(10)),IF(A214&lt;&gt;"",_xlfn.CONCAT(REPT("/",2)," Tier ",B214," - ",VLOOKUP(A214,primary[[id]:[realTitle]],5,FALSE)," ",REPT("\",2),CHAR(10)),""))</f>
        <v xml:space="preserve">// Tier 2 - Early Construction \\
</v>
      </c>
    </row>
    <row r="215" spans="1:14" x14ac:dyDescent="0.35">
      <c r="A215" t="s">
        <v>13</v>
      </c>
      <c r="B215">
        <f>VLOOKUP(Tbl_DecouplersSeparators[[#This Row],[DecouplersSeparators]],primary[[id]:[tier]],2,FALSE)</f>
        <v>3</v>
      </c>
      <c r="C215" t="s">
        <v>1035</v>
      </c>
      <c r="G215" t="str">
        <f t="shared" si="17"/>
        <v>DecouplersSeparators3</v>
      </c>
      <c r="M215" s="14" t="str">
        <f t="shared" si="18"/>
        <v>@PART[*]:HAS[#kiwiBranch[DecouplersSeparators],#kiwiTier[3]]:FOR[zKiwiTechTree]
{
    @TechRequired = basicConstruction
}</v>
      </c>
      <c r="N215" t="str">
        <f>IF(AND(EXACT(LEFT(A215,1),UPPER(LEFT(A215,1)))=TRUE,A215&lt;&gt;""),_xlfn.CONCAT(REPT("/",4)," ",REPT("*",10)," ",A215," ",REPT("*",10)," ",REPT("\",4),CHAR(10)),IF(A215&lt;&gt;"",_xlfn.CONCAT(REPT("/",2)," Tier ",B215," - ",VLOOKUP(A215,primary[[id]:[realTitle]],5,FALSE)," ",REPT("\",2),CHAR(10)),""))</f>
        <v xml:space="preserve">// Tier 3 - Basic Construction \\
</v>
      </c>
    </row>
    <row r="216" spans="1:14" x14ac:dyDescent="0.35">
      <c r="A216" t="s">
        <v>24</v>
      </c>
      <c r="B216">
        <f>VLOOKUP(Tbl_DecouplersSeparators[[#This Row],[DecouplersSeparators]],primary[[id]:[tier]],2,FALSE)</f>
        <v>4</v>
      </c>
      <c r="C216" t="s">
        <v>1035</v>
      </c>
      <c r="G216" t="str">
        <f t="shared" si="17"/>
        <v>DecouplersSeparators4</v>
      </c>
      <c r="M216" s="14" t="str">
        <f t="shared" si="18"/>
        <v>@PART[*]:HAS[#kiwiBranch[DecouplersSeparators],#kiwiTier[4]]:FOR[zKiwiTechTree]
{
    @TechRequired = decoupling
}</v>
      </c>
      <c r="N216" t="str">
        <f>IF(AND(EXACT(LEFT(A216,1),UPPER(LEFT(A216,1)))=TRUE,A216&lt;&gt;""),_xlfn.CONCAT(REPT("/",4)," ",REPT("*",10)," ",A216," ",REPT("*",10)," ",REPT("\",4),CHAR(10)),IF(A216&lt;&gt;"",_xlfn.CONCAT(REPT("/",2)," Tier ",B216," - ",VLOOKUP(A216,primary[[id]:[realTitle]],5,FALSE)," ",REPT("\",2),CHAR(10)),""))</f>
        <v xml:space="preserve">// Tier 4 - Decoupling \\
</v>
      </c>
    </row>
    <row r="217" spans="1:14" x14ac:dyDescent="0.35">
      <c r="A217" t="s">
        <v>39</v>
      </c>
      <c r="B217">
        <f>VLOOKUP(Tbl_DecouplersSeparators[[#This Row],[DecouplersSeparators]],primary[[id]:[tier]],2,FALSE)</f>
        <v>5</v>
      </c>
      <c r="C217" t="s">
        <v>1035</v>
      </c>
      <c r="G217" t="str">
        <f t="shared" si="17"/>
        <v>DecouplersSeparators5</v>
      </c>
      <c r="M217" s="14" t="str">
        <f t="shared" si="18"/>
        <v>@PART[*]:HAS[#kiwiBranch[DecouplersSeparators],#kiwiTier[5]]:FOR[zKiwiTechTree]
{
    @TechRequired = docking
}</v>
      </c>
      <c r="N217" t="str">
        <f>IF(AND(EXACT(LEFT(A217,1),UPPER(LEFT(A217,1)))=TRUE,A217&lt;&gt;""),_xlfn.CONCAT(REPT("/",4)," ",REPT("*",10)," ",A217," ",REPT("*",10)," ",REPT("\",4),CHAR(10)),IF(A217&lt;&gt;"",_xlfn.CONCAT(REPT("/",2)," Tier ",B217," - ",VLOOKUP(A217,primary[[id]:[realTitle]],5,FALSE)," ",REPT("\",2),CHAR(10)),""))</f>
        <v xml:space="preserve">// Tier 5 - Docking \\
</v>
      </c>
    </row>
    <row r="218" spans="1:14" x14ac:dyDescent="0.35">
      <c r="A218" t="s">
        <v>62</v>
      </c>
      <c r="B218">
        <f>VLOOKUP(Tbl_DecouplersSeparators[[#This Row],[DecouplersSeparators]],primary[[id]:[tier]],2,FALSE)</f>
        <v>6</v>
      </c>
      <c r="C218" t="s">
        <v>1035</v>
      </c>
      <c r="G218" t="str">
        <f t="shared" si="17"/>
        <v>DecouplersSeparators6</v>
      </c>
      <c r="M218" s="14" t="str">
        <f t="shared" si="18"/>
        <v>@PART[*]:HAS[#kiwiBranch[DecouplersSeparators],#kiwiTier[6]]:FOR[zKiwiTechTree]
{
    @TechRequired = advancedDecoupling
}</v>
      </c>
      <c r="N218" t="str">
        <f>IF(AND(EXACT(LEFT(A218,1),UPPER(LEFT(A218,1)))=TRUE,A218&lt;&gt;""),_xlfn.CONCAT(REPT("/",4)," ",REPT("*",10)," ",A218," ",REPT("*",10)," ",REPT("\",4),CHAR(10)),IF(A218&lt;&gt;"",_xlfn.CONCAT(REPT("/",2)," Tier ",B218," - ",VLOOKUP(A218,primary[[id]:[realTitle]],5,FALSE)," ",REPT("\",2),CHAR(10)),""))</f>
        <v xml:space="preserve">// Tier 6 - Advanced Decoupling \\
</v>
      </c>
    </row>
    <row r="219" spans="1:14" x14ac:dyDescent="0.35">
      <c r="A219" t="s">
        <v>87</v>
      </c>
      <c r="B219">
        <f>VLOOKUP(Tbl_DecouplersSeparators[[#This Row],[DecouplersSeparators]],primary[[id]:[tier]],2,FALSE)</f>
        <v>7</v>
      </c>
      <c r="C219" t="s">
        <v>1035</v>
      </c>
      <c r="G219" t="str">
        <f t="shared" si="17"/>
        <v>DecouplersSeparators7</v>
      </c>
      <c r="M219" s="14" t="str">
        <f t="shared" si="18"/>
        <v>@PART[*]:HAS[#kiwiBranch[DecouplersSeparators],#kiwiTier[7]]:FOR[zKiwiTechTree]
{
    @TechRequired = enginePlates
}</v>
      </c>
      <c r="N219" t="str">
        <f>IF(AND(EXACT(LEFT(A219,1),UPPER(LEFT(A219,1)))=TRUE,A219&lt;&gt;""),_xlfn.CONCAT(REPT("/",4)," ",REPT("*",10)," ",A219," ",REPT("*",10)," ",REPT("\",4),CHAR(10)),IF(A219&lt;&gt;"",_xlfn.CONCAT(REPT("/",2)," Tier ",B219," - ",VLOOKUP(A219,primary[[id]:[realTitle]],5,FALSE)," ",REPT("\",2),CHAR(10)),""))</f>
        <v xml:space="preserve">// Tier 7 - Engine Plates \\
</v>
      </c>
    </row>
    <row r="220" spans="1:14" x14ac:dyDescent="0.35">
      <c r="A220" t="s">
        <v>127</v>
      </c>
      <c r="B220">
        <f>VLOOKUP(Tbl_DecouplersSeparators[[#This Row],[DecouplersSeparators]],primary[[id]:[tier]],2,FALSE)</f>
        <v>8</v>
      </c>
      <c r="C220" t="s">
        <v>1035</v>
      </c>
      <c r="G220" t="str">
        <f t="shared" si="17"/>
        <v>DecouplersSeparators8</v>
      </c>
      <c r="M220" s="14" t="str">
        <f t="shared" si="18"/>
        <v>@PART[*]:HAS[#kiwiBranch[DecouplersSeparators],#kiwiTier[8]]:FOR[zKiwiTechTree]
{
    @TechRequired = advancedDocking
}</v>
      </c>
      <c r="N220" t="str">
        <f>IF(AND(EXACT(LEFT(A220,1),UPPER(LEFT(A220,1)))=TRUE,A220&lt;&gt;""),_xlfn.CONCAT(REPT("/",4)," ",REPT("*",10)," ",A220," ",REPT("*",10)," ",REPT("\",4),CHAR(10)),IF(A220&lt;&gt;"",_xlfn.CONCAT(REPT("/",2)," Tier ",B220," - ",VLOOKUP(A220,primary[[id]:[realTitle]],5,FALSE)," ",REPT("\",2),CHAR(10)),""))</f>
        <v xml:space="preserve">// Tier 8 - Advanced Docking \\
</v>
      </c>
    </row>
    <row r="221" spans="1:14" x14ac:dyDescent="0.35">
      <c r="A221" t="s">
        <v>156</v>
      </c>
      <c r="B221">
        <f>VLOOKUP(Tbl_DecouplersSeparators[[#This Row],[DecouplersSeparators]],primary[[id]:[tier]],2,FALSE)</f>
        <v>9</v>
      </c>
      <c r="C221" t="s">
        <v>1035</v>
      </c>
      <c r="G221" t="str">
        <f t="shared" ref="G221:G284" si="19">_xlfn.CONCAT(C221,B221)</f>
        <v>DecouplersSeparators9</v>
      </c>
      <c r="M221" s="14" t="str">
        <f t="shared" si="18"/>
        <v>@PART[*]:HAS[#kiwiBranch[DecouplersSeparators],#kiwiTier[9]]:FOR[zKiwiTechTree]
{
    @TechRequired = advancedEnginePlates
}</v>
      </c>
      <c r="N221" t="str">
        <f>IF(AND(EXACT(LEFT(A221,1),UPPER(LEFT(A221,1)))=TRUE,A221&lt;&gt;""),_xlfn.CONCAT(REPT("/",4)," ",REPT("*",10)," ",A221," ",REPT("*",10)," ",REPT("\",4),CHAR(10)),IF(A221&lt;&gt;"",_xlfn.CONCAT(REPT("/",2)," Tier ",B221," - ",VLOOKUP(A221,primary[[id]:[realTitle]],5,FALSE)," ",REPT("\",2),CHAR(10)),""))</f>
        <v xml:space="preserve">// Tier 9 - Advanced Engine Plates \\
</v>
      </c>
    </row>
    <row r="222" spans="1:14" x14ac:dyDescent="0.35">
      <c r="A222" t="s">
        <v>200</v>
      </c>
      <c r="B222">
        <f>VLOOKUP(Tbl_DecouplersSeparators[[#This Row],[DecouplersSeparators]],primary[[id]:[tier]],2,FALSE)</f>
        <v>10</v>
      </c>
      <c r="C222" t="s">
        <v>1035</v>
      </c>
      <c r="G222" t="str">
        <f t="shared" si="19"/>
        <v>DecouplersSeparators10</v>
      </c>
      <c r="M222" s="14" t="str">
        <f t="shared" si="18"/>
        <v>@PART[*]:HAS[#kiwiBranch[DecouplersSeparators],#kiwiTier[10]]:FOR[zKiwiTechTree]
{
    @TechRequired = automatedDecouplingSystems
}</v>
      </c>
      <c r="N222" t="str">
        <f>IF(AND(EXACT(LEFT(A222,1),UPPER(LEFT(A222,1)))=TRUE,A222&lt;&gt;""),_xlfn.CONCAT(REPT("/",4)," ",REPT("*",10)," ",A222," ",REPT("*",10)," ",REPT("\",4),CHAR(10)),IF(A222&lt;&gt;"",_xlfn.CONCAT(REPT("/",2)," Tier ",B222," - ",VLOOKUP(A222,primary[[id]:[realTitle]],5,FALSE)," ",REPT("\",2),CHAR(10)),""))</f>
        <v xml:space="preserve">// Tier 10 - Automated Decoupling Systems \\
</v>
      </c>
    </row>
    <row r="223" spans="1:14" x14ac:dyDescent="0.35">
      <c r="A223" t="s">
        <v>221</v>
      </c>
      <c r="B223">
        <f>VLOOKUP(Tbl_DecouplersSeparators[[#This Row],[DecouplersSeparators]],primary[[id]:[tier]],2,FALSE)</f>
        <v>11</v>
      </c>
      <c r="C223" t="s">
        <v>1035</v>
      </c>
      <c r="G223" t="str">
        <f t="shared" si="19"/>
        <v>DecouplersSeparators11</v>
      </c>
      <c r="M223" s="14" t="str">
        <f t="shared" si="18"/>
        <v>@PART[*]:HAS[#kiwiBranch[DecouplersSeparators],#kiwiTier[11]]:FOR[zKiwiTechTree]
{
    @TechRequired = extremeFuelStorage
}</v>
      </c>
      <c r="N223" t="str">
        <f>IF(AND(EXACT(LEFT(A223,1),UPPER(LEFT(A223,1)))=TRUE,A223&lt;&gt;""),_xlfn.CONCAT(REPT("/",4)," ",REPT("*",10)," ",A223," ",REPT("*",10)," ",REPT("\",4),CHAR(10)),IF(A223&lt;&gt;"",_xlfn.CONCAT(REPT("/",2)," Tier ",B223," - ",VLOOKUP(A223,primary[[id]:[realTitle]],5,FALSE)," ",REPT("\",2),CHAR(10)),""))</f>
        <v xml:space="preserve">// Tier 11 - Extreme Fuel Storage \\
</v>
      </c>
    </row>
    <row r="224" spans="1:14" x14ac:dyDescent="0.35">
      <c r="G224" t="str">
        <f t="shared" si="19"/>
        <v/>
      </c>
      <c r="M224" s="14" t="str">
        <f t="shared" si="18"/>
        <v/>
      </c>
      <c r="N224" t="str">
        <f>IF(AND(EXACT(LEFT(A224,1),UPPER(LEFT(A224,1)))=TRUE,A224&lt;&gt;""),_xlfn.CONCAT(REPT("/",4)," ",REPT("*",10)," ",A224," ",REPT("*",10)," ",REPT("\",4),CHAR(10)),IF(A224&lt;&gt;"",_xlfn.CONCAT(REPT("/",2)," Tier ",B224," - ",VLOOKUP(A224,primary[[id]:[realTitle]],5,FALSE)," ",REPT("\",2),CHAR(10)),""))</f>
        <v/>
      </c>
    </row>
    <row r="225" spans="1:14" x14ac:dyDescent="0.35">
      <c r="G225" t="str">
        <f t="shared" si="19"/>
        <v/>
      </c>
      <c r="M225" s="14" t="str">
        <f t="shared" si="18"/>
        <v/>
      </c>
      <c r="N225" t="str">
        <f>IF(AND(EXACT(LEFT(A225,1),UPPER(LEFT(A225,1)))=TRUE,A225&lt;&gt;""),_xlfn.CONCAT(REPT("/",4)," ",REPT("*",10)," ",A225," ",REPT("*",10)," ",REPT("\",4),CHAR(10)),IF(A225&lt;&gt;"",_xlfn.CONCAT(REPT("/",2)," Tier ",B225," - ",VLOOKUP(A225,primary[[id]:[realTitle]],5,FALSE)," ",REPT("\",2),CHAR(10)),""))</f>
        <v/>
      </c>
    </row>
    <row r="226" spans="1:14" x14ac:dyDescent="0.35">
      <c r="A226" t="s">
        <v>1036</v>
      </c>
      <c r="B226" t="s">
        <v>247</v>
      </c>
      <c r="C226" t="s">
        <v>1165</v>
      </c>
      <c r="G226" t="str">
        <f t="shared" si="19"/>
        <v>TitleTier</v>
      </c>
      <c r="M226" s="14" t="str">
        <f t="shared" si="18"/>
        <v/>
      </c>
      <c r="N226" t="str">
        <f>IF(AND(EXACT(LEFT(A226,1),UPPER(LEFT(A226,1)))=TRUE,A226&lt;&gt;""),_xlfn.CONCAT(REPT("/",4)," ",REPT("*",10)," ",A226," ",REPT("*",10)," ",REPT("\",4),CHAR(10)),IF(A226&lt;&gt;"",_xlfn.CONCAT(REPT("/",2)," Tier ",B226," - ",VLOOKUP(A226,primary[[id]:[realTitle]],5,FALSE)," ",REPT("\",2),CHAR(10)),""))</f>
        <v xml:space="preserve">//// ********** DockingPorts ********** \\\\
</v>
      </c>
    </row>
    <row r="227" spans="1:14" x14ac:dyDescent="0.35">
      <c r="A227" s="18" t="s">
        <v>0</v>
      </c>
      <c r="B227">
        <f>VLOOKUP(Tbl_DockingPorts[[#This Row],[DockingPorts]],primary[[id]:[tier]],2,FALSE)</f>
        <v>0</v>
      </c>
      <c r="C227" t="s">
        <v>1036</v>
      </c>
      <c r="G227" t="str">
        <f t="shared" si="19"/>
        <v>DockingPorts0</v>
      </c>
      <c r="M227" s="14" t="str">
        <f t="shared" si="18"/>
        <v>@PART[*]:HAS[#kiwiBranch[DockingPorts],#kiwiTier[0]]:FOR[zKiwiTechTree]
{
    @TechRequired = start
}</v>
      </c>
      <c r="N227" t="str">
        <f>IF(AND(EXACT(LEFT(A227,1),UPPER(LEFT(A227,1)))=TRUE,A227&lt;&gt;""),_xlfn.CONCAT(REPT("/",4)," ",REPT("*",10)," ",A227," ",REPT("*",10)," ",REPT("\",4),CHAR(10)),IF(A227&lt;&gt;"",_xlfn.CONCAT(REPT("/",2)," Tier ",B227," - ",VLOOKUP(A227,primary[[id]:[realTitle]],5,FALSE)," ",REPT("\",2),CHAR(10)),""))</f>
        <v xml:space="preserve">// Tier 0 - Start \\
</v>
      </c>
    </row>
    <row r="228" spans="1:14" x14ac:dyDescent="0.35">
      <c r="A228" t="s">
        <v>994</v>
      </c>
      <c r="B228">
        <f>VLOOKUP(Tbl_DockingPorts[[#This Row],[DockingPorts]],primary[[id]:[tier]],2,FALSE)</f>
        <v>1</v>
      </c>
      <c r="C228" t="s">
        <v>1036</v>
      </c>
      <c r="G228" t="str">
        <f t="shared" si="19"/>
        <v>DockingPorts1</v>
      </c>
      <c r="M228" s="14" t="str">
        <f t="shared" si="18"/>
        <v>@PART[*]:HAS[#kiwiBranch[DockingPorts],#kiwiTier[1]]:FOR[zKiwiTechTree]
{
    @TechRequired = primitiveConstruction
}</v>
      </c>
      <c r="N228" t="str">
        <f>IF(AND(EXACT(LEFT(A228,1),UPPER(LEFT(A228,1)))=TRUE,A228&lt;&gt;""),_xlfn.CONCAT(REPT("/",4)," ",REPT("*",10)," ",A228," ",REPT("*",10)," ",REPT("\",4),CHAR(10)),IF(A228&lt;&gt;"",_xlfn.CONCAT(REPT("/",2)," Tier ",B228," - ",VLOOKUP(A228,primary[[id]:[realTitle]],5,FALSE)," ",REPT("\",2),CHAR(10)),""))</f>
        <v xml:space="preserve">// Tier 1 - Primitive Construction \\
</v>
      </c>
    </row>
    <row r="229" spans="1:14" x14ac:dyDescent="0.35">
      <c r="A229" t="s">
        <v>116</v>
      </c>
      <c r="B229">
        <f>VLOOKUP(Tbl_DockingPorts[[#This Row],[DockingPorts]],primary[[id]:[tier]],2,FALSE)</f>
        <v>2</v>
      </c>
      <c r="C229" t="s">
        <v>1036</v>
      </c>
      <c r="G229" t="str">
        <f t="shared" si="19"/>
        <v>DockingPorts2</v>
      </c>
      <c r="M229" s="14" t="str">
        <f t="shared" si="18"/>
        <v>@PART[*]:HAS[#kiwiBranch[DockingPorts],#kiwiTier[2]]:FOR[zKiwiTechTree]
{
    @TechRequired = earlyConstruction
}</v>
      </c>
      <c r="N229" t="str">
        <f>IF(AND(EXACT(LEFT(A229,1),UPPER(LEFT(A229,1)))=TRUE,A229&lt;&gt;""),_xlfn.CONCAT(REPT("/",4)," ",REPT("*",10)," ",A229," ",REPT("*",10)," ",REPT("\",4),CHAR(10)),IF(A229&lt;&gt;"",_xlfn.CONCAT(REPT("/",2)," Tier ",B229," - ",VLOOKUP(A229,primary[[id]:[realTitle]],5,FALSE)," ",REPT("\",2),CHAR(10)),""))</f>
        <v xml:space="preserve">// Tier 2 - Early Construction \\
</v>
      </c>
    </row>
    <row r="230" spans="1:14" x14ac:dyDescent="0.35">
      <c r="A230" t="s">
        <v>13</v>
      </c>
      <c r="B230">
        <f>VLOOKUP(Tbl_DockingPorts[[#This Row],[DockingPorts]],primary[[id]:[tier]],2,FALSE)</f>
        <v>3</v>
      </c>
      <c r="C230" t="s">
        <v>1036</v>
      </c>
      <c r="G230" t="str">
        <f t="shared" si="19"/>
        <v>DockingPorts3</v>
      </c>
      <c r="M230" s="14" t="str">
        <f t="shared" si="18"/>
        <v>@PART[*]:HAS[#kiwiBranch[DockingPorts],#kiwiTier[3]]:FOR[zKiwiTechTree]
{
    @TechRequired = basicConstruction
}</v>
      </c>
      <c r="N230" t="str">
        <f>IF(AND(EXACT(LEFT(A230,1),UPPER(LEFT(A230,1)))=TRUE,A230&lt;&gt;""),_xlfn.CONCAT(REPT("/",4)," ",REPT("*",10)," ",A230," ",REPT("*",10)," ",REPT("\",4),CHAR(10)),IF(A230&lt;&gt;"",_xlfn.CONCAT(REPT("/",2)," Tier ",B230," - ",VLOOKUP(A230,primary[[id]:[realTitle]],5,FALSE)," ",REPT("\",2),CHAR(10)),""))</f>
        <v xml:space="preserve">// Tier 3 - Basic Construction \\
</v>
      </c>
    </row>
    <row r="231" spans="1:14" x14ac:dyDescent="0.35">
      <c r="A231" t="s">
        <v>24</v>
      </c>
      <c r="B231">
        <f>VLOOKUP(Tbl_DockingPorts[[#This Row],[DockingPorts]],primary[[id]:[tier]],2,FALSE)</f>
        <v>4</v>
      </c>
      <c r="C231" t="s">
        <v>1036</v>
      </c>
      <c r="G231" t="str">
        <f t="shared" si="19"/>
        <v>DockingPorts4</v>
      </c>
      <c r="M231" s="14" t="str">
        <f t="shared" si="18"/>
        <v>@PART[*]:HAS[#kiwiBranch[DockingPorts],#kiwiTier[4]]:FOR[zKiwiTechTree]
{
    @TechRequired = decoupling
}</v>
      </c>
      <c r="N231" t="str">
        <f>IF(AND(EXACT(LEFT(A231,1),UPPER(LEFT(A231,1)))=TRUE,A231&lt;&gt;""),_xlfn.CONCAT(REPT("/",4)," ",REPT("*",10)," ",A231," ",REPT("*",10)," ",REPT("\",4),CHAR(10)),IF(A231&lt;&gt;"",_xlfn.CONCAT(REPT("/",2)," Tier ",B231," - ",VLOOKUP(A231,primary[[id]:[realTitle]],5,FALSE)," ",REPT("\",2),CHAR(10)),""))</f>
        <v xml:space="preserve">// Tier 4 - Decoupling \\
</v>
      </c>
    </row>
    <row r="232" spans="1:14" x14ac:dyDescent="0.35">
      <c r="A232" t="s">
        <v>39</v>
      </c>
      <c r="B232">
        <f>VLOOKUP(Tbl_DockingPorts[[#This Row],[DockingPorts]],primary[[id]:[tier]],2,FALSE)</f>
        <v>5</v>
      </c>
      <c r="C232" t="s">
        <v>1036</v>
      </c>
      <c r="G232" t="str">
        <f t="shared" si="19"/>
        <v>DockingPorts5</v>
      </c>
      <c r="M232" s="14" t="str">
        <f t="shared" si="18"/>
        <v>@PART[*]:HAS[#kiwiBranch[DockingPorts],#kiwiTier[5]]:FOR[zKiwiTechTree]
{
    @TechRequired = docking
}</v>
      </c>
      <c r="N232" t="str">
        <f>IF(AND(EXACT(LEFT(A232,1),UPPER(LEFT(A232,1)))=TRUE,A232&lt;&gt;""),_xlfn.CONCAT(REPT("/",4)," ",REPT("*",10)," ",A232," ",REPT("*",10)," ",REPT("\",4),CHAR(10)),IF(A232&lt;&gt;"",_xlfn.CONCAT(REPT("/",2)," Tier ",B232," - ",VLOOKUP(A232,primary[[id]:[realTitle]],5,FALSE)," ",REPT("\",2),CHAR(10)),""))</f>
        <v xml:space="preserve">// Tier 5 - Docking \\
</v>
      </c>
    </row>
    <row r="233" spans="1:14" x14ac:dyDescent="0.35">
      <c r="A233" t="s">
        <v>62</v>
      </c>
      <c r="B233">
        <f>VLOOKUP(Tbl_DockingPorts[[#This Row],[DockingPorts]],primary[[id]:[tier]],2,FALSE)</f>
        <v>6</v>
      </c>
      <c r="C233" t="s">
        <v>1036</v>
      </c>
      <c r="G233" t="str">
        <f t="shared" si="19"/>
        <v>DockingPorts6</v>
      </c>
      <c r="M233" s="14" t="str">
        <f t="shared" si="18"/>
        <v>@PART[*]:HAS[#kiwiBranch[DockingPorts],#kiwiTier[6]]:FOR[zKiwiTechTree]
{
    @TechRequired = advancedDecoupling
}</v>
      </c>
      <c r="N233" t="str">
        <f>IF(AND(EXACT(LEFT(A233,1),UPPER(LEFT(A233,1)))=TRUE,A233&lt;&gt;""),_xlfn.CONCAT(REPT("/",4)," ",REPT("*",10)," ",A233," ",REPT("*",10)," ",REPT("\",4),CHAR(10)),IF(A233&lt;&gt;"",_xlfn.CONCAT(REPT("/",2)," Tier ",B233," - ",VLOOKUP(A233,primary[[id]:[realTitle]],5,FALSE)," ",REPT("\",2),CHAR(10)),""))</f>
        <v xml:space="preserve">// Tier 6 - Advanced Decoupling \\
</v>
      </c>
    </row>
    <row r="234" spans="1:14" x14ac:dyDescent="0.35">
      <c r="A234" t="s">
        <v>87</v>
      </c>
      <c r="B234">
        <f>VLOOKUP(Tbl_DockingPorts[[#This Row],[DockingPorts]],primary[[id]:[tier]],2,FALSE)</f>
        <v>7</v>
      </c>
      <c r="C234" t="s">
        <v>1036</v>
      </c>
      <c r="G234" t="str">
        <f t="shared" si="19"/>
        <v>DockingPorts7</v>
      </c>
      <c r="M234" s="14" t="str">
        <f t="shared" si="18"/>
        <v>@PART[*]:HAS[#kiwiBranch[DockingPorts],#kiwiTier[7]]:FOR[zKiwiTechTree]
{
    @TechRequired = enginePlates
}</v>
      </c>
      <c r="N234" t="str">
        <f>IF(AND(EXACT(LEFT(A234,1),UPPER(LEFT(A234,1)))=TRUE,A234&lt;&gt;""),_xlfn.CONCAT(REPT("/",4)," ",REPT("*",10)," ",A234," ",REPT("*",10)," ",REPT("\",4),CHAR(10)),IF(A234&lt;&gt;"",_xlfn.CONCAT(REPT("/",2)," Tier ",B234," - ",VLOOKUP(A234,primary[[id]:[realTitle]],5,FALSE)," ",REPT("\",2),CHAR(10)),""))</f>
        <v xml:space="preserve">// Tier 7 - Engine Plates \\
</v>
      </c>
    </row>
    <row r="235" spans="1:14" x14ac:dyDescent="0.35">
      <c r="A235" t="s">
        <v>127</v>
      </c>
      <c r="B235">
        <f>VLOOKUP(Tbl_DockingPorts[[#This Row],[DockingPorts]],primary[[id]:[tier]],2,FALSE)</f>
        <v>8</v>
      </c>
      <c r="C235" t="s">
        <v>1036</v>
      </c>
      <c r="G235" t="str">
        <f t="shared" si="19"/>
        <v>DockingPorts8</v>
      </c>
      <c r="M235" s="14" t="str">
        <f t="shared" si="18"/>
        <v>@PART[*]:HAS[#kiwiBranch[DockingPorts],#kiwiTier[8]]:FOR[zKiwiTechTree]
{
    @TechRequired = advancedDocking
}</v>
      </c>
      <c r="N235" t="str">
        <f>IF(AND(EXACT(LEFT(A235,1),UPPER(LEFT(A235,1)))=TRUE,A235&lt;&gt;""),_xlfn.CONCAT(REPT("/",4)," ",REPT("*",10)," ",A235," ",REPT("*",10)," ",REPT("\",4),CHAR(10)),IF(A235&lt;&gt;"",_xlfn.CONCAT(REPT("/",2)," Tier ",B235," - ",VLOOKUP(A235,primary[[id]:[realTitle]],5,FALSE)," ",REPT("\",2),CHAR(10)),""))</f>
        <v xml:space="preserve">// Tier 8 - Advanced Docking \\
</v>
      </c>
    </row>
    <row r="236" spans="1:14" x14ac:dyDescent="0.35">
      <c r="A236" t="s">
        <v>156</v>
      </c>
      <c r="B236">
        <f>VLOOKUP(Tbl_DockingPorts[[#This Row],[DockingPorts]],primary[[id]:[tier]],2,FALSE)</f>
        <v>9</v>
      </c>
      <c r="C236" t="s">
        <v>1036</v>
      </c>
      <c r="G236" t="str">
        <f t="shared" si="19"/>
        <v>DockingPorts9</v>
      </c>
      <c r="M236" s="14" t="str">
        <f t="shared" si="18"/>
        <v>@PART[*]:HAS[#kiwiBranch[DockingPorts],#kiwiTier[9]]:FOR[zKiwiTechTree]
{
    @TechRequired = advancedEnginePlates
}</v>
      </c>
      <c r="N236" t="str">
        <f>IF(AND(EXACT(LEFT(A236,1),UPPER(LEFT(A236,1)))=TRUE,A236&lt;&gt;""),_xlfn.CONCAT(REPT("/",4)," ",REPT("*",10)," ",A236," ",REPT("*",10)," ",REPT("\",4),CHAR(10)),IF(A236&lt;&gt;"",_xlfn.CONCAT(REPT("/",2)," Tier ",B236," - ",VLOOKUP(A236,primary[[id]:[realTitle]],5,FALSE)," ",REPT("\",2),CHAR(10)),""))</f>
        <v xml:space="preserve">// Tier 9 - Advanced Engine Plates \\
</v>
      </c>
    </row>
    <row r="237" spans="1:14" x14ac:dyDescent="0.35">
      <c r="A237" t="s">
        <v>200</v>
      </c>
      <c r="B237">
        <f>VLOOKUP(Tbl_DockingPorts[[#This Row],[DockingPorts]],primary[[id]:[tier]],2,FALSE)</f>
        <v>10</v>
      </c>
      <c r="C237" t="s">
        <v>1036</v>
      </c>
      <c r="G237" t="str">
        <f t="shared" si="19"/>
        <v>DockingPorts10</v>
      </c>
      <c r="M237" s="14" t="str">
        <f t="shared" si="18"/>
        <v>@PART[*]:HAS[#kiwiBranch[DockingPorts],#kiwiTier[10]]:FOR[zKiwiTechTree]
{
    @TechRequired = automatedDecouplingSystems
}</v>
      </c>
      <c r="N237" t="str">
        <f>IF(AND(EXACT(LEFT(A237,1),UPPER(LEFT(A237,1)))=TRUE,A237&lt;&gt;""),_xlfn.CONCAT(REPT("/",4)," ",REPT("*",10)," ",A237," ",REPT("*",10)," ",REPT("\",4),CHAR(10)),IF(A237&lt;&gt;"",_xlfn.CONCAT(REPT("/",2)," Tier ",B237," - ",VLOOKUP(A237,primary[[id]:[realTitle]],5,FALSE)," ",REPT("\",2),CHAR(10)),""))</f>
        <v xml:space="preserve">// Tier 10 - Automated Decoupling Systems \\
</v>
      </c>
    </row>
    <row r="238" spans="1:14" x14ac:dyDescent="0.35">
      <c r="A238" t="s">
        <v>221</v>
      </c>
      <c r="B238">
        <f>VLOOKUP(Tbl_DockingPorts[[#This Row],[DockingPorts]],primary[[id]:[tier]],2,FALSE)</f>
        <v>11</v>
      </c>
      <c r="C238" t="s">
        <v>1036</v>
      </c>
      <c r="G238" t="str">
        <f t="shared" si="19"/>
        <v>DockingPorts11</v>
      </c>
      <c r="M238" s="14" t="str">
        <f t="shared" si="18"/>
        <v>@PART[*]:HAS[#kiwiBranch[DockingPorts],#kiwiTier[11]]:FOR[zKiwiTechTree]
{
    @TechRequired = extremeFuelStorage
}</v>
      </c>
      <c r="N238" t="str">
        <f>IF(AND(EXACT(LEFT(A238,1),UPPER(LEFT(A238,1)))=TRUE,A238&lt;&gt;""),_xlfn.CONCAT(REPT("/",4)," ",REPT("*",10)," ",A238," ",REPT("*",10)," ",REPT("\",4),CHAR(10)),IF(A238&lt;&gt;"",_xlfn.CONCAT(REPT("/",2)," Tier ",B238," - ",VLOOKUP(A238,primary[[id]:[realTitle]],5,FALSE)," ",REPT("\",2),CHAR(10)),""))</f>
        <v xml:space="preserve">// Tier 11 - Extreme Fuel Storage \\
</v>
      </c>
    </row>
    <row r="239" spans="1:14" x14ac:dyDescent="0.35">
      <c r="G239" t="str">
        <f t="shared" si="19"/>
        <v/>
      </c>
      <c r="M239" s="14" t="str">
        <f t="shared" si="18"/>
        <v/>
      </c>
      <c r="N239" t="str">
        <f>IF(AND(EXACT(LEFT(A239,1),UPPER(LEFT(A239,1)))=TRUE,A239&lt;&gt;""),_xlfn.CONCAT(REPT("/",4)," ",REPT("*",10)," ",A239," ",REPT("*",10)," ",REPT("\",4),CHAR(10)),IF(A239&lt;&gt;"",_xlfn.CONCAT(REPT("/",2)," Tier ",B239," - ",VLOOKUP(A239,primary[[id]:[realTitle]],5,FALSE)," ",REPT("\",2),CHAR(10)),""))</f>
        <v/>
      </c>
    </row>
    <row r="240" spans="1:14" x14ac:dyDescent="0.35">
      <c r="G240" t="str">
        <f t="shared" si="19"/>
        <v/>
      </c>
      <c r="M240" s="14" t="str">
        <f t="shared" si="18"/>
        <v/>
      </c>
      <c r="N240" t="str">
        <f>IF(AND(EXACT(LEFT(A240,1),UPPER(LEFT(A240,1)))=TRUE,A240&lt;&gt;""),_xlfn.CONCAT(REPT("/",4)," ",REPT("*",10)," ",A240," ",REPT("*",10)," ",REPT("\",4),CHAR(10)),IF(A240&lt;&gt;"",_xlfn.CONCAT(REPT("/",2)," Tier ",B240," - ",VLOOKUP(A240,primary[[id]:[realTitle]],5,FALSE)," ",REPT("\",2),CHAR(10)),""))</f>
        <v/>
      </c>
    </row>
    <row r="241" spans="1:14" x14ac:dyDescent="0.35">
      <c r="A241" s="18" t="s">
        <v>1037</v>
      </c>
      <c r="B241" t="s">
        <v>247</v>
      </c>
      <c r="C241" t="s">
        <v>1165</v>
      </c>
      <c r="G241" t="str">
        <f t="shared" si="19"/>
        <v>TitleTier</v>
      </c>
      <c r="M241" s="14" t="str">
        <f t="shared" si="18"/>
        <v/>
      </c>
      <c r="N241" t="str">
        <f>IF(AND(EXACT(LEFT(A241,1),UPPER(LEFT(A241,1)))=TRUE,A241&lt;&gt;""),_xlfn.CONCAT(REPT("/",4)," ",REPT("*",10)," ",A241," ",REPT("*",10)," ",REPT("\",4),CHAR(10)),IF(A241&lt;&gt;"",_xlfn.CONCAT(REPT("/",2)," Tier ",B241," - ",VLOOKUP(A241,primary[[id]:[realTitle]],5,FALSE)," ",REPT("\",2),CHAR(10)),""))</f>
        <v xml:space="preserve">//// ********** EnginePlates ********** \\\\
</v>
      </c>
    </row>
    <row r="242" spans="1:14" x14ac:dyDescent="0.35">
      <c r="A242" s="18" t="s">
        <v>0</v>
      </c>
      <c r="B242">
        <f>VLOOKUP(Tbl_EnginePlates[[#This Row],[EnginePlates]],primary[[id]:[tier]],2,FALSE)</f>
        <v>0</v>
      </c>
      <c r="C242" s="18" t="s">
        <v>1037</v>
      </c>
      <c r="D242" s="18"/>
      <c r="E242" s="18"/>
      <c r="F242" s="18"/>
      <c r="G242" t="str">
        <f t="shared" si="19"/>
        <v>EnginePlates0</v>
      </c>
      <c r="M242" s="14" t="str">
        <f t="shared" si="18"/>
        <v>@PART[*]:HAS[#kiwiBranch[EnginePlates],#kiwiTier[0]]:FOR[zKiwiTechTree]
{
    @TechRequired = start
}</v>
      </c>
      <c r="N242" t="str">
        <f>IF(AND(EXACT(LEFT(A242,1),UPPER(LEFT(A242,1)))=TRUE,A242&lt;&gt;""),_xlfn.CONCAT(REPT("/",4)," ",REPT("*",10)," ",A242," ",REPT("*",10)," ",REPT("\",4),CHAR(10)),IF(A242&lt;&gt;"",_xlfn.CONCAT(REPT("/",2)," Tier ",B242," - ",VLOOKUP(A242,primary[[id]:[realTitle]],5,FALSE)," ",REPT("\",2),CHAR(10)),""))</f>
        <v xml:space="preserve">// Tier 0 - Start \\
</v>
      </c>
    </row>
    <row r="243" spans="1:14" x14ac:dyDescent="0.35">
      <c r="A243" t="s">
        <v>994</v>
      </c>
      <c r="B243">
        <f>VLOOKUP(Tbl_EnginePlates[[#This Row],[EnginePlates]],primary[[id]:[tier]],2,FALSE)</f>
        <v>1</v>
      </c>
      <c r="C243" s="18" t="s">
        <v>1037</v>
      </c>
      <c r="D243" s="18"/>
      <c r="E243" s="18"/>
      <c r="F243" s="18"/>
      <c r="G243" t="str">
        <f t="shared" si="19"/>
        <v>EnginePlates1</v>
      </c>
      <c r="M243" s="14" t="str">
        <f t="shared" si="18"/>
        <v>@PART[*]:HAS[#kiwiBranch[EnginePlates],#kiwiTier[1]]:FOR[zKiwiTechTree]
{
    @TechRequired = primitiveConstruction
}</v>
      </c>
      <c r="N243" t="str">
        <f>IF(AND(EXACT(LEFT(A243,1),UPPER(LEFT(A243,1)))=TRUE,A243&lt;&gt;""),_xlfn.CONCAT(REPT("/",4)," ",REPT("*",10)," ",A243," ",REPT("*",10)," ",REPT("\",4),CHAR(10)),IF(A243&lt;&gt;"",_xlfn.CONCAT(REPT("/",2)," Tier ",B243," - ",VLOOKUP(A243,primary[[id]:[realTitle]],5,FALSE)," ",REPT("\",2),CHAR(10)),""))</f>
        <v xml:space="preserve">// Tier 1 - Primitive Construction \\
</v>
      </c>
    </row>
    <row r="244" spans="1:14" x14ac:dyDescent="0.35">
      <c r="A244" t="s">
        <v>116</v>
      </c>
      <c r="B244">
        <f>VLOOKUP(Tbl_EnginePlates[[#This Row],[EnginePlates]],primary[[id]:[tier]],2,FALSE)</f>
        <v>2</v>
      </c>
      <c r="C244" s="18" t="s">
        <v>1037</v>
      </c>
      <c r="D244" s="18"/>
      <c r="E244" s="18"/>
      <c r="F244" s="18"/>
      <c r="G244" t="str">
        <f t="shared" si="19"/>
        <v>EnginePlates2</v>
      </c>
      <c r="M244" s="14" t="str">
        <f t="shared" si="18"/>
        <v>@PART[*]:HAS[#kiwiBranch[EnginePlates],#kiwiTier[2]]:FOR[zKiwiTechTree]
{
    @TechRequired = earlyConstruction
}</v>
      </c>
      <c r="N244" t="str">
        <f>IF(AND(EXACT(LEFT(A244,1),UPPER(LEFT(A244,1)))=TRUE,A244&lt;&gt;""),_xlfn.CONCAT(REPT("/",4)," ",REPT("*",10)," ",A244," ",REPT("*",10)," ",REPT("\",4),CHAR(10)),IF(A244&lt;&gt;"",_xlfn.CONCAT(REPT("/",2)," Tier ",B244," - ",VLOOKUP(A244,primary[[id]:[realTitle]],5,FALSE)," ",REPT("\",2),CHAR(10)),""))</f>
        <v xml:space="preserve">// Tier 2 - Early Construction \\
</v>
      </c>
    </row>
    <row r="245" spans="1:14" x14ac:dyDescent="0.35">
      <c r="A245" t="s">
        <v>13</v>
      </c>
      <c r="B245">
        <f>VLOOKUP(Tbl_EnginePlates[[#This Row],[EnginePlates]],primary[[id]:[tier]],2,FALSE)</f>
        <v>3</v>
      </c>
      <c r="C245" s="18" t="s">
        <v>1037</v>
      </c>
      <c r="D245" s="18"/>
      <c r="E245" s="18"/>
      <c r="F245" s="18"/>
      <c r="G245" t="str">
        <f t="shared" si="19"/>
        <v>EnginePlates3</v>
      </c>
      <c r="M245" s="14" t="str">
        <f t="shared" si="18"/>
        <v>@PART[*]:HAS[#kiwiBranch[EnginePlates],#kiwiTier[3]]:FOR[zKiwiTechTree]
{
    @TechRequired = basicConstruction
}</v>
      </c>
      <c r="N245" t="str">
        <f>IF(AND(EXACT(LEFT(A245,1),UPPER(LEFT(A245,1)))=TRUE,A245&lt;&gt;""),_xlfn.CONCAT(REPT("/",4)," ",REPT("*",10)," ",A245," ",REPT("*",10)," ",REPT("\",4),CHAR(10)),IF(A245&lt;&gt;"",_xlfn.CONCAT(REPT("/",2)," Tier ",B245," - ",VLOOKUP(A245,primary[[id]:[realTitle]],5,FALSE)," ",REPT("\",2),CHAR(10)),""))</f>
        <v xml:space="preserve">// Tier 3 - Basic Construction \\
</v>
      </c>
    </row>
    <row r="246" spans="1:14" x14ac:dyDescent="0.35">
      <c r="A246" t="s">
        <v>24</v>
      </c>
      <c r="B246">
        <f>VLOOKUP(Tbl_EnginePlates[[#This Row],[EnginePlates]],primary[[id]:[tier]],2,FALSE)</f>
        <v>4</v>
      </c>
      <c r="C246" s="18" t="s">
        <v>1037</v>
      </c>
      <c r="D246" s="18"/>
      <c r="E246" s="18"/>
      <c r="F246" s="18"/>
      <c r="G246" t="str">
        <f t="shared" si="19"/>
        <v>EnginePlates4</v>
      </c>
      <c r="M246" s="14" t="str">
        <f t="shared" si="18"/>
        <v>@PART[*]:HAS[#kiwiBranch[EnginePlates],#kiwiTier[4]]:FOR[zKiwiTechTree]
{
    @TechRequired = decoupling
}</v>
      </c>
      <c r="N246" t="str">
        <f>IF(AND(EXACT(LEFT(A246,1),UPPER(LEFT(A246,1)))=TRUE,A246&lt;&gt;""),_xlfn.CONCAT(REPT("/",4)," ",REPT("*",10)," ",A246," ",REPT("*",10)," ",REPT("\",4),CHAR(10)),IF(A246&lt;&gt;"",_xlfn.CONCAT(REPT("/",2)," Tier ",B246," - ",VLOOKUP(A246,primary[[id]:[realTitle]],5,FALSE)," ",REPT("\",2),CHAR(10)),""))</f>
        <v xml:space="preserve">// Tier 4 - Decoupling \\
</v>
      </c>
    </row>
    <row r="247" spans="1:14" x14ac:dyDescent="0.35">
      <c r="A247" t="s">
        <v>39</v>
      </c>
      <c r="B247">
        <f>VLOOKUP(Tbl_EnginePlates[[#This Row],[EnginePlates]],primary[[id]:[tier]],2,FALSE)</f>
        <v>5</v>
      </c>
      <c r="C247" s="18" t="s">
        <v>1037</v>
      </c>
      <c r="D247" s="18"/>
      <c r="E247" s="18"/>
      <c r="F247" s="18"/>
      <c r="G247" t="str">
        <f t="shared" si="19"/>
        <v>EnginePlates5</v>
      </c>
      <c r="M247" s="14" t="str">
        <f t="shared" si="18"/>
        <v>@PART[*]:HAS[#kiwiBranch[EnginePlates],#kiwiTier[5]]:FOR[zKiwiTechTree]
{
    @TechRequired = docking
}</v>
      </c>
      <c r="N247" t="str">
        <f>IF(AND(EXACT(LEFT(A247,1),UPPER(LEFT(A247,1)))=TRUE,A247&lt;&gt;""),_xlfn.CONCAT(REPT("/",4)," ",REPT("*",10)," ",A247," ",REPT("*",10)," ",REPT("\",4),CHAR(10)),IF(A247&lt;&gt;"",_xlfn.CONCAT(REPT("/",2)," Tier ",B247," - ",VLOOKUP(A247,primary[[id]:[realTitle]],5,FALSE)," ",REPT("\",2),CHAR(10)),""))</f>
        <v xml:space="preserve">// Tier 5 - Docking \\
</v>
      </c>
    </row>
    <row r="248" spans="1:14" x14ac:dyDescent="0.35">
      <c r="A248" t="s">
        <v>62</v>
      </c>
      <c r="B248">
        <f>VLOOKUP(Tbl_EnginePlates[[#This Row],[EnginePlates]],primary[[id]:[tier]],2,FALSE)</f>
        <v>6</v>
      </c>
      <c r="C248" s="18" t="s">
        <v>1037</v>
      </c>
      <c r="D248" s="18"/>
      <c r="E248" s="18"/>
      <c r="F248" s="18"/>
      <c r="G248" t="str">
        <f t="shared" si="19"/>
        <v>EnginePlates6</v>
      </c>
      <c r="M248" s="14" t="str">
        <f t="shared" si="18"/>
        <v>@PART[*]:HAS[#kiwiBranch[EnginePlates],#kiwiTier[6]]:FOR[zKiwiTechTree]
{
    @TechRequired = advancedDecoupling
}</v>
      </c>
      <c r="N248" t="str">
        <f>IF(AND(EXACT(LEFT(A248,1),UPPER(LEFT(A248,1)))=TRUE,A248&lt;&gt;""),_xlfn.CONCAT(REPT("/",4)," ",REPT("*",10)," ",A248," ",REPT("*",10)," ",REPT("\",4),CHAR(10)),IF(A248&lt;&gt;"",_xlfn.CONCAT(REPT("/",2)," Tier ",B248," - ",VLOOKUP(A248,primary[[id]:[realTitle]],5,FALSE)," ",REPT("\",2),CHAR(10)),""))</f>
        <v xml:space="preserve">// Tier 6 - Advanced Decoupling \\
</v>
      </c>
    </row>
    <row r="249" spans="1:14" x14ac:dyDescent="0.35">
      <c r="A249" t="s">
        <v>87</v>
      </c>
      <c r="B249">
        <f>VLOOKUP(Tbl_EnginePlates[[#This Row],[EnginePlates]],primary[[id]:[tier]],2,FALSE)</f>
        <v>7</v>
      </c>
      <c r="C249" s="18" t="s">
        <v>1037</v>
      </c>
      <c r="D249" s="18"/>
      <c r="E249" s="18"/>
      <c r="F249" s="18"/>
      <c r="G249" t="str">
        <f t="shared" si="19"/>
        <v>EnginePlates7</v>
      </c>
      <c r="M249" s="14" t="str">
        <f t="shared" si="18"/>
        <v>@PART[*]:HAS[#kiwiBranch[EnginePlates],#kiwiTier[7]]:FOR[zKiwiTechTree]
{
    @TechRequired = enginePlates
}</v>
      </c>
      <c r="N249" t="str">
        <f>IF(AND(EXACT(LEFT(A249,1),UPPER(LEFT(A249,1)))=TRUE,A249&lt;&gt;""),_xlfn.CONCAT(REPT("/",4)," ",REPT("*",10)," ",A249," ",REPT("*",10)," ",REPT("\",4),CHAR(10)),IF(A249&lt;&gt;"",_xlfn.CONCAT(REPT("/",2)," Tier ",B249," - ",VLOOKUP(A249,primary[[id]:[realTitle]],5,FALSE)," ",REPT("\",2),CHAR(10)),""))</f>
        <v xml:space="preserve">// Tier 7 - Engine Plates \\
</v>
      </c>
    </row>
    <row r="250" spans="1:14" x14ac:dyDescent="0.35">
      <c r="A250" t="s">
        <v>127</v>
      </c>
      <c r="B250">
        <f>VLOOKUP(Tbl_EnginePlates[[#This Row],[EnginePlates]],primary[[id]:[tier]],2,FALSE)</f>
        <v>8</v>
      </c>
      <c r="C250" s="18" t="s">
        <v>1037</v>
      </c>
      <c r="D250" s="18"/>
      <c r="E250" s="18"/>
      <c r="F250" s="18"/>
      <c r="G250" t="str">
        <f t="shared" si="19"/>
        <v>EnginePlates8</v>
      </c>
      <c r="M250" s="14" t="str">
        <f t="shared" si="18"/>
        <v>@PART[*]:HAS[#kiwiBranch[EnginePlates],#kiwiTier[8]]:FOR[zKiwiTechTree]
{
    @TechRequired = advancedDocking
}</v>
      </c>
      <c r="N250" t="str">
        <f>IF(AND(EXACT(LEFT(A250,1),UPPER(LEFT(A250,1)))=TRUE,A250&lt;&gt;""),_xlfn.CONCAT(REPT("/",4)," ",REPT("*",10)," ",A250," ",REPT("*",10)," ",REPT("\",4),CHAR(10)),IF(A250&lt;&gt;"",_xlfn.CONCAT(REPT("/",2)," Tier ",B250," - ",VLOOKUP(A250,primary[[id]:[realTitle]],5,FALSE)," ",REPT("\",2),CHAR(10)),""))</f>
        <v xml:space="preserve">// Tier 8 - Advanced Docking \\
</v>
      </c>
    </row>
    <row r="251" spans="1:14" x14ac:dyDescent="0.35">
      <c r="A251" t="s">
        <v>156</v>
      </c>
      <c r="B251">
        <f>VLOOKUP(Tbl_EnginePlates[[#This Row],[EnginePlates]],primary[[id]:[tier]],2,FALSE)</f>
        <v>9</v>
      </c>
      <c r="C251" s="18" t="s">
        <v>1037</v>
      </c>
      <c r="D251" s="18"/>
      <c r="E251" s="18"/>
      <c r="F251" s="18"/>
      <c r="G251" t="str">
        <f t="shared" si="19"/>
        <v>EnginePlates9</v>
      </c>
      <c r="M251" s="14" t="str">
        <f t="shared" si="18"/>
        <v>@PART[*]:HAS[#kiwiBranch[EnginePlates],#kiwiTier[9]]:FOR[zKiwiTechTree]
{
    @TechRequired = advancedEnginePlates
}</v>
      </c>
      <c r="N251" t="str">
        <f>IF(AND(EXACT(LEFT(A251,1),UPPER(LEFT(A251,1)))=TRUE,A251&lt;&gt;""),_xlfn.CONCAT(REPT("/",4)," ",REPT("*",10)," ",A251," ",REPT("*",10)," ",REPT("\",4),CHAR(10)),IF(A251&lt;&gt;"",_xlfn.CONCAT(REPT("/",2)," Tier ",B251," - ",VLOOKUP(A251,primary[[id]:[realTitle]],5,FALSE)," ",REPT("\",2),CHAR(10)),""))</f>
        <v xml:space="preserve">// Tier 9 - Advanced Engine Plates \\
</v>
      </c>
    </row>
    <row r="252" spans="1:14" x14ac:dyDescent="0.35">
      <c r="A252" t="s">
        <v>200</v>
      </c>
      <c r="B252">
        <f>VLOOKUP(Tbl_EnginePlates[[#This Row],[EnginePlates]],primary[[id]:[tier]],2,FALSE)</f>
        <v>10</v>
      </c>
      <c r="C252" s="18" t="s">
        <v>1037</v>
      </c>
      <c r="D252" s="18"/>
      <c r="E252" s="18"/>
      <c r="F252" s="18"/>
      <c r="G252" t="str">
        <f t="shared" si="19"/>
        <v>EnginePlates10</v>
      </c>
      <c r="M252" s="14" t="str">
        <f t="shared" si="18"/>
        <v>@PART[*]:HAS[#kiwiBranch[EnginePlates],#kiwiTier[10]]:FOR[zKiwiTechTree]
{
    @TechRequired = automatedDecouplingSystems
}</v>
      </c>
      <c r="N252" t="str">
        <f>IF(AND(EXACT(LEFT(A252,1),UPPER(LEFT(A252,1)))=TRUE,A252&lt;&gt;""),_xlfn.CONCAT(REPT("/",4)," ",REPT("*",10)," ",A252," ",REPT("*",10)," ",REPT("\",4),CHAR(10)),IF(A252&lt;&gt;"",_xlfn.CONCAT(REPT("/",2)," Tier ",B252," - ",VLOOKUP(A252,primary[[id]:[realTitle]],5,FALSE)," ",REPT("\",2),CHAR(10)),""))</f>
        <v xml:space="preserve">// Tier 10 - Automated Decoupling Systems \\
</v>
      </c>
    </row>
    <row r="253" spans="1:14" x14ac:dyDescent="0.35">
      <c r="A253" t="s">
        <v>221</v>
      </c>
      <c r="B253">
        <f>VLOOKUP(Tbl_EnginePlates[[#This Row],[EnginePlates]],primary[[id]:[tier]],2,FALSE)</f>
        <v>11</v>
      </c>
      <c r="C253" s="18" t="s">
        <v>1037</v>
      </c>
      <c r="D253" s="18"/>
      <c r="E253" s="18"/>
      <c r="F253" s="18"/>
      <c r="G253" t="str">
        <f t="shared" si="19"/>
        <v>EnginePlates11</v>
      </c>
      <c r="M253" s="14" t="str">
        <f t="shared" si="18"/>
        <v>@PART[*]:HAS[#kiwiBranch[EnginePlates],#kiwiTier[11]]:FOR[zKiwiTechTree]
{
    @TechRequired = extremeFuelStorage
}</v>
      </c>
      <c r="N253" t="str">
        <f>IF(AND(EXACT(LEFT(A253,1),UPPER(LEFT(A253,1)))=TRUE,A253&lt;&gt;""),_xlfn.CONCAT(REPT("/",4)," ",REPT("*",10)," ",A253," ",REPT("*",10)," ",REPT("\",4),CHAR(10)),IF(A253&lt;&gt;"",_xlfn.CONCAT(REPT("/",2)," Tier ",B253," - ",VLOOKUP(A253,primary[[id]:[realTitle]],5,FALSE)," ",REPT("\",2),CHAR(10)),""))</f>
        <v xml:space="preserve">// Tier 11 - Extreme Fuel Storage \\
</v>
      </c>
    </row>
    <row r="254" spans="1:14" x14ac:dyDescent="0.35">
      <c r="G254" t="str">
        <f t="shared" si="19"/>
        <v/>
      </c>
      <c r="M254" s="14" t="str">
        <f t="shared" si="18"/>
        <v/>
      </c>
      <c r="N254" t="str">
        <f>IF(AND(EXACT(LEFT(A254,1),UPPER(LEFT(A254,1)))=TRUE,A254&lt;&gt;""),_xlfn.CONCAT(REPT("/",4)," ",REPT("*",10)," ",A254," ",REPT("*",10)," ",REPT("\",4),CHAR(10)),IF(A254&lt;&gt;"",_xlfn.CONCAT(REPT("/",2)," Tier ",B254," - ",VLOOKUP(A254,primary[[id]:[realTitle]],5,FALSE)," ",REPT("\",2),CHAR(10)),""))</f>
        <v/>
      </c>
    </row>
    <row r="255" spans="1:14" x14ac:dyDescent="0.35">
      <c r="G255" t="str">
        <f t="shared" si="19"/>
        <v/>
      </c>
      <c r="M255" s="14" t="str">
        <f t="shared" si="18"/>
        <v/>
      </c>
      <c r="N255" t="str">
        <f>IF(AND(EXACT(LEFT(A255,1),UPPER(LEFT(A255,1)))=TRUE,A255&lt;&gt;""),_xlfn.CONCAT(REPT("/",4)," ",REPT("*",10)," ",A255," ",REPT("*",10)," ",REPT("\",4),CHAR(10)),IF(A255&lt;&gt;"",_xlfn.CONCAT(REPT("/",2)," Tier ",B255," - ",VLOOKUP(A255,primary[[id]:[realTitle]],5,FALSE)," ",REPT("\",2),CHAR(10)),""))</f>
        <v/>
      </c>
    </row>
    <row r="256" spans="1:14" x14ac:dyDescent="0.35">
      <c r="A256" s="18" t="s">
        <v>1038</v>
      </c>
      <c r="B256" t="s">
        <v>247</v>
      </c>
      <c r="C256" t="s">
        <v>1165</v>
      </c>
      <c r="G256" t="str">
        <f t="shared" si="19"/>
        <v>TitleTier</v>
      </c>
      <c r="M256" s="14" t="str">
        <f t="shared" si="18"/>
        <v/>
      </c>
      <c r="N256" t="str">
        <f>IF(AND(EXACT(LEFT(A256,1),UPPER(LEFT(A256,1)))=TRUE,A256&lt;&gt;""),_xlfn.CONCAT(REPT("/",4)," ",REPT("*",10)," ",A256," ",REPT("*",10)," ",REPT("\",4),CHAR(10)),IF(A256&lt;&gt;"",_xlfn.CONCAT(REPT("/",2)," Tier ",B256," - ",VLOOKUP(A256,primary[[id]:[realTitle]],5,FALSE)," ",REPT("\",2),CHAR(10)),""))</f>
        <v xml:space="preserve">//// ********** SolarPanels ********** \\\\
</v>
      </c>
    </row>
    <row r="257" spans="1:14" x14ac:dyDescent="0.35">
      <c r="A257" s="18" t="s">
        <v>0</v>
      </c>
      <c r="B257">
        <f>VLOOKUP(Tbl_SolarPanels[[#This Row],[SolarPanels]],primary[[id]:[tier]],2,FALSE)</f>
        <v>0</v>
      </c>
      <c r="C257" s="18" t="s">
        <v>1038</v>
      </c>
      <c r="D257" s="18"/>
      <c r="E257" s="18"/>
      <c r="F257" s="18"/>
      <c r="G257" t="str">
        <f t="shared" si="19"/>
        <v>SolarPanels0</v>
      </c>
      <c r="M257" s="14" t="str">
        <f t="shared" si="18"/>
        <v>@PART[*]:HAS[#kiwiBranch[SolarPanels],#kiwiTier[0]]:FOR[zKiwiTechTree]
{
    @TechRequired = start
}</v>
      </c>
      <c r="N257" t="str">
        <f>IF(AND(EXACT(LEFT(A257,1),UPPER(LEFT(A257,1)))=TRUE,A257&lt;&gt;""),_xlfn.CONCAT(REPT("/",4)," ",REPT("*",10)," ",A257," ",REPT("*",10)," ",REPT("\",4),CHAR(10)),IF(A257&lt;&gt;"",_xlfn.CONCAT(REPT("/",2)," Tier ",B257," - ",VLOOKUP(A257,primary[[id]:[realTitle]],5,FALSE)," ",REPT("\",2),CHAR(10)),""))</f>
        <v xml:space="preserve">// Tier 0 - Start \\
</v>
      </c>
    </row>
    <row r="258" spans="1:14" x14ac:dyDescent="0.35">
      <c r="A258" t="s">
        <v>120</v>
      </c>
      <c r="B258">
        <f>VLOOKUP(Tbl_SolarPanels[[#This Row],[SolarPanels]],primary[[id]:[tier]],2,FALSE)</f>
        <v>1</v>
      </c>
      <c r="C258" s="18" t="s">
        <v>1038</v>
      </c>
      <c r="D258" s="18"/>
      <c r="E258" s="18"/>
      <c r="F258" s="18"/>
      <c r="G258" t="str">
        <f t="shared" si="19"/>
        <v>SolarPanels1</v>
      </c>
      <c r="M258" s="14" t="str">
        <f t="shared" si="18"/>
        <v>@PART[*]:HAS[#kiwiBranch[SolarPanels],#kiwiTier[1]]:FOR[zKiwiTechTree]
{
    @TechRequired = algebra
}</v>
      </c>
      <c r="N258" t="str">
        <f>IF(AND(EXACT(LEFT(A258,1),UPPER(LEFT(A258,1)))=TRUE,A258&lt;&gt;""),_xlfn.CONCAT(REPT("/",4)," ",REPT("*",10)," ",A258," ",REPT("*",10)," ",REPT("\",4),CHAR(10)),IF(A258&lt;&gt;"",_xlfn.CONCAT(REPT("/",2)," Tier ",B258," - ",VLOOKUP(A258,primary[[id]:[realTitle]],5,FALSE)," ",REPT("\",2),CHAR(10)),""))</f>
        <v xml:space="preserve">// Tier 1 - Algebra \\
</v>
      </c>
    </row>
    <row r="259" spans="1:14" x14ac:dyDescent="0.35">
      <c r="A259" t="s">
        <v>7</v>
      </c>
      <c r="B259">
        <f>VLOOKUP(Tbl_SolarPanels[[#This Row],[SolarPanels]],primary[[id]:[tier]],2,FALSE)</f>
        <v>2</v>
      </c>
      <c r="C259" s="18" t="s">
        <v>1038</v>
      </c>
      <c r="D259" s="18"/>
      <c r="E259" s="18"/>
      <c r="F259" s="18"/>
      <c r="G259" t="str">
        <f t="shared" si="19"/>
        <v>SolarPanels2</v>
      </c>
      <c r="M259" s="14" t="str">
        <f t="shared" si="18"/>
        <v>@PART[*]:HAS[#kiwiBranch[SolarPanels],#kiwiTier[2]]:FOR[zKiwiTechTree]
{
    @TechRequired = engineering101
}</v>
      </c>
      <c r="N259" t="str">
        <f>IF(AND(EXACT(LEFT(A259,1),UPPER(LEFT(A259,1)))=TRUE,A259&lt;&gt;""),_xlfn.CONCAT(REPT("/",4)," ",REPT("*",10)," ",A259," ",REPT("*",10)," ",REPT("\",4),CHAR(10)),IF(A259&lt;&gt;"",_xlfn.CONCAT(REPT("/",2)," Tier ",B259," - ",VLOOKUP(A259,primary[[id]:[realTitle]],5,FALSE)," ",REPT("\",2),CHAR(10)),""))</f>
        <v xml:space="preserve">// Tier 2 - Engineering 101 \\
</v>
      </c>
    </row>
    <row r="260" spans="1:14" x14ac:dyDescent="0.35">
      <c r="A260" t="s">
        <v>482</v>
      </c>
      <c r="B260">
        <f>VLOOKUP(Tbl_SolarPanels[[#This Row],[SolarPanels]],primary[[id]:[tier]],2,FALSE)</f>
        <v>3</v>
      </c>
      <c r="C260" s="18" t="s">
        <v>1038</v>
      </c>
      <c r="D260" s="18"/>
      <c r="E260" s="18"/>
      <c r="F260" s="18"/>
      <c r="G260" t="str">
        <f t="shared" si="19"/>
        <v>SolarPanels3</v>
      </c>
      <c r="M260" s="14" t="str">
        <f t="shared" si="18"/>
        <v>@PART[*]:HAS[#kiwiBranch[SolarPanels],#kiwiTier[3]]:FOR[zKiwiTechTree]
{
    @TechRequired = earlySolar
}</v>
      </c>
      <c r="N260" t="str">
        <f>IF(AND(EXACT(LEFT(A260,1),UPPER(LEFT(A260,1)))=TRUE,A260&lt;&gt;""),_xlfn.CONCAT(REPT("/",4)," ",REPT("*",10)," ",A260," ",REPT("*",10)," ",REPT("\",4),CHAR(10)),IF(A260&lt;&gt;"",_xlfn.CONCAT(REPT("/",2)," Tier ",B260," - ",VLOOKUP(A260,primary[[id]:[realTitle]],5,FALSE)," ",REPT("\",2),CHAR(10)),""))</f>
        <v xml:space="preserve">// Tier 3 - Early Solar Panels \\
</v>
      </c>
    </row>
    <row r="261" spans="1:14" x14ac:dyDescent="0.35">
      <c r="A261" t="s">
        <v>31</v>
      </c>
      <c r="B261">
        <f>VLOOKUP(Tbl_SolarPanels[[#This Row],[SolarPanels]],primary[[id]:[tier]],2,FALSE)</f>
        <v>4</v>
      </c>
      <c r="C261" s="18" t="s">
        <v>1038</v>
      </c>
      <c r="D261" s="18"/>
      <c r="E261" s="18"/>
      <c r="F261" s="18"/>
      <c r="G261" t="str">
        <f t="shared" si="19"/>
        <v>SolarPanels4</v>
      </c>
      <c r="M261" s="14" t="str">
        <f t="shared" si="18"/>
        <v>@PART[*]:HAS[#kiwiBranch[SolarPanels],#kiwiTier[4]]:FOR[zKiwiTechTree]
{
    @TechRequired = batteryTech
}</v>
      </c>
      <c r="N261" t="str">
        <f>IF(AND(EXACT(LEFT(A261,1),UPPER(LEFT(A261,1)))=TRUE,A261&lt;&gt;""),_xlfn.CONCAT(REPT("/",4)," ",REPT("*",10)," ",A261," ",REPT("*",10)," ",REPT("\",4),CHAR(10)),IF(A261&lt;&gt;"",_xlfn.CONCAT(REPT("/",2)," Tier ",B261," - ",VLOOKUP(A261,primary[[id]:[realTitle]],5,FALSE)," ",REPT("\",2),CHAR(10)),""))</f>
        <v xml:space="preserve">// Tier 4 - Battery Tech \\
</v>
      </c>
    </row>
    <row r="262" spans="1:14" x14ac:dyDescent="0.35">
      <c r="A262" t="s">
        <v>451</v>
      </c>
      <c r="B262">
        <f>VLOOKUP(Tbl_SolarPanels[[#This Row],[SolarPanels]],primary[[id]:[tier]],2,FALSE)</f>
        <v>5</v>
      </c>
      <c r="C262" s="18" t="s">
        <v>1038</v>
      </c>
      <c r="D262" s="18"/>
      <c r="E262" s="18"/>
      <c r="F262" s="18"/>
      <c r="G262" t="str">
        <f t="shared" si="19"/>
        <v>SolarPanels5</v>
      </c>
      <c r="M262" s="14" t="str">
        <f t="shared" si="18"/>
        <v>@PART[*]:HAS[#kiwiBranch[SolarPanels],#kiwiTier[5]]:FOR[zKiwiTechTree]
{
    @TechRequired = solarTech
}</v>
      </c>
      <c r="N262" t="str">
        <f>IF(AND(EXACT(LEFT(A262,1),UPPER(LEFT(A262,1)))=TRUE,A262&lt;&gt;""),_xlfn.CONCAT(REPT("/",4)," ",REPT("*",10)," ",A262," ",REPT("*",10)," ",REPT("\",4),CHAR(10)),IF(A262&lt;&gt;"",_xlfn.CONCAT(REPT("/",2)," Tier ",B262," - ",VLOOKUP(A262,primary[[id]:[realTitle]],5,FALSE)," ",REPT("\",2),CHAR(10)),""))</f>
        <v xml:space="preserve">// Tier 5 - Solar Tech \\
</v>
      </c>
    </row>
    <row r="263" spans="1:14" x14ac:dyDescent="0.35">
      <c r="A263" t="s">
        <v>783</v>
      </c>
      <c r="B263">
        <f>VLOOKUP(Tbl_SolarPanels[[#This Row],[SolarPanels]],primary[[id]:[tier]],2,FALSE)</f>
        <v>6</v>
      </c>
      <c r="C263" s="18" t="s">
        <v>1038</v>
      </c>
      <c r="D263" s="18"/>
      <c r="E263" s="18"/>
      <c r="F263" s="18"/>
      <c r="G263" t="str">
        <f t="shared" si="19"/>
        <v>SolarPanels6</v>
      </c>
      <c r="M263" s="14" t="str">
        <f t="shared" si="18"/>
        <v>@PART[*]:HAS[#kiwiBranch[SolarPanels],#kiwiTier[6]]:FOR[zKiwiTechTree]
{
    @TechRequired = improvedSolarTech
}</v>
      </c>
      <c r="N263" t="str">
        <f>IF(AND(EXACT(LEFT(A263,1),UPPER(LEFT(A263,1)))=TRUE,A263&lt;&gt;""),_xlfn.CONCAT(REPT("/",4)," ",REPT("*",10)," ",A263," ",REPT("*",10)," ",REPT("\",4),CHAR(10)),IF(A263&lt;&gt;"",_xlfn.CONCAT(REPT("/",2)," Tier ",B263," - ",VLOOKUP(A263,primary[[id]:[realTitle]],5,FALSE)," ",REPT("\",2),CHAR(10)),""))</f>
        <v xml:space="preserve">// Tier 6 - Improved Solar Tech \\
</v>
      </c>
    </row>
    <row r="264" spans="1:14" x14ac:dyDescent="0.35">
      <c r="A264" t="s">
        <v>145</v>
      </c>
      <c r="B264">
        <f>VLOOKUP(Tbl_SolarPanels[[#This Row],[SolarPanels]],primary[[id]:[tier]],2,FALSE)</f>
        <v>7</v>
      </c>
      <c r="C264" s="18" t="s">
        <v>1038</v>
      </c>
      <c r="D264" s="18"/>
      <c r="E264" s="18"/>
      <c r="F264" s="18"/>
      <c r="G264" t="str">
        <f t="shared" si="19"/>
        <v>SolarPanels7</v>
      </c>
      <c r="M264" s="14" t="str">
        <f t="shared" si="18"/>
        <v>@PART[*]:HAS[#kiwiBranch[SolarPanels],#kiwiTier[7]]:FOR[zKiwiTechTree]
{
    @TechRequired = advSolarTech
}</v>
      </c>
      <c r="N264" t="str">
        <f>IF(AND(EXACT(LEFT(A264,1),UPPER(LEFT(A264,1)))=TRUE,A264&lt;&gt;""),_xlfn.CONCAT(REPT("/",4)," ",REPT("*",10)," ",A264," ",REPT("*",10)," ",REPT("\",4),CHAR(10)),IF(A264&lt;&gt;"",_xlfn.CONCAT(REPT("/",2)," Tier ",B264," - ",VLOOKUP(A264,primary[[id]:[realTitle]],5,FALSE)," ",REPT("\",2),CHAR(10)),""))</f>
        <v xml:space="preserve">// Tier 7 - Advanced Solar Tech \\
</v>
      </c>
    </row>
    <row r="265" spans="1:14" x14ac:dyDescent="0.35">
      <c r="A265" t="s">
        <v>181</v>
      </c>
      <c r="B265">
        <f>VLOOKUP(Tbl_SolarPanels[[#This Row],[SolarPanels]],primary[[id]:[tier]],2,FALSE)</f>
        <v>8</v>
      </c>
      <c r="C265" s="18" t="s">
        <v>1038</v>
      </c>
      <c r="D265" s="18"/>
      <c r="E265" s="18"/>
      <c r="F265" s="18"/>
      <c r="G265" t="str">
        <f t="shared" si="19"/>
        <v>SolarPanels8</v>
      </c>
      <c r="M265" s="14" t="str">
        <f t="shared" si="18"/>
        <v>@PART[*]:HAS[#kiwiBranch[SolarPanels],#kiwiTier[8]]:FOR[zKiwiTechTree]
{
    @TechRequired = advPVMaterials
}</v>
      </c>
      <c r="N265" t="str">
        <f>IF(AND(EXACT(LEFT(A265,1),UPPER(LEFT(A265,1)))=TRUE,A265&lt;&gt;""),_xlfn.CONCAT(REPT("/",4)," ",REPT("*",10)," ",A265," ",REPT("*",10)," ",REPT("\",4),CHAR(10)),IF(A265&lt;&gt;"",_xlfn.CONCAT(REPT("/",2)," Tier ",B265," - ",VLOOKUP(A265,primary[[id]:[realTitle]],5,FALSE)," ",REPT("\",2),CHAR(10)),""))</f>
        <v xml:space="preserve">// Tier 8 - Advanced Photovoltaic Materials \\
</v>
      </c>
    </row>
    <row r="266" spans="1:14" x14ac:dyDescent="0.35">
      <c r="A266" t="s">
        <v>182</v>
      </c>
      <c r="B266">
        <f>VLOOKUP(Tbl_SolarPanels[[#This Row],[SolarPanels]],primary[[id]:[tier]],2,FALSE)</f>
        <v>9</v>
      </c>
      <c r="C266" s="18" t="s">
        <v>1038</v>
      </c>
      <c r="D266" s="18"/>
      <c r="E266" s="18"/>
      <c r="F266" s="18"/>
      <c r="G266" t="str">
        <f t="shared" si="19"/>
        <v>SolarPanels9</v>
      </c>
      <c r="M266" s="14" t="str">
        <f t="shared" si="18"/>
        <v>@PART[*]:HAS[#kiwiBranch[SolarPanels],#kiwiTier[9]]:FOR[zKiwiTechTree]
{
    @TechRequired = cuttingEdgeSolarTech
}</v>
      </c>
      <c r="N266" t="str">
        <f>IF(AND(EXACT(LEFT(A266,1),UPPER(LEFT(A266,1)))=TRUE,A266&lt;&gt;""),_xlfn.CONCAT(REPT("/",4)," ",REPT("*",10)," ",A266," ",REPT("*",10)," ",REPT("\",4),CHAR(10)),IF(A266&lt;&gt;"",_xlfn.CONCAT(REPT("/",2)," Tier ",B266," - ",VLOOKUP(A266,primary[[id]:[realTitle]],5,FALSE)," ",REPT("\",2),CHAR(10)),""))</f>
        <v xml:space="preserve">// Tier 9 - Cutting Edge Solar Tech \\
</v>
      </c>
    </row>
    <row r="267" spans="1:14" x14ac:dyDescent="0.35">
      <c r="A267" t="s">
        <v>183</v>
      </c>
      <c r="B267">
        <f>VLOOKUP(Tbl_SolarPanels[[#This Row],[SolarPanels]],primary[[id]:[tier]],2,FALSE)</f>
        <v>10</v>
      </c>
      <c r="C267" s="18" t="s">
        <v>1038</v>
      </c>
      <c r="D267" s="18"/>
      <c r="E267" s="18"/>
      <c r="F267" s="18"/>
      <c r="G267" t="str">
        <f t="shared" si="19"/>
        <v>SolarPanels10</v>
      </c>
      <c r="M267" s="14" t="str">
        <f t="shared" si="18"/>
        <v>@PART[*]:HAS[#kiwiBranch[SolarPanels],#kiwiTier[10]]:FOR[zKiwiTechTree]
{
    @TechRequired = exoticSolarTech
}</v>
      </c>
      <c r="N267" t="str">
        <f>IF(AND(EXACT(LEFT(A267,1),UPPER(LEFT(A267,1)))=TRUE,A267&lt;&gt;""),_xlfn.CONCAT(REPT("/",4)," ",REPT("*",10)," ",A267," ",REPT("*",10)," ",REPT("\",4),CHAR(10)),IF(A267&lt;&gt;"",_xlfn.CONCAT(REPT("/",2)," Tier ",B267," - ",VLOOKUP(A267,primary[[id]:[realTitle]],5,FALSE)," ",REPT("\",2),CHAR(10)),""))</f>
        <v xml:space="preserve">// Tier 10 - Exotic Solar Tech \\
</v>
      </c>
    </row>
    <row r="268" spans="1:14" x14ac:dyDescent="0.35">
      <c r="A268" t="s">
        <v>227</v>
      </c>
      <c r="B268">
        <f>VLOOKUP(Tbl_SolarPanels[[#This Row],[SolarPanels]],primary[[id]:[tier]],2,FALSE)</f>
        <v>11</v>
      </c>
      <c r="C268" s="18" t="s">
        <v>1038</v>
      </c>
      <c r="D268" s="18"/>
      <c r="E268" s="18"/>
      <c r="F268" s="18"/>
      <c r="G268" t="str">
        <f t="shared" si="19"/>
        <v>SolarPanels11</v>
      </c>
      <c r="M268" s="14" t="str">
        <f t="shared" si="18"/>
        <v>@PART[*]:HAS[#kiwiBranch[SolarPanels],#kiwiTier[11]]:FOR[zKiwiTechTree]
{
    @TechRequired = omegaSolarTech
}</v>
      </c>
      <c r="N268" t="str">
        <f>IF(AND(EXACT(LEFT(A268,1),UPPER(LEFT(A268,1)))=TRUE,A268&lt;&gt;""),_xlfn.CONCAT(REPT("/",4)," ",REPT("*",10)," ",A268," ",REPT("*",10)," ",REPT("\",4),CHAR(10)),IF(A268&lt;&gt;"",_xlfn.CONCAT(REPT("/",2)," Tier ",B268," - ",VLOOKUP(A268,primary[[id]:[realTitle]],5,FALSE)," ",REPT("\",2),CHAR(10)),""))</f>
        <v xml:space="preserve">// Tier 11 - Omega Solar Technology \\
</v>
      </c>
    </row>
    <row r="269" spans="1:14" x14ac:dyDescent="0.35">
      <c r="A269" t="s">
        <v>239</v>
      </c>
      <c r="B269">
        <f>VLOOKUP(Tbl_SolarPanels[[#This Row],[SolarPanels]],primary[[id]:[tier]],2,FALSE)</f>
        <v>12</v>
      </c>
      <c r="C269" s="18" t="s">
        <v>1038</v>
      </c>
      <c r="D269" s="18"/>
      <c r="E269" s="18"/>
      <c r="F269" s="18"/>
      <c r="G269" t="str">
        <f t="shared" si="19"/>
        <v>SolarPanels12</v>
      </c>
      <c r="M269" s="14" t="str">
        <f t="shared" si="18"/>
        <v>@PART[*]:HAS[#kiwiBranch[SolarPanels],#kiwiTier[12]]:FOR[zKiwiTechTree]
{
    @TechRequired = quantumSolarTech
}</v>
      </c>
      <c r="N269" t="str">
        <f>IF(AND(EXACT(LEFT(A269,1),UPPER(LEFT(A269,1)))=TRUE,A269&lt;&gt;""),_xlfn.CONCAT(REPT("/",4)," ",REPT("*",10)," ",A269," ",REPT("*",10)," ",REPT("\",4),CHAR(10)),IF(A269&lt;&gt;"",_xlfn.CONCAT(REPT("/",2)," Tier ",B269," - ",VLOOKUP(A269,primary[[id]:[realTitle]],5,FALSE)," ",REPT("\",2),CHAR(10)),""))</f>
        <v xml:space="preserve">// Tier 12 - Quantum Solar Tech \\
</v>
      </c>
    </row>
    <row r="270" spans="1:14" x14ac:dyDescent="0.35">
      <c r="G270" t="str">
        <f t="shared" si="19"/>
        <v/>
      </c>
      <c r="M270" s="14" t="str">
        <f t="shared" si="18"/>
        <v/>
      </c>
      <c r="N270" t="str">
        <f>IF(AND(EXACT(LEFT(A270,1),UPPER(LEFT(A270,1)))=TRUE,A270&lt;&gt;""),_xlfn.CONCAT(REPT("/",4)," ",REPT("*",10)," ",A270," ",REPT("*",10)," ",REPT("\",4),CHAR(10)),IF(A270&lt;&gt;"",_xlfn.CONCAT(REPT("/",2)," Tier ",B270," - ",VLOOKUP(A270,primary[[id]:[realTitle]],5,FALSE)," ",REPT("\",2),CHAR(10)),""))</f>
        <v/>
      </c>
    </row>
    <row r="271" spans="1:14" x14ac:dyDescent="0.35">
      <c r="G271" t="str">
        <f t="shared" si="19"/>
        <v/>
      </c>
      <c r="M271" s="14" t="str">
        <f t="shared" si="18"/>
        <v/>
      </c>
      <c r="N271" t="str">
        <f>IF(AND(EXACT(LEFT(A271,1),UPPER(LEFT(A271,1)))=TRUE,A271&lt;&gt;""),_xlfn.CONCAT(REPT("/",4)," ",REPT("*",10)," ",A271," ",REPT("*",10)," ",REPT("\",4),CHAR(10)),IF(A271&lt;&gt;"",_xlfn.CONCAT(REPT("/",2)," Tier ",B271," - ",VLOOKUP(A271,primary[[id]:[realTitle]],5,FALSE)," ",REPT("\",2),CHAR(10)),""))</f>
        <v/>
      </c>
    </row>
    <row r="272" spans="1:14" x14ac:dyDescent="0.35">
      <c r="A272" s="18" t="s">
        <v>1039</v>
      </c>
      <c r="B272" t="s">
        <v>247</v>
      </c>
      <c r="C272" t="s">
        <v>1165</v>
      </c>
      <c r="G272" t="str">
        <f t="shared" si="19"/>
        <v>TitleTier</v>
      </c>
      <c r="M272" s="14" t="str">
        <f t="shared" si="18"/>
        <v/>
      </c>
      <c r="N272" t="str">
        <f>IF(AND(EXACT(LEFT(A272,1),UPPER(LEFT(A272,1)))=TRUE,A272&lt;&gt;""),_xlfn.CONCAT(REPT("/",4)," ",REPT("*",10)," ",A272," ",REPT("*",10)," ",REPT("\",4),CHAR(10)),IF(A272&lt;&gt;"",_xlfn.CONCAT(REPT("/",2)," Tier ",B272," - ",VLOOKUP(A272,primary[[id]:[realTitle]],5,FALSE)," ",REPT("\",2),CHAR(10)),""))</f>
        <v xml:space="preserve">//// ********** BatteriesFuelCells ********** \\\\
</v>
      </c>
    </row>
    <row r="273" spans="1:14" x14ac:dyDescent="0.35">
      <c r="A273" s="18" t="s">
        <v>0</v>
      </c>
      <c r="B273">
        <f>VLOOKUP(Tbl_BatteriesFuelCells[[#This Row],[BatteriesFuelCells]],primary[[id]:[tier]],2,FALSE)</f>
        <v>0</v>
      </c>
      <c r="C273" s="18" t="s">
        <v>1039</v>
      </c>
      <c r="D273" s="18"/>
      <c r="E273" s="18"/>
      <c r="F273" s="18"/>
      <c r="G273" t="str">
        <f t="shared" si="19"/>
        <v>BatteriesFuelCells0</v>
      </c>
      <c r="M273" s="14" t="str">
        <f t="shared" ref="M273:M336" si="20">IF(ISNUMBER(B273)=TRUE,_xlfn.CONCAT("@PART[*]:HAS[#kiwiBranch[",C273,"],#kiwiTier[",B273,"]]:FOR[zKiwiTechTree]",CHAR(10),"{",CHAR(10),"    @TechRequired = ",A273,CHAR(10),"}"),"")</f>
        <v>@PART[*]:HAS[#kiwiBranch[BatteriesFuelCells],#kiwiTier[0]]:FOR[zKiwiTechTree]
{
    @TechRequired = start
}</v>
      </c>
      <c r="N273" t="str">
        <f>IF(AND(EXACT(LEFT(A273,1),UPPER(LEFT(A273,1)))=TRUE,A273&lt;&gt;""),_xlfn.CONCAT(REPT("/",4)," ",REPT("*",10)," ",A273," ",REPT("*",10)," ",REPT("\",4),CHAR(10)),IF(A273&lt;&gt;"",_xlfn.CONCAT(REPT("/",2)," Tier ",B273," - ",VLOOKUP(A273,primary[[id]:[realTitle]],5,FALSE)," ",REPT("\",2),CHAR(10)),""))</f>
        <v xml:space="preserve">// Tier 0 - Start \\
</v>
      </c>
    </row>
    <row r="274" spans="1:14" x14ac:dyDescent="0.35">
      <c r="A274" t="s">
        <v>120</v>
      </c>
      <c r="B274">
        <f>VLOOKUP(Tbl_BatteriesFuelCells[[#This Row],[BatteriesFuelCells]],primary[[id]:[tier]],2,FALSE)</f>
        <v>1</v>
      </c>
      <c r="C274" s="18" t="s">
        <v>1039</v>
      </c>
      <c r="D274" s="18"/>
      <c r="E274" s="18"/>
      <c r="F274" s="18"/>
      <c r="G274" t="str">
        <f t="shared" si="19"/>
        <v>BatteriesFuelCells1</v>
      </c>
      <c r="M274" s="14" t="str">
        <f t="shared" si="20"/>
        <v>@PART[*]:HAS[#kiwiBranch[BatteriesFuelCells],#kiwiTier[1]]:FOR[zKiwiTechTree]
{
    @TechRequired = algebra
}</v>
      </c>
      <c r="N274" t="str">
        <f>IF(AND(EXACT(LEFT(A274,1),UPPER(LEFT(A274,1)))=TRUE,A274&lt;&gt;""),_xlfn.CONCAT(REPT("/",4)," ",REPT("*",10)," ",A274," ",REPT("*",10)," ",REPT("\",4),CHAR(10)),IF(A274&lt;&gt;"",_xlfn.CONCAT(REPT("/",2)," Tier ",B274," - ",VLOOKUP(A274,primary[[id]:[realTitle]],5,FALSE)," ",REPT("\",2),CHAR(10)),""))</f>
        <v xml:space="preserve">// Tier 1 - Algebra \\
</v>
      </c>
    </row>
    <row r="275" spans="1:14" x14ac:dyDescent="0.35">
      <c r="A275" t="s">
        <v>7</v>
      </c>
      <c r="B275">
        <f>VLOOKUP(Tbl_BatteriesFuelCells[[#This Row],[BatteriesFuelCells]],primary[[id]:[tier]],2,FALSE)</f>
        <v>2</v>
      </c>
      <c r="C275" s="18" t="s">
        <v>1039</v>
      </c>
      <c r="D275" s="18"/>
      <c r="E275" s="18"/>
      <c r="F275" s="18"/>
      <c r="G275" t="str">
        <f t="shared" si="19"/>
        <v>BatteriesFuelCells2</v>
      </c>
      <c r="M275" s="14" t="str">
        <f t="shared" si="20"/>
        <v>@PART[*]:HAS[#kiwiBranch[BatteriesFuelCells],#kiwiTier[2]]:FOR[zKiwiTechTree]
{
    @TechRequired = engineering101
}</v>
      </c>
      <c r="N275" t="str">
        <f>IF(AND(EXACT(LEFT(A275,1),UPPER(LEFT(A275,1)))=TRUE,A275&lt;&gt;""),_xlfn.CONCAT(REPT("/",4)," ",REPT("*",10)," ",A275," ",REPT("*",10)," ",REPT("\",4),CHAR(10)),IF(A275&lt;&gt;"",_xlfn.CONCAT(REPT("/",2)," Tier ",B275," - ",VLOOKUP(A275,primary[[id]:[realTitle]],5,FALSE)," ",REPT("\",2),CHAR(10)),""))</f>
        <v xml:space="preserve">// Tier 2 - Engineering 101 \\
</v>
      </c>
    </row>
    <row r="276" spans="1:14" x14ac:dyDescent="0.35">
      <c r="A276" t="s">
        <v>482</v>
      </c>
      <c r="B276">
        <f>VLOOKUP(Tbl_BatteriesFuelCells[[#This Row],[BatteriesFuelCells]],primary[[id]:[tier]],2,FALSE)</f>
        <v>3</v>
      </c>
      <c r="C276" s="18" t="s">
        <v>1039</v>
      </c>
      <c r="D276" s="18"/>
      <c r="E276" s="18"/>
      <c r="F276" s="18"/>
      <c r="G276" t="str">
        <f t="shared" si="19"/>
        <v>BatteriesFuelCells3</v>
      </c>
      <c r="M276" s="14" t="str">
        <f t="shared" si="20"/>
        <v>@PART[*]:HAS[#kiwiBranch[BatteriesFuelCells],#kiwiTier[3]]:FOR[zKiwiTechTree]
{
    @TechRequired = earlySolar
}</v>
      </c>
      <c r="N276" t="str">
        <f>IF(AND(EXACT(LEFT(A276,1),UPPER(LEFT(A276,1)))=TRUE,A276&lt;&gt;""),_xlfn.CONCAT(REPT("/",4)," ",REPT("*",10)," ",A276," ",REPT("*",10)," ",REPT("\",4),CHAR(10)),IF(A276&lt;&gt;"",_xlfn.CONCAT(REPT("/",2)," Tier ",B276," - ",VLOOKUP(A276,primary[[id]:[realTitle]],5,FALSE)," ",REPT("\",2),CHAR(10)),""))</f>
        <v xml:space="preserve">// Tier 3 - Early Solar Panels \\
</v>
      </c>
    </row>
    <row r="277" spans="1:14" x14ac:dyDescent="0.35">
      <c r="A277" t="s">
        <v>31</v>
      </c>
      <c r="B277">
        <f>VLOOKUP(Tbl_BatteriesFuelCells[[#This Row],[BatteriesFuelCells]],primary[[id]:[tier]],2,FALSE)</f>
        <v>4</v>
      </c>
      <c r="C277" s="18" t="s">
        <v>1039</v>
      </c>
      <c r="D277" s="18"/>
      <c r="E277" s="18"/>
      <c r="F277" s="18"/>
      <c r="G277" t="str">
        <f t="shared" si="19"/>
        <v>BatteriesFuelCells4</v>
      </c>
      <c r="M277" s="14" t="str">
        <f t="shared" si="20"/>
        <v>@PART[*]:HAS[#kiwiBranch[BatteriesFuelCells],#kiwiTier[4]]:FOR[zKiwiTechTree]
{
    @TechRequired = batteryTech
}</v>
      </c>
      <c r="N277" t="str">
        <f>IF(AND(EXACT(LEFT(A277,1),UPPER(LEFT(A277,1)))=TRUE,A277&lt;&gt;""),_xlfn.CONCAT(REPT("/",4)," ",REPT("*",10)," ",A277," ",REPT("*",10)," ",REPT("\",4),CHAR(10)),IF(A277&lt;&gt;"",_xlfn.CONCAT(REPT("/",2)," Tier ",B277," - ",VLOOKUP(A277,primary[[id]:[realTitle]],5,FALSE)," ",REPT("\",2),CHAR(10)),""))</f>
        <v xml:space="preserve">// Tier 4 - Battery Tech \\
</v>
      </c>
    </row>
    <row r="278" spans="1:14" x14ac:dyDescent="0.35">
      <c r="A278" t="s">
        <v>52</v>
      </c>
      <c r="B278">
        <f>VLOOKUP(Tbl_BatteriesFuelCells[[#This Row],[BatteriesFuelCells]],primary[[id]:[tier]],2,FALSE)</f>
        <v>5</v>
      </c>
      <c r="C278" s="18" t="s">
        <v>1039</v>
      </c>
      <c r="D278" s="18"/>
      <c r="E278" s="18"/>
      <c r="F278" s="18"/>
      <c r="G278" t="str">
        <f t="shared" si="19"/>
        <v>BatteriesFuelCells5</v>
      </c>
      <c r="M278" s="14" t="str">
        <f t="shared" si="20"/>
        <v>@PART[*]:HAS[#kiwiBranch[BatteriesFuelCells],#kiwiTier[5]]:FOR[zKiwiTechTree]
{
    @TechRequired = electrics
}</v>
      </c>
      <c r="N278" t="str">
        <f>IF(AND(EXACT(LEFT(A278,1),UPPER(LEFT(A278,1)))=TRUE,A278&lt;&gt;""),_xlfn.CONCAT(REPT("/",4)," ",REPT("*",10)," ",A278," ",REPT("*",10)," ",REPT("\",4),CHAR(10)),IF(A278&lt;&gt;"",_xlfn.CONCAT(REPT("/",2)," Tier ",B278," - ",VLOOKUP(A278,primary[[id]:[realTitle]],5,FALSE)," ",REPT("\",2),CHAR(10)),""))</f>
        <v xml:space="preserve">// Tier 5 - Electrics \\
</v>
      </c>
    </row>
    <row r="279" spans="1:14" x14ac:dyDescent="0.35">
      <c r="A279" t="s">
        <v>76</v>
      </c>
      <c r="B279">
        <f>VLOOKUP(Tbl_BatteriesFuelCells[[#This Row],[BatteriesFuelCells]],primary[[id]:[tier]],2,FALSE)</f>
        <v>6</v>
      </c>
      <c r="C279" s="18" t="s">
        <v>1039</v>
      </c>
      <c r="D279" s="18"/>
      <c r="E279" s="18"/>
      <c r="F279" s="18"/>
      <c r="G279" t="str">
        <f t="shared" si="19"/>
        <v>BatteriesFuelCells6</v>
      </c>
      <c r="M279" s="14" t="str">
        <f t="shared" si="20"/>
        <v>@PART[*]:HAS[#kiwiBranch[BatteriesFuelCells],#kiwiTier[6]]:FOR[zKiwiTechTree]
{
    @TechRequired = advElectrics
}</v>
      </c>
      <c r="N279" t="str">
        <f>IF(AND(EXACT(LEFT(A279,1),UPPER(LEFT(A279,1)))=TRUE,A279&lt;&gt;""),_xlfn.CONCAT(REPT("/",4)," ",REPT("*",10)," ",A279," ",REPT("*",10)," ",REPT("\",4),CHAR(10)),IF(A279&lt;&gt;"",_xlfn.CONCAT(REPT("/",2)," Tier ",B279," - ",VLOOKUP(A279,primary[[id]:[realTitle]],5,FALSE)," ",REPT("\",2),CHAR(10)),""))</f>
        <v xml:space="preserve">// Tier 6 - Advanced Electrics \\
</v>
      </c>
    </row>
    <row r="280" spans="1:14" x14ac:dyDescent="0.35">
      <c r="A280" t="s">
        <v>101</v>
      </c>
      <c r="B280">
        <f>VLOOKUP(Tbl_BatteriesFuelCells[[#This Row],[BatteriesFuelCells]],primary[[id]:[tier]],2,FALSE)</f>
        <v>7</v>
      </c>
      <c r="C280" s="18" t="s">
        <v>1039</v>
      </c>
      <c r="D280" s="18"/>
      <c r="E280" s="18"/>
      <c r="F280" s="18"/>
      <c r="G280" t="str">
        <f t="shared" si="19"/>
        <v>BatteriesFuelCells7</v>
      </c>
      <c r="M280" s="14" t="str">
        <f t="shared" si="20"/>
        <v>@PART[*]:HAS[#kiwiBranch[BatteriesFuelCells],#kiwiTier[7]]:FOR[zKiwiTechTree]
{
    @TechRequired = largeElectrics
}</v>
      </c>
      <c r="N280" t="str">
        <f>IF(AND(EXACT(LEFT(A280,1),UPPER(LEFT(A280,1)))=TRUE,A280&lt;&gt;""),_xlfn.CONCAT(REPT("/",4)," ",REPT("*",10)," ",A280," ",REPT("*",10)," ",REPT("\",4),CHAR(10)),IF(A280&lt;&gt;"",_xlfn.CONCAT(REPT("/",2)," Tier ",B280," - ",VLOOKUP(A280,primary[[id]:[realTitle]],5,FALSE)," ",REPT("\",2),CHAR(10)),""))</f>
        <v xml:space="preserve">// Tier 7 - High-Power Electrics \\
</v>
      </c>
    </row>
    <row r="281" spans="1:14" x14ac:dyDescent="0.35">
      <c r="A281" t="s">
        <v>144</v>
      </c>
      <c r="B281">
        <f>VLOOKUP(Tbl_BatteriesFuelCells[[#This Row],[BatteriesFuelCells]],primary[[id]:[tier]],2,FALSE)</f>
        <v>8</v>
      </c>
      <c r="C281" s="18" t="s">
        <v>1039</v>
      </c>
      <c r="D281" s="18"/>
      <c r="E281" s="18"/>
      <c r="F281" s="18"/>
      <c r="G281" t="str">
        <f t="shared" si="19"/>
        <v>BatteriesFuelCells8</v>
      </c>
      <c r="M281" s="14" t="str">
        <f t="shared" si="20"/>
        <v>@PART[*]:HAS[#kiwiBranch[BatteriesFuelCells],#kiwiTier[8]]:FOR[zKiwiTechTree]
{
    @TechRequired = specializedElectrics
}</v>
      </c>
      <c r="N281" t="str">
        <f>IF(AND(EXACT(LEFT(A281,1),UPPER(LEFT(A281,1)))=TRUE,A281&lt;&gt;""),_xlfn.CONCAT(REPT("/",4)," ",REPT("*",10)," ",A281," ",REPT("*",10)," ",REPT("\",4),CHAR(10)),IF(A281&lt;&gt;"",_xlfn.CONCAT(REPT("/",2)," Tier ",B281," - ",VLOOKUP(A281,primary[[id]:[realTitle]],5,FALSE)," ",REPT("\",2),CHAR(10)),""))</f>
        <v xml:space="preserve">// Tier 8 - Specialized Electrics \\
</v>
      </c>
    </row>
    <row r="282" spans="1:14" x14ac:dyDescent="0.35">
      <c r="A282" t="s">
        <v>176</v>
      </c>
      <c r="B282">
        <f>VLOOKUP(Tbl_BatteriesFuelCells[[#This Row],[BatteriesFuelCells]],primary[[id]:[tier]],2,FALSE)</f>
        <v>9</v>
      </c>
      <c r="C282" s="18" t="s">
        <v>1039</v>
      </c>
      <c r="D282" s="18"/>
      <c r="E282" s="18"/>
      <c r="F282" s="18"/>
      <c r="G282" t="str">
        <f t="shared" si="19"/>
        <v>BatteriesFuelCells9</v>
      </c>
      <c r="M282" s="14" t="str">
        <f t="shared" si="20"/>
        <v>@PART[*]:HAS[#kiwiBranch[BatteriesFuelCells],#kiwiTier[9]]:FOR[zKiwiTechTree]
{
    @TechRequired = experimentalElectrics
}</v>
      </c>
      <c r="N282" t="str">
        <f>IF(AND(EXACT(LEFT(A282,1),UPPER(LEFT(A282,1)))=TRUE,A282&lt;&gt;""),_xlfn.CONCAT(REPT("/",4)," ",REPT("*",10)," ",A282," ",REPT("*",10)," ",REPT("\",4),CHAR(10)),IF(A282&lt;&gt;"",_xlfn.CONCAT(REPT("/",2)," Tier ",B282," - ",VLOOKUP(A282,primary[[id]:[realTitle]],5,FALSE)," ",REPT("\",2),CHAR(10)),""))</f>
        <v xml:space="preserve">// Tier 9 - Experimental Electrics \\
</v>
      </c>
    </row>
    <row r="283" spans="1:14" x14ac:dyDescent="0.35">
      <c r="A283" t="s">
        <v>177</v>
      </c>
      <c r="B283">
        <f>VLOOKUP(Tbl_BatteriesFuelCells[[#This Row],[BatteriesFuelCells]],primary[[id]:[tier]],2,FALSE)</f>
        <v>10</v>
      </c>
      <c r="C283" s="18" t="s">
        <v>1039</v>
      </c>
      <c r="D283" s="18"/>
      <c r="E283" s="18"/>
      <c r="F283" s="18"/>
      <c r="G283" t="str">
        <f t="shared" si="19"/>
        <v>BatteriesFuelCells10</v>
      </c>
      <c r="M283" s="14" t="str">
        <f t="shared" si="20"/>
        <v>@PART[*]:HAS[#kiwiBranch[BatteriesFuelCells],#kiwiTier[10]]:FOR[zKiwiTechTree]
{
    @TechRequired = highTechElectricalSystems
}</v>
      </c>
      <c r="N283" t="str">
        <f>IF(AND(EXACT(LEFT(A283,1),UPPER(LEFT(A283,1)))=TRUE,A283&lt;&gt;""),_xlfn.CONCAT(REPT("/",4)," ",REPT("*",10)," ",A283," ",REPT("*",10)," ",REPT("\",4),CHAR(10)),IF(A283&lt;&gt;"",_xlfn.CONCAT(REPT("/",2)," Tier ",B283," - ",VLOOKUP(A283,primary[[id]:[realTitle]],5,FALSE)," ",REPT("\",2),CHAR(10)),""))</f>
        <v xml:space="preserve">// Tier 10 - High-Tech Electrical Systems \\
</v>
      </c>
    </row>
    <row r="284" spans="1:14" x14ac:dyDescent="0.35">
      <c r="A284" t="s">
        <v>178</v>
      </c>
      <c r="B284">
        <f>VLOOKUP(Tbl_BatteriesFuelCells[[#This Row],[BatteriesFuelCells]],primary[[id]:[tier]],2,FALSE)</f>
        <v>11</v>
      </c>
      <c r="C284" s="18" t="s">
        <v>1039</v>
      </c>
      <c r="D284" s="18"/>
      <c r="E284" s="18"/>
      <c r="F284" s="18"/>
      <c r="G284" t="str">
        <f t="shared" si="19"/>
        <v>BatteriesFuelCells11</v>
      </c>
      <c r="M284" s="14" t="str">
        <f t="shared" si="20"/>
        <v>@PART[*]:HAS[#kiwiBranch[BatteriesFuelCells],#kiwiTier[11]]:FOR[zKiwiTechTree]
{
    @TechRequired = highPowerElectricalSystems
}</v>
      </c>
      <c r="N284" t="str">
        <f>IF(AND(EXACT(LEFT(A284,1),UPPER(LEFT(A284,1)))=TRUE,A284&lt;&gt;""),_xlfn.CONCAT(REPT("/",4)," ",REPT("*",10)," ",A284," ",REPT("*",10)," ",REPT("\",4),CHAR(10)),IF(A284&lt;&gt;"",_xlfn.CONCAT(REPT("/",2)," Tier ",B284," - ",VLOOKUP(A284,primary[[id]:[realTitle]],5,FALSE)," ",REPT("\",2),CHAR(10)),""))</f>
        <v xml:space="preserve">// Tier 11 - High Power Electrical Systems \\
</v>
      </c>
    </row>
    <row r="285" spans="1:14" x14ac:dyDescent="0.35">
      <c r="A285" t="s">
        <v>179</v>
      </c>
      <c r="B285">
        <f>VLOOKUP(Tbl_BatteriesFuelCells[[#This Row],[BatteriesFuelCells]],primary[[id]:[tier]],2,FALSE)</f>
        <v>12</v>
      </c>
      <c r="C285" s="18" t="s">
        <v>1039</v>
      </c>
      <c r="D285" s="18"/>
      <c r="E285" s="18"/>
      <c r="F285" s="18"/>
      <c r="G285" t="str">
        <f t="shared" ref="G285:G340" si="21">_xlfn.CONCAT(C285,B285)</f>
        <v>BatteriesFuelCells12</v>
      </c>
      <c r="M285" s="14" t="str">
        <f t="shared" si="20"/>
        <v>@PART[*]:HAS[#kiwiBranch[BatteriesFuelCells],#kiwiTier[12]]:FOR[zKiwiTechTree]
{
    @TechRequired = experimentalElectricalSystems
}</v>
      </c>
      <c r="N285" t="str">
        <f>IF(AND(EXACT(LEFT(A285,1),UPPER(LEFT(A285,1)))=TRUE,A285&lt;&gt;""),_xlfn.CONCAT(REPT("/",4)," ",REPT("*",10)," ",A285," ",REPT("*",10)," ",REPT("\",4),CHAR(10)),IF(A285&lt;&gt;"",_xlfn.CONCAT(REPT("/",2)," Tier ",B285," - ",VLOOKUP(A285,primary[[id]:[realTitle]],5,FALSE)," ",REPT("\",2),CHAR(10)),""))</f>
        <v xml:space="preserve">// Tier 12 - Experimental Electrical Systems \\
</v>
      </c>
    </row>
    <row r="286" spans="1:14" x14ac:dyDescent="0.35">
      <c r="A286" t="s">
        <v>180</v>
      </c>
      <c r="B286">
        <f>VLOOKUP(Tbl_BatteriesFuelCells[[#This Row],[BatteriesFuelCells]],primary[[id]:[tier]],2,FALSE)</f>
        <v>13</v>
      </c>
      <c r="C286" s="18" t="s">
        <v>1039</v>
      </c>
      <c r="D286" s="18"/>
      <c r="E286" s="18"/>
      <c r="F286" s="18"/>
      <c r="G286" t="str">
        <f t="shared" si="21"/>
        <v>BatteriesFuelCells13</v>
      </c>
      <c r="M286" s="14" t="str">
        <f t="shared" si="20"/>
        <v>@PART[*]:HAS[#kiwiBranch[BatteriesFuelCells],#kiwiTier[13]]:FOR[zKiwiTechTree]
{
    @TechRequired = exoticElectricalSystems
}</v>
      </c>
      <c r="N286" t="str">
        <f>IF(AND(EXACT(LEFT(A286,1),UPPER(LEFT(A286,1)))=TRUE,A286&lt;&gt;""),_xlfn.CONCAT(REPT("/",4)," ",REPT("*",10)," ",A286," ",REPT("*",10)," ",REPT("\",4),CHAR(10)),IF(A286&lt;&gt;"",_xlfn.CONCAT(REPT("/",2)," Tier ",B286," - ",VLOOKUP(A286,primary[[id]:[realTitle]],5,FALSE)," ",REPT("\",2),CHAR(10)),""))</f>
        <v xml:space="preserve">// Tier 13 - Exotic Electrical Systems \\
</v>
      </c>
    </row>
    <row r="287" spans="1:14" x14ac:dyDescent="0.35">
      <c r="A287" t="s">
        <v>1544</v>
      </c>
      <c r="B287">
        <f>VLOOKUP(Tbl_BatteriesFuelCells[[#This Row],[BatteriesFuelCells]],primary[[id]:[tier]],2,FALSE)</f>
        <v>14</v>
      </c>
      <c r="C287" s="18" t="s">
        <v>1039</v>
      </c>
      <c r="D287" s="18"/>
      <c r="E287" s="18"/>
      <c r="F287" s="18"/>
      <c r="G287" t="str">
        <f t="shared" ref="G287:G293" si="22">_xlfn.CONCAT(C287,B287)</f>
        <v>BatteriesFuelCells14</v>
      </c>
      <c r="M287" s="14" t="str">
        <f t="shared" si="20"/>
        <v>@PART[*]:HAS[#kiwiBranch[BatteriesFuelCells],#kiwiTier[14]]:FOR[zKiwiTechTree]
{
    @TechRequired = extremeElectricalSystems
}</v>
      </c>
      <c r="N287" t="str">
        <f>IF(AND(EXACT(LEFT(A287,1),UPPER(LEFT(A287,1)))=TRUE,A287&lt;&gt;""),_xlfn.CONCAT(REPT("/",4)," ",REPT("*",10)," ",A287," ",REPT("*",10)," ",REPT("\",4),CHAR(10)),IF(A287&lt;&gt;"",_xlfn.CONCAT(REPT("/",2)," Tier ",B287," - ",VLOOKUP(A287,primary[[id]:[realTitle]],5,FALSE)," ",REPT("\",2),CHAR(10)),""))</f>
        <v xml:space="preserve">// Tier 14 - Extreme Electrical Systems \\
</v>
      </c>
    </row>
    <row r="288" spans="1:14" x14ac:dyDescent="0.35">
      <c r="G288" t="str">
        <f t="shared" si="22"/>
        <v/>
      </c>
      <c r="M288" s="14" t="str">
        <f t="shared" si="20"/>
        <v/>
      </c>
      <c r="N288" t="str">
        <f>IF(AND(EXACT(LEFT(A288,1),UPPER(LEFT(A288,1)))=TRUE,A288&lt;&gt;""),_xlfn.CONCAT(REPT("/",4)," ",REPT("*",10)," ",A288," ",REPT("*",10)," ",REPT("\",4),CHAR(10)),IF(A288&lt;&gt;"",_xlfn.CONCAT(REPT("/",2)," Tier ",B288," - ",VLOOKUP(A288,primary[[id]:[realTitle]],5,FALSE)," ",REPT("\",2),CHAR(10)),""))</f>
        <v/>
      </c>
    </row>
    <row r="289" spans="1:14" x14ac:dyDescent="0.35">
      <c r="G289" t="str">
        <f t="shared" si="22"/>
        <v/>
      </c>
      <c r="M289" s="14" t="str">
        <f t="shared" si="20"/>
        <v/>
      </c>
      <c r="N289" t="str">
        <f>IF(AND(EXACT(LEFT(A289,1),UPPER(LEFT(A289,1)))=TRUE,A289&lt;&gt;""),_xlfn.CONCAT(REPT("/",4)," ",REPT("*",10)," ",A289," ",REPT("*",10)," ",REPT("\",4),CHAR(10)),IF(A289&lt;&gt;"",_xlfn.CONCAT(REPT("/",2)," Tier ",B289," - ",VLOOKUP(A289,primary[[id]:[realTitle]],5,FALSE)," ",REPT("\",2),CHAR(10)),""))</f>
        <v/>
      </c>
    </row>
    <row r="290" spans="1:14" x14ac:dyDescent="0.35">
      <c r="A290" s="18" t="s">
        <v>1588</v>
      </c>
      <c r="B290" t="s">
        <v>247</v>
      </c>
      <c r="C290" t="s">
        <v>1165</v>
      </c>
      <c r="D290" t="s">
        <v>1595</v>
      </c>
      <c r="G290" t="str">
        <f t="shared" si="22"/>
        <v>TitleTier</v>
      </c>
      <c r="M290" s="14" t="str">
        <f t="shared" si="20"/>
        <v/>
      </c>
      <c r="N290" t="str">
        <f>IF(AND(EXACT(LEFT(A290,1),UPPER(LEFT(A290,1)))=TRUE,A290&lt;&gt;""),_xlfn.CONCAT(REPT("/",4)," ",REPT("*",10)," ",A290," ",REPT("*",10)," ",REPT("\",4),CHAR(10)),IF(A290&lt;&gt;"",_xlfn.CONCAT(REPT("/",2)," Tier ",B290," - ",VLOOKUP(A290,primary[[id]:[realTitle]],5,FALSE)," ",REPT("\",2),CHAR(10)),""))</f>
        <v xml:space="preserve">//// ********** SolarBeamed ********** \\\\
</v>
      </c>
    </row>
    <row r="291" spans="1:14" x14ac:dyDescent="0.35">
      <c r="A291" s="18" t="s">
        <v>184</v>
      </c>
      <c r="B291">
        <f>VLOOKUP(Tbl_SolarBeamed[[#This Row],[SolarBeamed]],primary[[id]:[tier]],2,FALSE)</f>
        <v>10</v>
      </c>
      <c r="C291" s="18" t="s">
        <v>1588</v>
      </c>
      <c r="D291" s="18" t="s">
        <v>184</v>
      </c>
      <c r="E291" s="18"/>
      <c r="F291" s="18"/>
      <c r="G291" t="str">
        <f t="shared" si="22"/>
        <v>SolarBeamed10</v>
      </c>
      <c r="M291" s="14" t="str">
        <f t="shared" si="20"/>
        <v>@PART[*]:HAS[#kiwiBranch[SolarBeamed],#kiwiTier[10]]:FOR[zKiwiTechTree]
{
    @TechRequired = microwavePowerTransmission
}</v>
      </c>
      <c r="N291" t="str">
        <f>IF(AND(EXACT(LEFT(A291,1),UPPER(LEFT(A291,1)))=TRUE,A291&lt;&gt;""),_xlfn.CONCAT(REPT("/",4)," ",REPT("*",10)," ",A291," ",REPT("*",10)," ",REPT("\",4),CHAR(10)),IF(A291&lt;&gt;"",_xlfn.CONCAT(REPT("/",2)," Tier ",B291," - ",VLOOKUP(A291,primary[[id]:[realTitle]],5,FALSE)," ",REPT("\",2),CHAR(10)),""))</f>
        <v xml:space="preserve">// Tier 10 - Microwave Power Transmission \\
</v>
      </c>
    </row>
    <row r="292" spans="1:14" x14ac:dyDescent="0.35">
      <c r="A292" t="s">
        <v>1517</v>
      </c>
      <c r="B292">
        <f>VLOOKUP(Tbl_SolarBeamed[[#This Row],[SolarBeamed]],primary[[id]:[tier]],2,FALSE)</f>
        <v>11</v>
      </c>
      <c r="C292" s="18" t="s">
        <v>1588</v>
      </c>
      <c r="D292" t="s">
        <v>1517</v>
      </c>
      <c r="E292" s="18"/>
      <c r="F292" s="18"/>
      <c r="G292" t="str">
        <f t="shared" si="22"/>
        <v>SolarBeamed11</v>
      </c>
      <c r="M292" s="14" t="str">
        <f t="shared" si="20"/>
        <v>@PART[*]:HAS[#kiwiBranch[SolarBeamed],#kiwiTier[11]]:FOR[zKiwiTechTree]
{
    @TechRequired = specializedPVMaterials
}</v>
      </c>
      <c r="N292" t="str">
        <f>IF(AND(EXACT(LEFT(A292,1),UPPER(LEFT(A292,1)))=TRUE,A292&lt;&gt;""),_xlfn.CONCAT(REPT("/",4)," ",REPT("*",10)," ",A292," ",REPT("*",10)," ",REPT("\",4),CHAR(10)),IF(A292&lt;&gt;"",_xlfn.CONCAT(REPT("/",2)," Tier ",B292," - ",VLOOKUP(A292,primary[[id]:[realTitle]],5,FALSE)," ",REPT("\",2),CHAR(10)),""))</f>
        <v xml:space="preserve">// Tier 11 - Specialized Photovoltaic Materials \\
</v>
      </c>
    </row>
    <row r="293" spans="1:14" x14ac:dyDescent="0.35">
      <c r="A293" t="s">
        <v>1518</v>
      </c>
      <c r="B293">
        <f>VLOOKUP(Tbl_SolarBeamed[[#This Row],[SolarBeamed]],primary[[id]:[tier]],2,FALSE)</f>
        <v>12</v>
      </c>
      <c r="C293" s="18" t="s">
        <v>1588</v>
      </c>
      <c r="D293" t="s">
        <v>1518</v>
      </c>
      <c r="E293" s="18"/>
      <c r="F293" s="18"/>
      <c r="G293" t="str">
        <f t="shared" si="22"/>
        <v>SolarBeamed12</v>
      </c>
      <c r="M293" s="14" t="str">
        <f t="shared" si="20"/>
        <v>@PART[*]:HAS[#kiwiBranch[SolarBeamed],#kiwiTier[12]]:FOR[zKiwiTechTree]
{
    @TechRequired = expPVMaterials
}</v>
      </c>
      <c r="N293" t="str">
        <f>IF(AND(EXACT(LEFT(A293,1),UPPER(LEFT(A293,1)))=TRUE,A293&lt;&gt;""),_xlfn.CONCAT(REPT("/",4)," ",REPT("*",10)," ",A293," ",REPT("*",10)," ",REPT("\",4),CHAR(10)),IF(A293&lt;&gt;"",_xlfn.CONCAT(REPT("/",2)," Tier ",B293," - ",VLOOKUP(A293,primary[[id]:[realTitle]],5,FALSE)," ",REPT("\",2),CHAR(10)),""))</f>
        <v xml:space="preserve">// Tier 12 - Experimental Photovoltaic Materials \\
</v>
      </c>
    </row>
    <row r="294" spans="1:14" x14ac:dyDescent="0.35">
      <c r="A294" t="s">
        <v>1519</v>
      </c>
      <c r="B294">
        <f>VLOOKUP(Tbl_SolarBeamed[[#This Row],[SolarBeamed]],primary[[id]:[tier]],2,FALSE)</f>
        <v>13</v>
      </c>
      <c r="C294" s="18" t="s">
        <v>1588</v>
      </c>
      <c r="D294" t="s">
        <v>1519</v>
      </c>
      <c r="E294" s="18"/>
      <c r="F294" s="18"/>
      <c r="G294" t="str">
        <f t="shared" si="21"/>
        <v>SolarBeamed13</v>
      </c>
      <c r="M294" s="14" t="str">
        <f t="shared" si="20"/>
        <v>@PART[*]:HAS[#kiwiBranch[SolarBeamed],#kiwiTier[13]]:FOR[zKiwiTechTree]
{
    @TechRequired = exoticPVMaterials
}</v>
      </c>
      <c r="N294" t="str">
        <f>IF(AND(EXACT(LEFT(A294,1),UPPER(LEFT(A294,1)))=TRUE,A294&lt;&gt;""),_xlfn.CONCAT(REPT("/",4)," ",REPT("*",10)," ",A294," ",REPT("*",10)," ",REPT("\",4),CHAR(10)),IF(A294&lt;&gt;"",_xlfn.CONCAT(REPT("/",2)," Tier ",B294," - ",VLOOKUP(A294,primary[[id]:[realTitle]],5,FALSE)," ",REPT("\",2),CHAR(10)),""))</f>
        <v xml:space="preserve">// Tier 13 - Exotic Photovoltaic Materials \\
</v>
      </c>
    </row>
    <row r="295" spans="1:14" x14ac:dyDescent="0.35">
      <c r="A295" t="s">
        <v>1520</v>
      </c>
      <c r="B295">
        <f>VLOOKUP(Tbl_SolarBeamed[[#This Row],[SolarBeamed]],primary[[id]:[tier]],2,FALSE)</f>
        <v>14</v>
      </c>
      <c r="C295" s="18" t="s">
        <v>1588</v>
      </c>
      <c r="D295" t="s">
        <v>1520</v>
      </c>
      <c r="E295" s="18"/>
      <c r="F295" s="18"/>
      <c r="G295" t="str">
        <f t="shared" ref="G295" si="23">_xlfn.CONCAT(C295,B295)</f>
        <v>SolarBeamed14</v>
      </c>
      <c r="M295" s="14" t="str">
        <f t="shared" si="20"/>
        <v>@PART[*]:HAS[#kiwiBranch[SolarBeamed],#kiwiTier[14]]:FOR[zKiwiTechTree]
{
    @TechRequired = extremePVMaterials
}</v>
      </c>
      <c r="N295" t="str">
        <f>IF(AND(EXACT(LEFT(A295,1),UPPER(LEFT(A295,1)))=TRUE,A295&lt;&gt;""),_xlfn.CONCAT(REPT("/",4)," ",REPT("*",10)," ",A295," ",REPT("*",10)," ",REPT("\",4),CHAR(10)),IF(A295&lt;&gt;"",_xlfn.CONCAT(REPT("/",2)," Tier ",B295," - ",VLOOKUP(A295,primary[[id]:[realTitle]],5,FALSE)," ",REPT("\",2),CHAR(10)),""))</f>
        <v xml:space="preserve">// Tier 14 - Extreme Photovoltaic Materials \\
</v>
      </c>
    </row>
    <row r="296" spans="1:14" x14ac:dyDescent="0.35">
      <c r="G296" t="str">
        <f t="shared" si="21"/>
        <v/>
      </c>
      <c r="M296" s="14" t="str">
        <f t="shared" si="20"/>
        <v/>
      </c>
      <c r="N296" t="str">
        <f>IF(AND(EXACT(LEFT(A296,1),UPPER(LEFT(A296,1)))=TRUE,A296&lt;&gt;""),_xlfn.CONCAT(REPT("/",4)," ",REPT("*",10)," ",A296," ",REPT("*",10)," ",REPT("\",4),CHAR(10)),IF(A296&lt;&gt;"",_xlfn.CONCAT(REPT("/",2)," Tier ",B296," - ",VLOOKUP(A296,primary[[id]:[realTitle]],5,FALSE)," ",REPT("\",2),CHAR(10)),""))</f>
        <v/>
      </c>
    </row>
    <row r="297" spans="1:14" x14ac:dyDescent="0.35">
      <c r="G297" t="str">
        <f t="shared" si="21"/>
        <v/>
      </c>
      <c r="M297" s="14" t="str">
        <f t="shared" si="20"/>
        <v/>
      </c>
      <c r="N297" t="str">
        <f>IF(AND(EXACT(LEFT(A297,1),UPPER(LEFT(A297,1)))=TRUE,A297&lt;&gt;""),_xlfn.CONCAT(REPT("/",4)," ",REPT("*",10)," ",A297," ",REPT("*",10)," ",REPT("\",4),CHAR(10)),IF(A297&lt;&gt;"",_xlfn.CONCAT(REPT("/",2)," Tier ",B297," - ",VLOOKUP(A297,primary[[id]:[realTitle]],5,FALSE)," ",REPT("\",2),CHAR(10)),""))</f>
        <v/>
      </c>
    </row>
    <row r="298" spans="1:14" x14ac:dyDescent="0.35">
      <c r="A298" s="18" t="s">
        <v>1140</v>
      </c>
      <c r="B298" t="s">
        <v>247</v>
      </c>
      <c r="C298" t="s">
        <v>1165</v>
      </c>
      <c r="D298" t="s">
        <v>1241</v>
      </c>
      <c r="E298" t="s">
        <v>1251</v>
      </c>
      <c r="G298" t="str">
        <f t="shared" si="21"/>
        <v>TitleTier</v>
      </c>
      <c r="M298" s="14" t="str">
        <f t="shared" si="20"/>
        <v/>
      </c>
      <c r="N298" t="str">
        <f>IF(AND(EXACT(LEFT(A298,1),UPPER(LEFT(A298,1)))=TRUE,A298&lt;&gt;""),_xlfn.CONCAT(REPT("/",4)," ",REPT("*",10)," ",A298," ",REPT("*",10)," ",REPT("\",4),CHAR(10)),IF(A298&lt;&gt;"",_xlfn.CONCAT(REPT("/",2)," Tier ",B298," - ",VLOOKUP(A298,primary[[id]:[realTitle]],5,FALSE)," ",REPT("\",2),CHAR(10)),""))</f>
        <v xml:space="preserve">//// ********** RocketryPumpFed ********** \\\\
</v>
      </c>
    </row>
    <row r="299" spans="1:14" x14ac:dyDescent="0.35">
      <c r="A299" s="18" t="s">
        <v>0</v>
      </c>
      <c r="B299">
        <f>VLOOKUP(Tbl_RocketryPumpFed[[#This Row],[RocketryPumpFed]],primary[[id]:[tier]],2,FALSE)</f>
        <v>0</v>
      </c>
      <c r="C299" s="18" t="s">
        <v>1140</v>
      </c>
      <c r="D299" s="18" t="s">
        <v>3</v>
      </c>
      <c r="E299" s="18" t="s">
        <v>3</v>
      </c>
      <c r="F299" s="18"/>
      <c r="G299" t="str">
        <f t="shared" si="21"/>
        <v>RocketryPumpFed0</v>
      </c>
      <c r="M299" s="14" t="str">
        <f t="shared" si="20"/>
        <v>@PART[*]:HAS[#kiwiBranch[RocketryPumpFed],#kiwiTier[0]]:FOR[zKiwiTechTree]
{
    @TechRequired = start
}</v>
      </c>
      <c r="N299" t="str">
        <f>IF(AND(EXACT(LEFT(A299,1),UPPER(LEFT(A299,1)))=TRUE,A299&lt;&gt;""),_xlfn.CONCAT(REPT("/",4)," ",REPT("*",10)," ",A299," ",REPT("*",10)," ",REPT("\",4),CHAR(10)),IF(A299&lt;&gt;"",_xlfn.CONCAT(REPT("/",2)," Tier ",B299," - ",VLOOKUP(A299,primary[[id]:[realTitle]],5,FALSE)," ",REPT("\",2),CHAR(10)),""))</f>
        <v xml:space="preserve">// Tier 0 - Start \\
</v>
      </c>
    </row>
    <row r="300" spans="1:14" x14ac:dyDescent="0.35">
      <c r="A300" t="s">
        <v>1066</v>
      </c>
      <c r="B300">
        <f>VLOOKUP(Tbl_RocketryPumpFed[[#This Row],[RocketryPumpFed]],primary[[id]:[tier]],2,FALSE)</f>
        <v>1</v>
      </c>
      <c r="C300" s="18" t="s">
        <v>1140</v>
      </c>
      <c r="D300" s="18" t="s">
        <v>1040</v>
      </c>
      <c r="E300" s="18" t="s">
        <v>1098</v>
      </c>
      <c r="F300" s="18"/>
      <c r="G300" t="str">
        <f t="shared" si="21"/>
        <v>RocketryPumpFed1</v>
      </c>
      <c r="M300" s="14" t="str">
        <f t="shared" si="20"/>
        <v>@PART[*]:HAS[#kiwiBranch[RocketryPumpFed],#kiwiTier[1]]:FOR[zKiwiTechTree]
{
    @TechRequired = prototypeRocketry
}</v>
      </c>
      <c r="N300" t="str">
        <f>IF(AND(EXACT(LEFT(A300,1),UPPER(LEFT(A300,1)))=TRUE,A300&lt;&gt;""),_xlfn.CONCAT(REPT("/",4)," ",REPT("*",10)," ",A300," ",REPT("*",10)," ",REPT("\",4),CHAR(10)),IF(A300&lt;&gt;"",_xlfn.CONCAT(REPT("/",2)," Tier ",B300," - ",VLOOKUP(A300,primary[[id]:[realTitle]],5,FALSE)," ",REPT("\",2),CHAR(10)),""))</f>
        <v xml:space="preserve">// Tier 1 - Prototype Rocketry \\
</v>
      </c>
    </row>
    <row r="301" spans="1:14" x14ac:dyDescent="0.35">
      <c r="A301" t="s">
        <v>4</v>
      </c>
      <c r="B301">
        <f>VLOOKUP(Tbl_RocketryPumpFed[[#This Row],[RocketryPumpFed]],primary[[id]:[tier]],2,FALSE)</f>
        <v>2</v>
      </c>
      <c r="C301" s="18" t="s">
        <v>1140</v>
      </c>
      <c r="D301" t="s">
        <v>1041</v>
      </c>
      <c r="E301" t="s">
        <v>5</v>
      </c>
      <c r="F301" s="18"/>
      <c r="G301" t="str">
        <f t="shared" si="21"/>
        <v>RocketryPumpFed2</v>
      </c>
      <c r="M301" s="14" t="str">
        <f t="shared" si="20"/>
        <v>@PART[*]:HAS[#kiwiBranch[RocketryPumpFed],#kiwiTier[2]]:FOR[zKiwiTechTree]
{
    @TechRequired = basicRocketry
}</v>
      </c>
      <c r="N301" t="str">
        <f>IF(AND(EXACT(LEFT(A301,1),UPPER(LEFT(A301,1)))=TRUE,A301&lt;&gt;""),_xlfn.CONCAT(REPT("/",4)," ",REPT("*",10)," ",A301," ",REPT("*",10)," ",REPT("\",4),CHAR(10)),IF(A301&lt;&gt;"",_xlfn.CONCAT(REPT("/",2)," Tier ",B301," - ",VLOOKUP(A301,primary[[id]:[realTitle]],5,FALSE)," ",REPT("\",2),CHAR(10)),""))</f>
        <v xml:space="preserve">// Tier 2 - Basic Rocketry \\
</v>
      </c>
    </row>
    <row r="302" spans="1:14" x14ac:dyDescent="0.35">
      <c r="A302" t="s">
        <v>11</v>
      </c>
      <c r="B302">
        <f>VLOOKUP(Tbl_RocketryPumpFed[[#This Row],[RocketryPumpFed]],primary[[id]:[tier]],2,FALSE)</f>
        <v>3</v>
      </c>
      <c r="C302" s="18" t="s">
        <v>1140</v>
      </c>
      <c r="D302" t="s">
        <v>1042</v>
      </c>
      <c r="E302" t="s">
        <v>10</v>
      </c>
      <c r="F302" s="18"/>
      <c r="G302" t="str">
        <f t="shared" si="21"/>
        <v>RocketryPumpFed3</v>
      </c>
      <c r="M302" s="14" t="str">
        <f t="shared" si="20"/>
        <v>@PART[*]:HAS[#kiwiBranch[RocketryPumpFed],#kiwiTier[3]]:FOR[zKiwiTechTree]
{
    @TechRequired = generalRocketry
}</v>
      </c>
      <c r="N302" t="str">
        <f>IF(AND(EXACT(LEFT(A302,1),UPPER(LEFT(A302,1)))=TRUE,A302&lt;&gt;""),_xlfn.CONCAT(REPT("/",4)," ",REPT("*",10)," ",A302," ",REPT("*",10)," ",REPT("\",4),CHAR(10)),IF(A302&lt;&gt;"",_xlfn.CONCAT(REPT("/",2)," Tier ",B302," - ",VLOOKUP(A302,primary[[id]:[realTitle]],5,FALSE)," ",REPT("\",2),CHAR(10)),""))</f>
        <v xml:space="preserve">// Tier 3 - General Rocketry \\
</v>
      </c>
    </row>
    <row r="303" spans="1:14" x14ac:dyDescent="0.35">
      <c r="A303" t="s">
        <v>21</v>
      </c>
      <c r="B303">
        <f>VLOOKUP(Tbl_RocketryPumpFed[[#This Row],[RocketryPumpFed]],primary[[id]:[tier]],2,FALSE)</f>
        <v>4</v>
      </c>
      <c r="C303" s="18" t="s">
        <v>1140</v>
      </c>
      <c r="D303" t="s">
        <v>1043</v>
      </c>
      <c r="E303" t="s">
        <v>20</v>
      </c>
      <c r="F303" s="18"/>
      <c r="G303" t="str">
        <f t="shared" si="21"/>
        <v>RocketryPumpFed4</v>
      </c>
      <c r="M303" s="14" t="str">
        <f t="shared" si="20"/>
        <v>@PART[*]:HAS[#kiwiBranch[RocketryPumpFed],#kiwiTier[4]]:FOR[zKiwiTechTree]
{
    @TechRequired = advRocketry
}</v>
      </c>
      <c r="N303" t="str">
        <f>IF(AND(EXACT(LEFT(A303,1),UPPER(LEFT(A303,1)))=TRUE,A303&lt;&gt;""),_xlfn.CONCAT(REPT("/",4)," ",REPT("*",10)," ",A303," ",REPT("*",10)," ",REPT("\",4),CHAR(10)),IF(A303&lt;&gt;"",_xlfn.CONCAT(REPT("/",2)," Tier ",B303," - ",VLOOKUP(A303,primary[[id]:[realTitle]],5,FALSE)," ",REPT("\",2),CHAR(10)),""))</f>
        <v xml:space="preserve">// Tier 4 - Advanced Rocketry \\
</v>
      </c>
    </row>
    <row r="304" spans="1:14" x14ac:dyDescent="0.35">
      <c r="A304" t="s">
        <v>36</v>
      </c>
      <c r="B304">
        <f>VLOOKUP(Tbl_RocketryPumpFed[[#This Row],[RocketryPumpFed]],primary[[id]:[tier]],2,FALSE)</f>
        <v>5</v>
      </c>
      <c r="C304" s="18" t="s">
        <v>1140</v>
      </c>
      <c r="D304" t="s">
        <v>1044</v>
      </c>
      <c r="E304" t="s">
        <v>35</v>
      </c>
      <c r="F304" s="18"/>
      <c r="G304" t="str">
        <f t="shared" si="21"/>
        <v>RocketryPumpFed5</v>
      </c>
      <c r="M304" s="14" t="str">
        <f t="shared" si="20"/>
        <v>@PART[*]:HAS[#kiwiBranch[RocketryPumpFed],#kiwiTier[5]]:FOR[zKiwiTechTree]
{
    @TechRequired = heavyRocketry
}</v>
      </c>
      <c r="N304" t="str">
        <f>IF(AND(EXACT(LEFT(A304,1),UPPER(LEFT(A304,1)))=TRUE,A304&lt;&gt;""),_xlfn.CONCAT(REPT("/",4)," ",REPT("*",10)," ",A304," ",REPT("*",10)," ",REPT("\",4),CHAR(10)),IF(A304&lt;&gt;"",_xlfn.CONCAT(REPT("/",2)," Tier ",B304," - ",VLOOKUP(A304,primary[[id]:[realTitle]],5,FALSE)," ",REPT("\",2),CHAR(10)),""))</f>
        <v xml:space="preserve">// Tier 5 - Heavy Rocketry \\
</v>
      </c>
    </row>
    <row r="305" spans="1:14" x14ac:dyDescent="0.35">
      <c r="A305" t="s">
        <v>59</v>
      </c>
      <c r="B305">
        <f>VLOOKUP(Tbl_RocketryPumpFed[[#This Row],[RocketryPumpFed]],primary[[id]:[tier]],2,FALSE)</f>
        <v>6</v>
      </c>
      <c r="C305" s="18" t="s">
        <v>1140</v>
      </c>
      <c r="D305" t="s">
        <v>1045</v>
      </c>
      <c r="E305" t="s">
        <v>58</v>
      </c>
      <c r="F305" s="18"/>
      <c r="G305" t="str">
        <f t="shared" si="21"/>
        <v>RocketryPumpFed6</v>
      </c>
      <c r="M305" s="14" t="str">
        <f t="shared" si="20"/>
        <v>@PART[*]:HAS[#kiwiBranch[RocketryPumpFed],#kiwiTier[6]]:FOR[zKiwiTechTree]
{
    @TechRequired = heavierRocketry
}</v>
      </c>
      <c r="N305" t="str">
        <f>IF(AND(EXACT(LEFT(A305,1),UPPER(LEFT(A305,1)))=TRUE,A305&lt;&gt;""),_xlfn.CONCAT(REPT("/",4)," ",REPT("*",10)," ",A305," ",REPT("*",10)," ",REPT("\",4),CHAR(10)),IF(A305&lt;&gt;"",_xlfn.CONCAT(REPT("/",2)," Tier ",B305," - ",VLOOKUP(A305,primary[[id]:[realTitle]],5,FALSE)," ",REPT("\",2),CHAR(10)),""))</f>
        <v xml:space="preserve">// Tier 6 - Heavier Rocketry \\
</v>
      </c>
    </row>
    <row r="306" spans="1:14" x14ac:dyDescent="0.35">
      <c r="A306" t="s">
        <v>85</v>
      </c>
      <c r="B306">
        <f>VLOOKUP(Tbl_RocketryPumpFed[[#This Row],[RocketryPumpFed]],primary[[id]:[tier]],2,FALSE)</f>
        <v>7</v>
      </c>
      <c r="C306" s="18" t="s">
        <v>1140</v>
      </c>
      <c r="D306" t="s">
        <v>1046</v>
      </c>
      <c r="E306" t="s">
        <v>84</v>
      </c>
      <c r="F306" s="18"/>
      <c r="G306" t="str">
        <f t="shared" si="21"/>
        <v>RocketryPumpFed7</v>
      </c>
      <c r="M306" s="14" t="str">
        <f t="shared" si="20"/>
        <v>@PART[*]:HAS[#kiwiBranch[RocketryPumpFed],#kiwiTier[7]]:FOR[zKiwiTechTree]
{
    @TechRequired = evenHeavierRocketry
}</v>
      </c>
      <c r="N306" t="str">
        <f>IF(AND(EXACT(LEFT(A306,1),UPPER(LEFT(A306,1)))=TRUE,A306&lt;&gt;""),_xlfn.CONCAT(REPT("/",4)," ",REPT("*",10)," ",A306," ",REPT("*",10)," ",REPT("\",4),CHAR(10)),IF(A306&lt;&gt;"",_xlfn.CONCAT(REPT("/",2)," Tier ",B306," - ",VLOOKUP(A306,primary[[id]:[realTitle]],5,FALSE)," ",REPT("\",2),CHAR(10)),""))</f>
        <v xml:space="preserve">// Tier 7 - Even Heavier Rocketry \\
</v>
      </c>
    </row>
    <row r="307" spans="1:14" x14ac:dyDescent="0.35">
      <c r="A307" t="s">
        <v>125</v>
      </c>
      <c r="B307">
        <f>VLOOKUP(Tbl_RocketryPumpFed[[#This Row],[RocketryPumpFed]],primary[[id]:[tier]],2,FALSE)</f>
        <v>8</v>
      </c>
      <c r="C307" s="18" t="s">
        <v>1140</v>
      </c>
      <c r="D307" t="s">
        <v>1047</v>
      </c>
      <c r="E307" t="s">
        <v>124</v>
      </c>
      <c r="F307" s="18"/>
      <c r="G307" t="str">
        <f t="shared" si="21"/>
        <v>RocketryPumpFed8</v>
      </c>
      <c r="M307" s="14" t="str">
        <f t="shared" si="20"/>
        <v>@PART[*]:HAS[#kiwiBranch[RocketryPumpFed],#kiwiTier[8]]:FOR[zKiwiTechTree]
{
    @TechRequired = veryHeavyRocketry
}</v>
      </c>
      <c r="N307" t="str">
        <f>IF(AND(EXACT(LEFT(A307,1),UPPER(LEFT(A307,1)))=TRUE,A307&lt;&gt;""),_xlfn.CONCAT(REPT("/",4)," ",REPT("*",10)," ",A307," ",REPT("*",10)," ",REPT("\",4),CHAR(10)),IF(A307&lt;&gt;"",_xlfn.CONCAT(REPT("/",2)," Tier ",B307," - ",VLOOKUP(A307,primary[[id]:[realTitle]],5,FALSE)," ",REPT("\",2),CHAR(10)),""))</f>
        <v xml:space="preserve">// Tier 8 - Very Heavy Rocketry \\
</v>
      </c>
    </row>
    <row r="308" spans="1:14" x14ac:dyDescent="0.35">
      <c r="A308" t="s">
        <v>154</v>
      </c>
      <c r="B308">
        <f>VLOOKUP(Tbl_RocketryPumpFed[[#This Row],[RocketryPumpFed]],primary[[id]:[tier]],2,FALSE)</f>
        <v>9</v>
      </c>
      <c r="C308" s="18" t="s">
        <v>1140</v>
      </c>
      <c r="D308" t="s">
        <v>1048</v>
      </c>
      <c r="E308" t="s">
        <v>153</v>
      </c>
      <c r="F308" s="18"/>
      <c r="G308" t="str">
        <f t="shared" si="21"/>
        <v>RocketryPumpFed9</v>
      </c>
      <c r="M308" s="14" t="str">
        <f t="shared" si="20"/>
        <v>@PART[*]:HAS[#kiwiBranch[RocketryPumpFed],#kiwiTier[9]]:FOR[zKiwiTechTree]
{
    @TechRequired = experimentalRocketry
}</v>
      </c>
      <c r="N308" t="str">
        <f>IF(AND(EXACT(LEFT(A308,1),UPPER(LEFT(A308,1)))=TRUE,A308&lt;&gt;""),_xlfn.CONCAT(REPT("/",4)," ",REPT("*",10)," ",A308," ",REPT("*",10)," ",REPT("\",4),CHAR(10)),IF(A308&lt;&gt;"",_xlfn.CONCAT(REPT("/",2)," Tier ",B308," - ",VLOOKUP(A308,primary[[id]:[realTitle]],5,FALSE)," ",REPT("\",2),CHAR(10)),""))</f>
        <v xml:space="preserve">// Tier 9 - Experimental Rocketry \\
</v>
      </c>
    </row>
    <row r="309" spans="1:14" x14ac:dyDescent="0.35">
      <c r="A309" t="s">
        <v>198</v>
      </c>
      <c r="B309">
        <f>VLOOKUP(Tbl_RocketryPumpFed[[#This Row],[RocketryPumpFed]],primary[[id]:[tier]],2,FALSE)</f>
        <v>10</v>
      </c>
      <c r="C309" s="18" t="s">
        <v>1140</v>
      </c>
      <c r="D309" t="s">
        <v>1049</v>
      </c>
      <c r="E309" t="s">
        <v>197</v>
      </c>
      <c r="F309" s="18"/>
      <c r="G309" t="str">
        <f t="shared" si="21"/>
        <v>RocketryPumpFed10</v>
      </c>
      <c r="M309" s="14" t="str">
        <f t="shared" si="20"/>
        <v>@PART[*]:HAS[#kiwiBranch[RocketryPumpFed],#kiwiTier[10]]:FOR[zKiwiTechTree]
{
    @TechRequired = giganticRocketry
}</v>
      </c>
      <c r="N309" t="str">
        <f>IF(AND(EXACT(LEFT(A309,1),UPPER(LEFT(A309,1)))=TRUE,A309&lt;&gt;""),_xlfn.CONCAT(REPT("/",4)," ",REPT("*",10)," ",A309," ",REPT("*",10)," ",REPT("\",4),CHAR(10)),IF(A309&lt;&gt;"",_xlfn.CONCAT(REPT("/",2)," Tier ",B309," - ",VLOOKUP(A309,primary[[id]:[realTitle]],5,FALSE)," ",REPT("\",2),CHAR(10)),""))</f>
        <v xml:space="preserve">// Tier 10 - Gigantic Rocketry \\
</v>
      </c>
    </row>
    <row r="310" spans="1:14" x14ac:dyDescent="0.35">
      <c r="A310" t="s">
        <v>220</v>
      </c>
      <c r="B310">
        <f>VLOOKUP(Tbl_RocketryPumpFed[[#This Row],[RocketryPumpFed]],primary[[id]:[tier]],2,FALSE)</f>
        <v>11</v>
      </c>
      <c r="C310" s="18" t="s">
        <v>1140</v>
      </c>
      <c r="D310" t="s">
        <v>1050</v>
      </c>
      <c r="E310" t="s">
        <v>219</v>
      </c>
      <c r="F310" s="18"/>
      <c r="G310" t="str">
        <f t="shared" si="21"/>
        <v>RocketryPumpFed11</v>
      </c>
      <c r="M310" s="14" t="str">
        <f t="shared" si="20"/>
        <v>@PART[*]:HAS[#kiwiBranch[RocketryPumpFed],#kiwiTier[11]]:FOR[zKiwiTechTree]
{
    @TechRequired = colossalRocketry
}</v>
      </c>
      <c r="N310" t="str">
        <f>IF(AND(EXACT(LEFT(A310,1),UPPER(LEFT(A310,1)))=TRUE,A310&lt;&gt;""),_xlfn.CONCAT(REPT("/",4)," ",REPT("*",10)," ",A310," ",REPT("*",10)," ",REPT("\",4),CHAR(10)),IF(A310&lt;&gt;"",_xlfn.CONCAT(REPT("/",2)," Tier ",B310," - ",VLOOKUP(A310,primary[[id]:[realTitle]],5,FALSE)," ",REPT("\",2),CHAR(10)),""))</f>
        <v xml:space="preserve">// Tier 11 - Colossal Rocketry \\
</v>
      </c>
    </row>
    <row r="311" spans="1:14" x14ac:dyDescent="0.35">
      <c r="G311" t="str">
        <f t="shared" si="21"/>
        <v/>
      </c>
      <c r="M311" s="14" t="str">
        <f t="shared" si="20"/>
        <v/>
      </c>
      <c r="N311" t="str">
        <f>IF(AND(EXACT(LEFT(A311,1),UPPER(LEFT(A311,1)))=TRUE,A311&lt;&gt;""),_xlfn.CONCAT(REPT("/",4)," ",REPT("*",10)," ",A311," ",REPT("*",10)," ",REPT("\",4),CHAR(10)),IF(A311&lt;&gt;"",_xlfn.CONCAT(REPT("/",2)," Tier ",B311," - ",VLOOKUP(A311,primary[[id]:[realTitle]],5,FALSE)," ",REPT("\",2),CHAR(10)),""))</f>
        <v/>
      </c>
    </row>
    <row r="312" spans="1:14" x14ac:dyDescent="0.35">
      <c r="G312" t="str">
        <f t="shared" si="21"/>
        <v/>
      </c>
      <c r="M312" s="14" t="str">
        <f t="shared" si="20"/>
        <v/>
      </c>
      <c r="N312" t="str">
        <f>IF(AND(EXACT(LEFT(A312,1),UPPER(LEFT(A312,1)))=TRUE,A312&lt;&gt;""),_xlfn.CONCAT(REPT("/",4)," ",REPT("*",10)," ",A312," ",REPT("*",10)," ",REPT("\",4),CHAR(10)),IF(A312&lt;&gt;"",_xlfn.CONCAT(REPT("/",2)," Tier ",B312," - ",VLOOKUP(A312,primary[[id]:[realTitle]],5,FALSE)," ",REPT("\",2),CHAR(10)),""))</f>
        <v/>
      </c>
    </row>
    <row r="313" spans="1:14" x14ac:dyDescent="0.35">
      <c r="A313" s="18" t="s">
        <v>1141</v>
      </c>
      <c r="B313" t="s">
        <v>247</v>
      </c>
      <c r="C313" t="s">
        <v>1165</v>
      </c>
      <c r="D313" t="s">
        <v>1241</v>
      </c>
      <c r="E313" t="s">
        <v>1251</v>
      </c>
      <c r="G313" t="str">
        <f t="shared" si="21"/>
        <v>TitleTier</v>
      </c>
      <c r="M313" s="14" t="str">
        <f t="shared" si="20"/>
        <v/>
      </c>
      <c r="N313" t="str">
        <f>IF(AND(EXACT(LEFT(A313,1),UPPER(LEFT(A313,1)))=TRUE,A313&lt;&gt;""),_xlfn.CONCAT(REPT("/",4)," ",REPT("*",10)," ",A313," ",REPT("*",10)," ",REPT("\",4),CHAR(10)),IF(A313&lt;&gt;"",_xlfn.CONCAT(REPT("/",2)," Tier ",B313," - ",VLOOKUP(A313,primary[[id]:[realTitle]],5,FALSE)," ",REPT("\",2),CHAR(10)),""))</f>
        <v xml:space="preserve">//// ********** RocketryAdvancedPumpFed ********** \\\\
</v>
      </c>
    </row>
    <row r="314" spans="1:14" x14ac:dyDescent="0.35">
      <c r="A314" s="18" t="s">
        <v>0</v>
      </c>
      <c r="B314">
        <f>VLOOKUP(Tbl_RocketryAdvancedPumpFed[[#This Row],[RocketryAdvancedPumpFed]],primary[[id]:[tier]],2,FALSE)</f>
        <v>0</v>
      </c>
      <c r="C314" s="18" t="s">
        <v>1141</v>
      </c>
      <c r="D314" s="18" t="s">
        <v>3</v>
      </c>
      <c r="E314" s="18" t="s">
        <v>3</v>
      </c>
      <c r="F314" s="18"/>
      <c r="G314" t="str">
        <f t="shared" si="21"/>
        <v>RocketryAdvancedPumpFed0</v>
      </c>
      <c r="M314" s="14" t="str">
        <f t="shared" si="20"/>
        <v>@PART[*]:HAS[#kiwiBranch[RocketryAdvancedPumpFed],#kiwiTier[0]]:FOR[zKiwiTechTree]
{
    @TechRequired = start
}</v>
      </c>
      <c r="N314" t="str">
        <f>IF(AND(EXACT(LEFT(A314,1),UPPER(LEFT(A314,1)))=TRUE,A314&lt;&gt;""),_xlfn.CONCAT(REPT("/",4)," ",REPT("*",10)," ",A314," ",REPT("*",10)," ",REPT("\",4),CHAR(10)),IF(A314&lt;&gt;"",_xlfn.CONCAT(REPT("/",2)," Tier ",B314," - ",VLOOKUP(A314,primary[[id]:[realTitle]],5,FALSE)," ",REPT("\",2),CHAR(10)),""))</f>
        <v xml:space="preserve">// Tier 0 - Start \\
</v>
      </c>
    </row>
    <row r="315" spans="1:14" x14ac:dyDescent="0.35">
      <c r="A315" t="s">
        <v>1066</v>
      </c>
      <c r="B315">
        <f>VLOOKUP(Tbl_RocketryAdvancedPumpFed[[#This Row],[RocketryAdvancedPumpFed]],primary[[id]:[tier]],2,FALSE)</f>
        <v>1</v>
      </c>
      <c r="C315" s="18" t="s">
        <v>1141</v>
      </c>
      <c r="D315" t="s">
        <v>1040</v>
      </c>
      <c r="E315" t="s">
        <v>1098</v>
      </c>
      <c r="F315" s="18"/>
      <c r="G315" t="str">
        <f t="shared" si="21"/>
        <v>RocketryAdvancedPumpFed1</v>
      </c>
      <c r="M315" s="14" t="str">
        <f t="shared" si="20"/>
        <v>@PART[*]:HAS[#kiwiBranch[RocketryAdvancedPumpFed],#kiwiTier[1]]:FOR[zKiwiTechTree]
{
    @TechRequired = prototypeRocketry
}</v>
      </c>
      <c r="N315" t="str">
        <f>IF(AND(EXACT(LEFT(A315,1),UPPER(LEFT(A315,1)))=TRUE,A315&lt;&gt;""),_xlfn.CONCAT(REPT("/",4)," ",REPT("*",10)," ",A315," ",REPT("*",10)," ",REPT("\",4),CHAR(10)),IF(A315&lt;&gt;"",_xlfn.CONCAT(REPT("/",2)," Tier ",B315," - ",VLOOKUP(A315,primary[[id]:[realTitle]],5,FALSE)," ",REPT("\",2),CHAR(10)),""))</f>
        <v xml:space="preserve">// Tier 1 - Prototype Rocketry \\
</v>
      </c>
    </row>
    <row r="316" spans="1:14" x14ac:dyDescent="0.35">
      <c r="A316" t="s">
        <v>4</v>
      </c>
      <c r="B316">
        <f>VLOOKUP(Tbl_RocketryAdvancedPumpFed[[#This Row],[RocketryAdvancedPumpFed]],primary[[id]:[tier]],2,FALSE)</f>
        <v>2</v>
      </c>
      <c r="C316" s="18" t="s">
        <v>1141</v>
      </c>
      <c r="D316" t="s">
        <v>1041</v>
      </c>
      <c r="E316" t="s">
        <v>5</v>
      </c>
      <c r="F316" s="18"/>
      <c r="G316" t="str">
        <f t="shared" si="21"/>
        <v>RocketryAdvancedPumpFed2</v>
      </c>
      <c r="M316" s="14" t="str">
        <f t="shared" si="20"/>
        <v>@PART[*]:HAS[#kiwiBranch[RocketryAdvancedPumpFed],#kiwiTier[2]]:FOR[zKiwiTechTree]
{
    @TechRequired = basicRocketry
}</v>
      </c>
      <c r="N316" t="str">
        <f>IF(AND(EXACT(LEFT(A316,1),UPPER(LEFT(A316,1)))=TRUE,A316&lt;&gt;""),_xlfn.CONCAT(REPT("/",4)," ",REPT("*",10)," ",A316," ",REPT("*",10)," ",REPT("\",4),CHAR(10)),IF(A316&lt;&gt;"",_xlfn.CONCAT(REPT("/",2)," Tier ",B316," - ",VLOOKUP(A316,primary[[id]:[realTitle]],5,FALSE)," ",REPT("\",2),CHAR(10)),""))</f>
        <v xml:space="preserve">// Tier 2 - Basic Rocketry \\
</v>
      </c>
    </row>
    <row r="317" spans="1:14" x14ac:dyDescent="0.35">
      <c r="A317" t="s">
        <v>11</v>
      </c>
      <c r="B317">
        <f>VLOOKUP(Tbl_RocketryAdvancedPumpFed[[#This Row],[RocketryAdvancedPumpFed]],primary[[id]:[tier]],2,FALSE)</f>
        <v>3</v>
      </c>
      <c r="C317" s="18" t="s">
        <v>1141</v>
      </c>
      <c r="D317" t="s">
        <v>1042</v>
      </c>
      <c r="E317" t="s">
        <v>10</v>
      </c>
      <c r="F317" s="18"/>
      <c r="G317" t="str">
        <f t="shared" si="21"/>
        <v>RocketryAdvancedPumpFed3</v>
      </c>
      <c r="M317" s="14" t="str">
        <f t="shared" si="20"/>
        <v>@PART[*]:HAS[#kiwiBranch[RocketryAdvancedPumpFed],#kiwiTier[3]]:FOR[zKiwiTechTree]
{
    @TechRequired = generalRocketry
}</v>
      </c>
      <c r="N317" t="str">
        <f>IF(AND(EXACT(LEFT(A317,1),UPPER(LEFT(A317,1)))=TRUE,A317&lt;&gt;""),_xlfn.CONCAT(REPT("/",4)," ",REPT("*",10)," ",A317," ",REPT("*",10)," ",REPT("\",4),CHAR(10)),IF(A317&lt;&gt;"",_xlfn.CONCAT(REPT("/",2)," Tier ",B317," - ",VLOOKUP(A317,primary[[id]:[realTitle]],5,FALSE)," ",REPT("\",2),CHAR(10)),""))</f>
        <v xml:space="preserve">// Tier 3 - General Rocketry \\
</v>
      </c>
    </row>
    <row r="318" spans="1:14" x14ac:dyDescent="0.35">
      <c r="A318" t="s">
        <v>21</v>
      </c>
      <c r="B318">
        <f>VLOOKUP(Tbl_RocketryAdvancedPumpFed[[#This Row],[RocketryAdvancedPumpFed]],primary[[id]:[tier]],2,FALSE)</f>
        <v>4</v>
      </c>
      <c r="C318" s="18" t="s">
        <v>1141</v>
      </c>
      <c r="D318" t="s">
        <v>1043</v>
      </c>
      <c r="E318" t="s">
        <v>20</v>
      </c>
      <c r="F318" s="18"/>
      <c r="G318" t="str">
        <f t="shared" si="21"/>
        <v>RocketryAdvancedPumpFed4</v>
      </c>
      <c r="M318" s="14" t="str">
        <f t="shared" si="20"/>
        <v>@PART[*]:HAS[#kiwiBranch[RocketryAdvancedPumpFed],#kiwiTier[4]]:FOR[zKiwiTechTree]
{
    @TechRequired = advRocketry
}</v>
      </c>
      <c r="N318" t="str">
        <f>IF(AND(EXACT(LEFT(A318,1),UPPER(LEFT(A318,1)))=TRUE,A318&lt;&gt;""),_xlfn.CONCAT(REPT("/",4)," ",REPT("*",10)," ",A318," ",REPT("*",10)," ",REPT("\",4),CHAR(10)),IF(A318&lt;&gt;"",_xlfn.CONCAT(REPT("/",2)," Tier ",B318," - ",VLOOKUP(A318,primary[[id]:[realTitle]],5,FALSE)," ",REPT("\",2),CHAR(10)),""))</f>
        <v xml:space="preserve">// Tier 4 - Advanced Rocketry \\
</v>
      </c>
    </row>
    <row r="319" spans="1:14" x14ac:dyDescent="0.35">
      <c r="A319" t="s">
        <v>36</v>
      </c>
      <c r="B319">
        <f>VLOOKUP(Tbl_RocketryAdvancedPumpFed[[#This Row],[RocketryAdvancedPumpFed]],primary[[id]:[tier]],2,FALSE)</f>
        <v>5</v>
      </c>
      <c r="C319" s="18" t="s">
        <v>1141</v>
      </c>
      <c r="D319" t="s">
        <v>1044</v>
      </c>
      <c r="E319" t="s">
        <v>35</v>
      </c>
      <c r="F319" s="18"/>
      <c r="G319" t="str">
        <f t="shared" si="21"/>
        <v>RocketryAdvancedPumpFed5</v>
      </c>
      <c r="M319" s="14" t="str">
        <f t="shared" si="20"/>
        <v>@PART[*]:HAS[#kiwiBranch[RocketryAdvancedPumpFed],#kiwiTier[5]]:FOR[zKiwiTechTree]
{
    @TechRequired = heavyRocketry
}</v>
      </c>
      <c r="N319" t="str">
        <f>IF(AND(EXACT(LEFT(A319,1),UPPER(LEFT(A319,1)))=TRUE,A319&lt;&gt;""),_xlfn.CONCAT(REPT("/",4)," ",REPT("*",10)," ",A319," ",REPT("*",10)," ",REPT("\",4),CHAR(10)),IF(A319&lt;&gt;"",_xlfn.CONCAT(REPT("/",2)," Tier ",B319," - ",VLOOKUP(A319,primary[[id]:[realTitle]],5,FALSE)," ",REPT("\",2),CHAR(10)),""))</f>
        <v xml:space="preserve">// Tier 5 - Heavy Rocketry \\
</v>
      </c>
    </row>
    <row r="320" spans="1:14" x14ac:dyDescent="0.35">
      <c r="A320" t="s">
        <v>59</v>
      </c>
      <c r="B320">
        <f>VLOOKUP(Tbl_RocketryAdvancedPumpFed[[#This Row],[RocketryAdvancedPumpFed]],primary[[id]:[tier]],2,FALSE)</f>
        <v>6</v>
      </c>
      <c r="C320" s="18" t="s">
        <v>1141</v>
      </c>
      <c r="D320" t="s">
        <v>1045</v>
      </c>
      <c r="E320" t="s">
        <v>58</v>
      </c>
      <c r="F320" s="18"/>
      <c r="G320" t="str">
        <f t="shared" si="21"/>
        <v>RocketryAdvancedPumpFed6</v>
      </c>
      <c r="M320" s="14" t="str">
        <f t="shared" si="20"/>
        <v>@PART[*]:HAS[#kiwiBranch[RocketryAdvancedPumpFed],#kiwiTier[6]]:FOR[zKiwiTechTree]
{
    @TechRequired = heavierRocketry
}</v>
      </c>
      <c r="N320" t="str">
        <f>IF(AND(EXACT(LEFT(A320,1),UPPER(LEFT(A320,1)))=TRUE,A320&lt;&gt;""),_xlfn.CONCAT(REPT("/",4)," ",REPT("*",10)," ",A320," ",REPT("*",10)," ",REPT("\",4),CHAR(10)),IF(A320&lt;&gt;"",_xlfn.CONCAT(REPT("/",2)," Tier ",B320," - ",VLOOKUP(A320,primary[[id]:[realTitle]],5,FALSE)," ",REPT("\",2),CHAR(10)),""))</f>
        <v xml:space="preserve">// Tier 6 - Heavier Rocketry \\
</v>
      </c>
    </row>
    <row r="321" spans="1:14" x14ac:dyDescent="0.35">
      <c r="A321" t="s">
        <v>82</v>
      </c>
      <c r="B321">
        <f>VLOOKUP(Tbl_RocketryAdvancedPumpFed[[#This Row],[RocketryAdvancedPumpFed]],primary[[id]:[tier]],2,FALSE)</f>
        <v>7</v>
      </c>
      <c r="C321" s="18" t="s">
        <v>1141</v>
      </c>
      <c r="D321" t="s">
        <v>1051</v>
      </c>
      <c r="E321" t="s">
        <v>1052</v>
      </c>
      <c r="F321" s="18"/>
      <c r="G321" t="str">
        <f t="shared" si="21"/>
        <v>RocketryAdvancedPumpFed7</v>
      </c>
      <c r="M321" s="14" t="str">
        <f t="shared" si="20"/>
        <v>@PART[*]:HAS[#kiwiBranch[RocketryAdvancedPumpFed],#kiwiTier[7]]:FOR[zKiwiTechTree]
{
    @TechRequired = experimentalPropulsion
}</v>
      </c>
      <c r="N321" t="str">
        <f>IF(AND(EXACT(LEFT(A321,1),UPPER(LEFT(A321,1)))=TRUE,A321&lt;&gt;""),_xlfn.CONCAT(REPT("/",4)," ",REPT("*",10)," ",A321," ",REPT("*",10)," ",REPT("\",4),CHAR(10)),IF(A321&lt;&gt;"",_xlfn.CONCAT(REPT("/",2)," Tier ",B321," - ",VLOOKUP(A321,primary[[id]:[realTitle]],5,FALSE)," ",REPT("\",2),CHAR(10)),""))</f>
        <v xml:space="preserve">// Tier 7 - Experimental Propulsion \\
</v>
      </c>
    </row>
    <row r="322" spans="1:14" x14ac:dyDescent="0.35">
      <c r="A322" t="s">
        <v>122</v>
      </c>
      <c r="B322">
        <f>VLOOKUP(Tbl_RocketryAdvancedPumpFed[[#This Row],[RocketryAdvancedPumpFed]],primary[[id]:[tier]],2,FALSE)</f>
        <v>8</v>
      </c>
      <c r="C322" s="18" t="s">
        <v>1141</v>
      </c>
      <c r="D322" t="s">
        <v>1053</v>
      </c>
      <c r="E322" t="s">
        <v>1054</v>
      </c>
      <c r="F322" s="18"/>
      <c r="G322" t="str">
        <f t="shared" si="21"/>
        <v>RocketryAdvancedPumpFed8</v>
      </c>
      <c r="M322" s="14" t="str">
        <f t="shared" si="20"/>
        <v>@PART[*]:HAS[#kiwiBranch[RocketryAdvancedPumpFed],#kiwiTier[8]]:FOR[zKiwiTechTree]
{
    @TechRequired = exoticPropulsion
}</v>
      </c>
      <c r="N322" t="str">
        <f>IF(AND(EXACT(LEFT(A322,1),UPPER(LEFT(A322,1)))=TRUE,A322&lt;&gt;""),_xlfn.CONCAT(REPT("/",4)," ",REPT("*",10)," ",A322," ",REPT("*",10)," ",REPT("\",4),CHAR(10)),IF(A322&lt;&gt;"",_xlfn.CONCAT(REPT("/",2)," Tier ",B322," - ",VLOOKUP(A322,primary[[id]:[realTitle]],5,FALSE)," ",REPT("\",2),CHAR(10)),""))</f>
        <v xml:space="preserve">// Tier 8 - Exotic Propulsion \\
</v>
      </c>
    </row>
    <row r="323" spans="1:14" x14ac:dyDescent="0.35">
      <c r="A323" t="s">
        <v>151</v>
      </c>
      <c r="B323">
        <f>VLOOKUP(Tbl_RocketryAdvancedPumpFed[[#This Row],[RocketryAdvancedPumpFed]],primary[[id]:[tier]],2,FALSE)</f>
        <v>9</v>
      </c>
      <c r="C323" s="18" t="s">
        <v>1141</v>
      </c>
      <c r="D323" t="s">
        <v>1059</v>
      </c>
      <c r="E323" t="s">
        <v>1058</v>
      </c>
      <c r="F323" s="18"/>
      <c r="G323" t="str">
        <f t="shared" si="21"/>
        <v>RocketryAdvancedPumpFed9</v>
      </c>
      <c r="M323" s="14" t="str">
        <f t="shared" si="20"/>
        <v>@PART[*]:HAS[#kiwiBranch[RocketryAdvancedPumpFed],#kiwiTier[9]]:FOR[zKiwiTechTree]
{
    @TechRequired = aBitMoreExoticPropulsion
}</v>
      </c>
      <c r="N323" t="str">
        <f>IF(AND(EXACT(LEFT(A323,1),UPPER(LEFT(A323,1)))=TRUE,A323&lt;&gt;""),_xlfn.CONCAT(REPT("/",4)," ",REPT("*",10)," ",A323," ",REPT("*",10)," ",REPT("\",4),CHAR(10)),IF(A323&lt;&gt;"",_xlfn.CONCAT(REPT("/",2)," Tier ",B323," - ",VLOOKUP(A323,primary[[id]:[realTitle]],5,FALSE)," ",REPT("\",2),CHAR(10)),""))</f>
        <v xml:space="preserve">// Tier 9 - A Bit More Exotic Propulsion \\
</v>
      </c>
    </row>
    <row r="324" spans="1:14" x14ac:dyDescent="0.35">
      <c r="A324" t="s">
        <v>196</v>
      </c>
      <c r="B324">
        <f>VLOOKUP(Tbl_RocketryAdvancedPumpFed[[#This Row],[RocketryAdvancedPumpFed]],primary[[id]:[tier]],2,FALSE)</f>
        <v>10</v>
      </c>
      <c r="C324" s="18" t="s">
        <v>1141</v>
      </c>
      <c r="D324" t="s">
        <v>1060</v>
      </c>
      <c r="E324" t="s">
        <v>1061</v>
      </c>
      <c r="F324" s="18"/>
      <c r="G324" t="str">
        <f t="shared" si="21"/>
        <v>RocketryAdvancedPumpFed10</v>
      </c>
      <c r="M324" s="14" t="str">
        <f t="shared" si="20"/>
        <v>@PART[*]:HAS[#kiwiBranch[RocketryAdvancedPumpFed],#kiwiTier[10]]:FOR[zKiwiTechTree]
{
    @TechRequired = expAircraftEngines
}</v>
      </c>
      <c r="N324" t="str">
        <f>IF(AND(EXACT(LEFT(A324,1),UPPER(LEFT(A324,1)))=TRUE,A324&lt;&gt;""),_xlfn.CONCAT(REPT("/",4)," ",REPT("*",10)," ",A324," ",REPT("*",10)," ",REPT("\",4),CHAR(10)),IF(A324&lt;&gt;"",_xlfn.CONCAT(REPT("/",2)," Tier ",B324," - ",VLOOKUP(A324,primary[[id]:[realTitle]],5,FALSE)," ",REPT("\",2),CHAR(10)),""))</f>
        <v xml:space="preserve">// Tier 10 - Experimental Aircraft Engines \\
</v>
      </c>
    </row>
    <row r="325" spans="1:14" x14ac:dyDescent="0.35">
      <c r="A325" t="s">
        <v>218</v>
      </c>
      <c r="B325">
        <f>VLOOKUP(Tbl_RocketryAdvancedPumpFed[[#This Row],[RocketryAdvancedPumpFed]],primary[[id]:[tier]],2,FALSE)</f>
        <v>11</v>
      </c>
      <c r="C325" s="18" t="s">
        <v>1141</v>
      </c>
      <c r="D325" t="s">
        <v>1063</v>
      </c>
      <c r="E325" t="s">
        <v>1062</v>
      </c>
      <c r="F325" s="18"/>
      <c r="G325" t="str">
        <f t="shared" si="21"/>
        <v>RocketryAdvancedPumpFed11</v>
      </c>
      <c r="M325" s="14" t="str">
        <f t="shared" si="20"/>
        <v>@PART[*]:HAS[#kiwiBranch[RocketryAdvancedPumpFed],#kiwiTier[11]]:FOR[zKiwiTechTree]
{
    @TechRequired = hybridAircraftEngines
}</v>
      </c>
      <c r="N325" t="str">
        <f>IF(AND(EXACT(LEFT(A325,1),UPPER(LEFT(A325,1)))=TRUE,A325&lt;&gt;""),_xlfn.CONCAT(REPT("/",4)," ",REPT("*",10)," ",A325," ",REPT("*",10)," ",REPT("\",4),CHAR(10)),IF(A325&lt;&gt;"",_xlfn.CONCAT(REPT("/",2)," Tier ",B325," - ",VLOOKUP(A325,primary[[id]:[realTitle]],5,FALSE)," ",REPT("\",2),CHAR(10)),""))</f>
        <v xml:space="preserve">// Tier 11 - Hybrid Aircraft Engines \\
</v>
      </c>
    </row>
    <row r="326" spans="1:14" x14ac:dyDescent="0.35">
      <c r="G326" t="str">
        <f t="shared" si="21"/>
        <v/>
      </c>
      <c r="M326" s="14" t="str">
        <f t="shared" si="20"/>
        <v/>
      </c>
      <c r="N326" t="str">
        <f>IF(AND(EXACT(LEFT(A326,1),UPPER(LEFT(A326,1)))=TRUE,A326&lt;&gt;""),_xlfn.CONCAT(REPT("/",4)," ",REPT("*",10)," ",A326," ",REPT("*",10)," ",REPT("\",4),CHAR(10)),IF(A326&lt;&gt;"",_xlfn.CONCAT(REPT("/",2)," Tier ",B326," - ",VLOOKUP(A326,primary[[id]:[realTitle]],5,FALSE)," ",REPT("\",2),CHAR(10)),""))</f>
        <v/>
      </c>
    </row>
    <row r="327" spans="1:14" x14ac:dyDescent="0.35">
      <c r="G327" t="str">
        <f t="shared" si="21"/>
        <v/>
      </c>
      <c r="M327" s="14" t="str">
        <f t="shared" si="20"/>
        <v/>
      </c>
      <c r="N327" t="str">
        <f>IF(AND(EXACT(LEFT(A327,1),UPPER(LEFT(A327,1)))=TRUE,A327&lt;&gt;""),_xlfn.CONCAT(REPT("/",4)," ",REPT("*",10)," ",A327," ",REPT("*",10)," ",REPT("\",4),CHAR(10)),IF(A327&lt;&gt;"",_xlfn.CONCAT(REPT("/",2)," Tier ",B327," - ",VLOOKUP(A327,primary[[id]:[realTitle]],5,FALSE)," ",REPT("\",2),CHAR(10)),""))</f>
        <v/>
      </c>
    </row>
    <row r="328" spans="1:14" x14ac:dyDescent="0.35">
      <c r="A328" s="18" t="s">
        <v>1142</v>
      </c>
      <c r="B328" t="s">
        <v>247</v>
      </c>
      <c r="C328" t="s">
        <v>1165</v>
      </c>
      <c r="D328" t="s">
        <v>1241</v>
      </c>
      <c r="E328" t="s">
        <v>1251</v>
      </c>
      <c r="G328" t="str">
        <f t="shared" si="21"/>
        <v>TitleTier</v>
      </c>
      <c r="M328" s="14" t="str">
        <f t="shared" si="20"/>
        <v/>
      </c>
      <c r="N328" t="str">
        <f>IF(AND(EXACT(LEFT(A328,1),UPPER(LEFT(A328,1)))=TRUE,A328&lt;&gt;""),_xlfn.CONCAT(REPT("/",4)," ",REPT("*",10)," ",A328," ",REPT("*",10)," ",REPT("\",4),CHAR(10)),IF(A328&lt;&gt;"",_xlfn.CONCAT(REPT("/",2)," Tier ",B328," - ",VLOOKUP(A328,primary[[id]:[realTitle]],5,FALSE)," ",REPT("\",2),CHAR(10)),""))</f>
        <v xml:space="preserve">//// ********** RocketryPressureFed ********** \\\\
</v>
      </c>
    </row>
    <row r="329" spans="1:14" x14ac:dyDescent="0.35">
      <c r="A329" s="18" t="s">
        <v>0</v>
      </c>
      <c r="B329">
        <f>VLOOKUP(Tbl_RocketryPressureFed[[#This Row],[RocketryPressureFed]],primary[[id]:[tier]],2,FALSE)</f>
        <v>0</v>
      </c>
      <c r="C329" s="18" t="s">
        <v>1142</v>
      </c>
      <c r="D329" s="18" t="s">
        <v>3</v>
      </c>
      <c r="E329" s="18" t="s">
        <v>3</v>
      </c>
      <c r="F329" s="18"/>
      <c r="G329" t="str">
        <f t="shared" si="21"/>
        <v>RocketryPressureFed0</v>
      </c>
      <c r="M329" s="14" t="str">
        <f t="shared" si="20"/>
        <v>@PART[*]:HAS[#kiwiBranch[RocketryPressureFed],#kiwiTier[0]]:FOR[zKiwiTechTree]
{
    @TechRequired = start
}</v>
      </c>
      <c r="N329" t="str">
        <f>IF(AND(EXACT(LEFT(A329,1),UPPER(LEFT(A329,1)))=TRUE,A329&lt;&gt;""),_xlfn.CONCAT(REPT("/",4)," ",REPT("*",10)," ",A329," ",REPT("*",10)," ",REPT("\",4),CHAR(10)),IF(A329&lt;&gt;"",_xlfn.CONCAT(REPT("/",2)," Tier ",B329," - ",VLOOKUP(A329,primary[[id]:[realTitle]],5,FALSE)," ",REPT("\",2),CHAR(10)),""))</f>
        <v xml:space="preserve">// Tier 0 - Start \\
</v>
      </c>
    </row>
    <row r="330" spans="1:14" x14ac:dyDescent="0.35">
      <c r="A330" t="s">
        <v>1066</v>
      </c>
      <c r="B330">
        <f>VLOOKUP(Tbl_RocketryPressureFed[[#This Row],[RocketryPressureFed]],primary[[id]:[tier]],2,FALSE)</f>
        <v>1</v>
      </c>
      <c r="C330" s="18" t="s">
        <v>1142</v>
      </c>
      <c r="D330" t="s">
        <v>1040</v>
      </c>
      <c r="E330" t="s">
        <v>1040</v>
      </c>
      <c r="F330" s="18"/>
      <c r="G330" t="str">
        <f t="shared" si="21"/>
        <v>RocketryPressureFed1</v>
      </c>
      <c r="M330" s="14" t="str">
        <f t="shared" si="20"/>
        <v>@PART[*]:HAS[#kiwiBranch[RocketryPressureFed],#kiwiTier[1]]:FOR[zKiwiTechTree]
{
    @TechRequired = prototypeRocketry
}</v>
      </c>
      <c r="N330" t="str">
        <f>IF(AND(EXACT(LEFT(A330,1),UPPER(LEFT(A330,1)))=TRUE,A330&lt;&gt;""),_xlfn.CONCAT(REPT("/",4)," ",REPT("*",10)," ",A330," ",REPT("*",10)," ",REPT("\",4),CHAR(10)),IF(A330&lt;&gt;"",_xlfn.CONCAT(REPT("/",2)," Tier ",B330," - ",VLOOKUP(A330,primary[[id]:[realTitle]],5,FALSE)," ",REPT("\",2),CHAR(10)),""))</f>
        <v xml:space="preserve">// Tier 1 - Prototype Rocketry \\
</v>
      </c>
    </row>
    <row r="331" spans="1:14" x14ac:dyDescent="0.35">
      <c r="A331" t="s">
        <v>1010</v>
      </c>
      <c r="B331">
        <f>VLOOKUP(Tbl_RocketryPressureFed[[#This Row],[RocketryPressureFed]],primary[[id]:[tier]],2,FALSE)</f>
        <v>2</v>
      </c>
      <c r="C331" s="18" t="s">
        <v>1142</v>
      </c>
      <c r="D331" t="s">
        <v>1094</v>
      </c>
      <c r="E331" t="s">
        <v>1094</v>
      </c>
      <c r="F331" s="18"/>
      <c r="G331" t="str">
        <f t="shared" si="21"/>
        <v>RocketryPressureFed2</v>
      </c>
      <c r="M331" s="14" t="str">
        <f t="shared" si="20"/>
        <v>@PART[*]:HAS[#kiwiBranch[RocketryPressureFed],#kiwiTier[2]]:FOR[zKiwiTechTree]
{
    @TechRequired = prototypeFlightControl
}</v>
      </c>
      <c r="N331" t="str">
        <f>IF(AND(EXACT(LEFT(A331,1),UPPER(LEFT(A331,1)))=TRUE,A331&lt;&gt;""),_xlfn.CONCAT(REPT("/",4)," ",REPT("*",10)," ",A331," ",REPT("*",10)," ",REPT("\",4),CHAR(10)),IF(A331&lt;&gt;"",_xlfn.CONCAT(REPT("/",2)," Tier ",B331," - ",VLOOKUP(A331,primary[[id]:[realTitle]],5,FALSE)," ",REPT("\",2),CHAR(10)),""))</f>
        <v xml:space="preserve">// Tier 2 - Prototype Flight Control \\
</v>
      </c>
    </row>
    <row r="332" spans="1:14" x14ac:dyDescent="0.35">
      <c r="A332" t="s">
        <v>1064</v>
      </c>
      <c r="B332">
        <f>VLOOKUP(Tbl_RocketryPressureFed[[#This Row],[RocketryPressureFed]],primary[[id]:[tier]],2,FALSE)</f>
        <v>3</v>
      </c>
      <c r="C332" s="18" t="s">
        <v>1142</v>
      </c>
      <c r="D332" t="s">
        <v>1252</v>
      </c>
      <c r="E332" t="s">
        <v>1252</v>
      </c>
      <c r="F332" s="18"/>
      <c r="G332" t="str">
        <f t="shared" si="21"/>
        <v>RocketryPressureFed3</v>
      </c>
      <c r="M332" s="14" t="str">
        <f t="shared" si="20"/>
        <v>@PART[*]:HAS[#kiwiBranch[RocketryPressureFed],#kiwiTier[3]]:FOR[zKiwiTechTree]
{
    @TechRequired = pressureFedPropulsion
}</v>
      </c>
      <c r="N332" t="str">
        <f>IF(AND(EXACT(LEFT(A332,1),UPPER(LEFT(A332,1)))=TRUE,A332&lt;&gt;""),_xlfn.CONCAT(REPT("/",4)," ",REPT("*",10)," ",A332," ",REPT("*",10)," ",REPT("\",4),CHAR(10)),IF(A332&lt;&gt;"",_xlfn.CONCAT(REPT("/",2)," Tier ",B332," - ",VLOOKUP(A332,primary[[id]:[realTitle]],5,FALSE)," ",REPT("\",2),CHAR(10)),""))</f>
        <v xml:space="preserve">// Tier 3 - Pressure Fed Propulsion \\
</v>
      </c>
    </row>
    <row r="333" spans="1:14" x14ac:dyDescent="0.35">
      <c r="A333" t="s">
        <v>1022</v>
      </c>
      <c r="B333">
        <f>VLOOKUP(Tbl_RocketryPressureFed[[#This Row],[RocketryPressureFed]],primary[[id]:[tier]],2,FALSE)</f>
        <v>4</v>
      </c>
      <c r="C333" s="18" t="s">
        <v>1142</v>
      </c>
      <c r="D333" t="s">
        <v>1055</v>
      </c>
      <c r="E333" t="s">
        <v>1055</v>
      </c>
      <c r="F333" s="18"/>
      <c r="G333" t="str">
        <f t="shared" si="21"/>
        <v>RocketryPressureFed4</v>
      </c>
      <c r="M333" s="14" t="str">
        <f t="shared" si="20"/>
        <v>@PART[*]:HAS[#kiwiBranch[RocketryPressureFed],#kiwiTier[4]]:FOR[zKiwiTechTree]
{
    @TechRequired = earlyPropulsionSystems
}</v>
      </c>
      <c r="N333" t="str">
        <f>IF(AND(EXACT(LEFT(A333,1),UPPER(LEFT(A333,1)))=TRUE,A333&lt;&gt;""),_xlfn.CONCAT(REPT("/",4)," ",REPT("*",10)," ",A333," ",REPT("*",10)," ",REPT("\",4),CHAR(10)),IF(A333&lt;&gt;"",_xlfn.CONCAT(REPT("/",2)," Tier ",B333," - ",VLOOKUP(A333,primary[[id]:[realTitle]],5,FALSE)," ",REPT("\",2),CHAR(10)),""))</f>
        <v xml:space="preserve">// Tier 4 - Early Propulsion Systems \\
</v>
      </c>
    </row>
    <row r="334" spans="1:14" x14ac:dyDescent="0.35">
      <c r="A334" t="s">
        <v>33</v>
      </c>
      <c r="B334">
        <f>VLOOKUP(Tbl_RocketryPressureFed[[#This Row],[RocketryPressureFed]],primary[[id]:[tier]],2,FALSE)</f>
        <v>5</v>
      </c>
      <c r="C334" s="18" t="s">
        <v>1142</v>
      </c>
      <c r="D334" t="s">
        <v>1253</v>
      </c>
      <c r="E334" t="s">
        <v>1253</v>
      </c>
      <c r="F334" s="18"/>
      <c r="G334" t="str">
        <f t="shared" si="21"/>
        <v>RocketryPressureFed5</v>
      </c>
      <c r="M334" s="14" t="str">
        <f t="shared" si="20"/>
        <v>@PART[*]:HAS[#kiwiBranch[RocketryPressureFed],#kiwiTier[5]]:FOR[zKiwiTechTree]
{
    @TechRequired = propulsionSystems
}</v>
      </c>
      <c r="N334" t="str">
        <f>IF(AND(EXACT(LEFT(A334,1),UPPER(LEFT(A334,1)))=TRUE,A334&lt;&gt;""),_xlfn.CONCAT(REPT("/",4)," ",REPT("*",10)," ",A334," ",REPT("*",10)," ",REPT("\",4),CHAR(10)),IF(A334&lt;&gt;"",_xlfn.CONCAT(REPT("/",2)," Tier ",B334," - ",VLOOKUP(A334,primary[[id]:[realTitle]],5,FALSE)," ",REPT("\",2),CHAR(10)),""))</f>
        <v xml:space="preserve">// Tier 5 - Propulsion Systems \\
</v>
      </c>
    </row>
    <row r="335" spans="1:14" x14ac:dyDescent="0.35">
      <c r="A335" t="s">
        <v>56</v>
      </c>
      <c r="B335">
        <f>VLOOKUP(Tbl_RocketryPressureFed[[#This Row],[RocketryPressureFed]],primary[[id]:[tier]],2,FALSE)</f>
        <v>6</v>
      </c>
      <c r="C335" s="18" t="s">
        <v>1142</v>
      </c>
      <c r="D335" t="s">
        <v>1057</v>
      </c>
      <c r="E335" t="s">
        <v>1057</v>
      </c>
      <c r="F335" s="18"/>
      <c r="G335" t="str">
        <f t="shared" si="21"/>
        <v>RocketryPressureFed6</v>
      </c>
      <c r="M335" s="14" t="str">
        <f t="shared" si="20"/>
        <v>@PART[*]:HAS[#kiwiBranch[RocketryPressureFed],#kiwiTier[6]]:FOR[zKiwiTechTree]
{
    @TechRequired = precisionPropulsion
}</v>
      </c>
      <c r="N335" t="str">
        <f>IF(AND(EXACT(LEFT(A335,1),UPPER(LEFT(A335,1)))=TRUE,A335&lt;&gt;""),_xlfn.CONCAT(REPT("/",4)," ",REPT("*",10)," ",A335," ",REPT("*",10)," ",REPT("\",4),CHAR(10)),IF(A335&lt;&gt;"",_xlfn.CONCAT(REPT("/",2)," Tier ",B335," - ",VLOOKUP(A335,primary[[id]:[realTitle]],5,FALSE)," ",REPT("\",2),CHAR(10)),""))</f>
        <v xml:space="preserve">// Tier 6 - Precision Propulsion \\
</v>
      </c>
    </row>
    <row r="336" spans="1:14" x14ac:dyDescent="0.35">
      <c r="A336" t="s">
        <v>82</v>
      </c>
      <c r="B336">
        <f>VLOOKUP(Tbl_RocketryPressureFed[[#This Row],[RocketryPressureFed]],primary[[id]:[tier]],2,FALSE)</f>
        <v>7</v>
      </c>
      <c r="C336" s="18" t="s">
        <v>1142</v>
      </c>
      <c r="D336" t="s">
        <v>1051</v>
      </c>
      <c r="E336" t="s">
        <v>1052</v>
      </c>
      <c r="F336" s="18"/>
      <c r="G336" t="str">
        <f t="shared" si="21"/>
        <v>RocketryPressureFed7</v>
      </c>
      <c r="M336" s="14" t="str">
        <f t="shared" si="20"/>
        <v>@PART[*]:HAS[#kiwiBranch[RocketryPressureFed],#kiwiTier[7]]:FOR[zKiwiTechTree]
{
    @TechRequired = experimentalPropulsion
}</v>
      </c>
      <c r="N336" t="str">
        <f>IF(AND(EXACT(LEFT(A336,1),UPPER(LEFT(A336,1)))=TRUE,A336&lt;&gt;""),_xlfn.CONCAT(REPT("/",4)," ",REPT("*",10)," ",A336," ",REPT("*",10)," ",REPT("\",4),CHAR(10)),IF(A336&lt;&gt;"",_xlfn.CONCAT(REPT("/",2)," Tier ",B336," - ",VLOOKUP(A336,primary[[id]:[realTitle]],5,FALSE)," ",REPT("\",2),CHAR(10)),""))</f>
        <v xml:space="preserve">// Tier 7 - Experimental Propulsion \\
</v>
      </c>
    </row>
    <row r="337" spans="1:14" x14ac:dyDescent="0.35">
      <c r="A337" t="s">
        <v>122</v>
      </c>
      <c r="B337">
        <f>VLOOKUP(Tbl_RocketryPressureFed[[#This Row],[RocketryPressureFed]],primary[[id]:[tier]],2,FALSE)</f>
        <v>8</v>
      </c>
      <c r="C337" s="18" t="s">
        <v>1142</v>
      </c>
      <c r="D337" t="s">
        <v>1053</v>
      </c>
      <c r="E337" t="s">
        <v>1054</v>
      </c>
      <c r="F337" s="18"/>
      <c r="G337" t="str">
        <f t="shared" si="21"/>
        <v>RocketryPressureFed8</v>
      </c>
      <c r="M337" s="14" t="str">
        <f t="shared" ref="M337:M400" si="24">IF(ISNUMBER(B337)=TRUE,_xlfn.CONCAT("@PART[*]:HAS[#kiwiBranch[",C337,"],#kiwiTier[",B337,"]]:FOR[zKiwiTechTree]",CHAR(10),"{",CHAR(10),"    @TechRequired = ",A337,CHAR(10),"}"),"")</f>
        <v>@PART[*]:HAS[#kiwiBranch[RocketryPressureFed],#kiwiTier[8]]:FOR[zKiwiTechTree]
{
    @TechRequired = exoticPropulsion
}</v>
      </c>
      <c r="N337" t="str">
        <f>IF(AND(EXACT(LEFT(A337,1),UPPER(LEFT(A337,1)))=TRUE,A337&lt;&gt;""),_xlfn.CONCAT(REPT("/",4)," ",REPT("*",10)," ",A337," ",REPT("*",10)," ",REPT("\",4),CHAR(10)),IF(A337&lt;&gt;"",_xlfn.CONCAT(REPT("/",2)," Tier ",B337," - ",VLOOKUP(A337,primary[[id]:[realTitle]],5,FALSE)," ",REPT("\",2),CHAR(10)),""))</f>
        <v xml:space="preserve">// Tier 8 - Exotic Propulsion \\
</v>
      </c>
    </row>
    <row r="338" spans="1:14" x14ac:dyDescent="0.35">
      <c r="A338" t="s">
        <v>151</v>
      </c>
      <c r="B338">
        <f>VLOOKUP(Tbl_RocketryPressureFed[[#This Row],[RocketryPressureFed]],primary[[id]:[tier]],2,FALSE)</f>
        <v>9</v>
      </c>
      <c r="C338" s="18" t="s">
        <v>1142</v>
      </c>
      <c r="D338" t="s">
        <v>1059</v>
      </c>
      <c r="E338" t="s">
        <v>1058</v>
      </c>
      <c r="F338" s="18"/>
      <c r="G338" t="str">
        <f t="shared" si="21"/>
        <v>RocketryPressureFed9</v>
      </c>
      <c r="M338" s="14" t="str">
        <f t="shared" si="24"/>
        <v>@PART[*]:HAS[#kiwiBranch[RocketryPressureFed],#kiwiTier[9]]:FOR[zKiwiTechTree]
{
    @TechRequired = aBitMoreExoticPropulsion
}</v>
      </c>
      <c r="N338" t="str">
        <f>IF(AND(EXACT(LEFT(A338,1),UPPER(LEFT(A338,1)))=TRUE,A338&lt;&gt;""),_xlfn.CONCAT(REPT("/",4)," ",REPT("*",10)," ",A338," ",REPT("*",10)," ",REPT("\",4),CHAR(10)),IF(A338&lt;&gt;"",_xlfn.CONCAT(REPT("/",2)," Tier ",B338," - ",VLOOKUP(A338,primary[[id]:[realTitle]],5,FALSE)," ",REPT("\",2),CHAR(10)),""))</f>
        <v xml:space="preserve">// Tier 9 - A Bit More Exotic Propulsion \\
</v>
      </c>
    </row>
    <row r="339" spans="1:14" x14ac:dyDescent="0.35">
      <c r="A339" t="s">
        <v>196</v>
      </c>
      <c r="B339">
        <f>VLOOKUP(Tbl_RocketryPressureFed[[#This Row],[RocketryPressureFed]],primary[[id]:[tier]],2,FALSE)</f>
        <v>10</v>
      </c>
      <c r="C339" s="18" t="s">
        <v>1142</v>
      </c>
      <c r="D339" t="s">
        <v>1060</v>
      </c>
      <c r="E339" t="s">
        <v>1061</v>
      </c>
      <c r="F339" s="18"/>
      <c r="G339" t="str">
        <f t="shared" si="21"/>
        <v>RocketryPressureFed10</v>
      </c>
      <c r="M339" s="14" t="str">
        <f t="shared" si="24"/>
        <v>@PART[*]:HAS[#kiwiBranch[RocketryPressureFed],#kiwiTier[10]]:FOR[zKiwiTechTree]
{
    @TechRequired = expAircraftEngines
}</v>
      </c>
      <c r="N339" t="str">
        <f>IF(AND(EXACT(LEFT(A339,1),UPPER(LEFT(A339,1)))=TRUE,A339&lt;&gt;""),_xlfn.CONCAT(REPT("/",4)," ",REPT("*",10)," ",A339," ",REPT("*",10)," ",REPT("\",4),CHAR(10)),IF(A339&lt;&gt;"",_xlfn.CONCAT(REPT("/",2)," Tier ",B339," - ",VLOOKUP(A339,primary[[id]:[realTitle]],5,FALSE)," ",REPT("\",2),CHAR(10)),""))</f>
        <v xml:space="preserve">// Tier 10 - Experimental Aircraft Engines \\
</v>
      </c>
    </row>
    <row r="340" spans="1:14" x14ac:dyDescent="0.35">
      <c r="A340" t="s">
        <v>218</v>
      </c>
      <c r="B340">
        <f>VLOOKUP(Tbl_RocketryPressureFed[[#This Row],[RocketryPressureFed]],primary[[id]:[tier]],2,FALSE)</f>
        <v>11</v>
      </c>
      <c r="C340" s="18" t="s">
        <v>1142</v>
      </c>
      <c r="D340" t="s">
        <v>1063</v>
      </c>
      <c r="E340" t="s">
        <v>1062</v>
      </c>
      <c r="F340" s="18"/>
      <c r="G340" t="str">
        <f t="shared" si="21"/>
        <v>RocketryPressureFed11</v>
      </c>
      <c r="M340" s="14" t="str">
        <f t="shared" si="24"/>
        <v>@PART[*]:HAS[#kiwiBranch[RocketryPressureFed],#kiwiTier[11]]:FOR[zKiwiTechTree]
{
    @TechRequired = hybridAircraftEngines
}</v>
      </c>
      <c r="N340" t="str">
        <f>IF(AND(EXACT(LEFT(A340,1),UPPER(LEFT(A340,1)))=TRUE,A340&lt;&gt;""),_xlfn.CONCAT(REPT("/",4)," ",REPT("*",10)," ",A340," ",REPT("*",10)," ",REPT("\",4),CHAR(10)),IF(A340&lt;&gt;"",_xlfn.CONCAT(REPT("/",2)," Tier ",B340," - ",VLOOKUP(A340,primary[[id]:[realTitle]],5,FALSE)," ",REPT("\",2),CHAR(10)),""))</f>
        <v xml:space="preserve">// Tier 11 - Hybrid Aircraft Engines \\
</v>
      </c>
    </row>
    <row r="341" spans="1:14" x14ac:dyDescent="0.35">
      <c r="G341" t="str">
        <f t="shared" ref="G341:G354" si="25">_xlfn.CONCAT(C341,B341)</f>
        <v/>
      </c>
      <c r="M341" s="14" t="str">
        <f t="shared" si="24"/>
        <v/>
      </c>
      <c r="N341" t="str">
        <f>IF(AND(EXACT(LEFT(A341,1),UPPER(LEFT(A341,1)))=TRUE,A341&lt;&gt;""),_xlfn.CONCAT(REPT("/",4)," ",REPT("*",10)," ",A341," ",REPT("*",10)," ",REPT("\",4),CHAR(10)),IF(A341&lt;&gt;"",_xlfn.CONCAT(REPT("/",2)," Tier ",B341," - ",VLOOKUP(A341,primary[[id]:[realTitle]],5,FALSE)," ",REPT("\",2),CHAR(10)),""))</f>
        <v/>
      </c>
    </row>
    <row r="342" spans="1:14" x14ac:dyDescent="0.35">
      <c r="G342" t="str">
        <f t="shared" si="25"/>
        <v/>
      </c>
      <c r="M342" s="14" t="str">
        <f t="shared" si="24"/>
        <v/>
      </c>
      <c r="N342" t="str">
        <f>IF(AND(EXACT(LEFT(A342,1),UPPER(LEFT(A342,1)))=TRUE,A342&lt;&gt;""),_xlfn.CONCAT(REPT("/",4)," ",REPT("*",10)," ",A342," ",REPT("*",10)," ",REPT("\",4),CHAR(10)),IF(A342&lt;&gt;"",_xlfn.CONCAT(REPT("/",2)," Tier ",B342," - ",VLOOKUP(A342,primary[[id]:[realTitle]],5,FALSE)," ",REPT("\",2),CHAR(10)),""))</f>
        <v/>
      </c>
    </row>
    <row r="343" spans="1:14" x14ac:dyDescent="0.35">
      <c r="A343" t="s">
        <v>1589</v>
      </c>
      <c r="B343" t="s">
        <v>247</v>
      </c>
      <c r="C343" t="s">
        <v>1165</v>
      </c>
      <c r="D343" t="s">
        <v>1595</v>
      </c>
      <c r="G343" t="str">
        <f t="shared" si="25"/>
        <v>TitleTier</v>
      </c>
      <c r="M343" s="14" t="str">
        <f t="shared" si="24"/>
        <v/>
      </c>
      <c r="N343" t="str">
        <f>IF(AND(EXACT(LEFT(A343,1),UPPER(LEFT(A343,1)))=TRUE,A343&lt;&gt;""),_xlfn.CONCAT(REPT("/",4)," ",REPT("*",10)," ",A343," ",REPT("*",10)," ",REPT("\",4),CHAR(10)),IF(A343&lt;&gt;"",_xlfn.CONCAT(REPT("/",2)," Tier ",B343," - ",VLOOKUP(A343,primary[[id]:[realTitle]],5,FALSE)," ",REPT("\",2),CHAR(10)),""))</f>
        <v xml:space="preserve">//// ********** FasterThanLight ********** \\\\
</v>
      </c>
    </row>
    <row r="344" spans="1:14" x14ac:dyDescent="0.35">
      <c r="A344" s="18" t="s">
        <v>1542</v>
      </c>
      <c r="B344">
        <f>_xlfn.FLOOR.MATH(VLOOKUP(Tbl_FasterThanLight[[#This Row],[FasterThanLight]],primary[[id]:[tier]],2,FALSE),1)</f>
        <v>15</v>
      </c>
      <c r="C344" t="s">
        <v>1589</v>
      </c>
      <c r="D344" s="18" t="s">
        <v>1542</v>
      </c>
      <c r="G344" t="str">
        <f t="shared" si="25"/>
        <v>FasterThanLight15</v>
      </c>
      <c r="M344" s="14" t="str">
        <f t="shared" si="24"/>
        <v>@PART[*]:HAS[#kiwiBranch[FasterThanLight],#kiwiTier[15]]:FOR[zKiwiTechTree]
{
    @TechRequired = fasterThanLightTech
}</v>
      </c>
      <c r="N344" t="str">
        <f>IF(AND(EXACT(LEFT(A344,1),UPPER(LEFT(A344,1)))=TRUE,A344&lt;&gt;""),_xlfn.CONCAT(REPT("/",4)," ",REPT("*",10)," ",A344," ",REPT("*",10)," ",REPT("\",4),CHAR(10)),IF(A344&lt;&gt;"",_xlfn.CONCAT(REPT("/",2)," Tier ",B344," - ",VLOOKUP(A344,primary[[id]:[realTitle]],5,FALSE)," ",REPT("\",2),CHAR(10)),""))</f>
        <v xml:space="preserve">// Tier 15 - Faster Than Light Technologies \\
</v>
      </c>
    </row>
    <row r="345" spans="1:14" x14ac:dyDescent="0.35">
      <c r="G345" t="str">
        <f t="shared" si="25"/>
        <v/>
      </c>
      <c r="M345" s="14" t="str">
        <f t="shared" si="24"/>
        <v/>
      </c>
      <c r="N345" t="str">
        <f>IF(AND(EXACT(LEFT(A345,1),UPPER(LEFT(A345,1)))=TRUE,A345&lt;&gt;""),_xlfn.CONCAT(REPT("/",4)," ",REPT("*",10)," ",A345," ",REPT("*",10)," ",REPT("\",4),CHAR(10)),IF(A345&lt;&gt;"",_xlfn.CONCAT(REPT("/",2)," Tier ",B345," - ",VLOOKUP(A345,primary[[id]:[realTitle]],5,FALSE)," ",REPT("\",2),CHAR(10)),""))</f>
        <v/>
      </c>
    </row>
    <row r="346" spans="1:14" x14ac:dyDescent="0.35">
      <c r="G346" t="str">
        <f t="shared" si="25"/>
        <v/>
      </c>
      <c r="M346" s="14" t="str">
        <f t="shared" si="24"/>
        <v/>
      </c>
      <c r="N346" t="str">
        <f>IF(AND(EXACT(LEFT(A346,1),UPPER(LEFT(A346,1)))=TRUE,A346&lt;&gt;""),_xlfn.CONCAT(REPT("/",4)," ",REPT("*",10)," ",A346," ",REPT("*",10)," ",REPT("\",4),CHAR(10)),IF(A346&lt;&gt;"",_xlfn.CONCAT(REPT("/",2)," Tier ",B346," - ",VLOOKUP(A346,primary[[id]:[realTitle]],5,FALSE)," ",REPT("\",2),CHAR(10)),""))</f>
        <v/>
      </c>
    </row>
    <row r="347" spans="1:14" x14ac:dyDescent="0.35">
      <c r="A347" t="s">
        <v>1143</v>
      </c>
      <c r="B347" t="s">
        <v>247</v>
      </c>
      <c r="C347" t="s">
        <v>1165</v>
      </c>
      <c r="D347" t="s">
        <v>1595</v>
      </c>
      <c r="G347" t="str">
        <f t="shared" si="25"/>
        <v>TitleTier</v>
      </c>
      <c r="M347" s="14" t="str">
        <f t="shared" si="24"/>
        <v/>
      </c>
      <c r="N347" t="str">
        <f>IF(AND(EXACT(LEFT(A347,1),UPPER(LEFT(A347,1)))=TRUE,A347&lt;&gt;""),_xlfn.CONCAT(REPT("/",4)," ",REPT("*",10)," ",A347," ",REPT("*",10)," ",REPT("\",4),CHAR(10)),IF(A347&lt;&gt;"",_xlfn.CONCAT(REPT("/",2)," Tier ",B347," - ",VLOOKUP(A347,primary[[id]:[realTitle]],5,FALSE)," ",REPT("\",2),CHAR(10)),""))</f>
        <v xml:space="preserve">//// ********** PropulsionIon ********** \\\\
</v>
      </c>
    </row>
    <row r="348" spans="1:14" x14ac:dyDescent="0.35">
      <c r="A348" s="18" t="s">
        <v>624</v>
      </c>
      <c r="B348">
        <f>_xlfn.FLOOR.MATH(VLOOKUP(Tbl_PropulsionIon[[#This Row],[PropulsionIon]],primary[[id]:[tier]],2,FALSE),1)</f>
        <v>7</v>
      </c>
      <c r="C348" t="s">
        <v>1143</v>
      </c>
      <c r="D348" s="18" t="s">
        <v>624</v>
      </c>
      <c r="G348" t="str">
        <f t="shared" si="25"/>
        <v>PropulsionIon7</v>
      </c>
      <c r="M348" s="14" t="str">
        <f t="shared" si="24"/>
        <v>@PART[*]:HAS[#kiwiBranch[PropulsionIon],#kiwiTier[7]]:FOR[zKiwiTechTree]
{
    @TechRequired = earlyIonPropulsion
}</v>
      </c>
      <c r="N348" t="str">
        <f>IF(AND(EXACT(LEFT(A348,1),UPPER(LEFT(A348,1)))=TRUE,A348&lt;&gt;""),_xlfn.CONCAT(REPT("/",4)," ",REPT("*",10)," ",A348," ",REPT("*",10)," ",REPT("\",4),CHAR(10)),IF(A348&lt;&gt;"",_xlfn.CONCAT(REPT("/",2)," Tier ",B348," - ",VLOOKUP(A348,primary[[id]:[realTitle]],5,FALSE)," ",REPT("\",2),CHAR(10)),""))</f>
        <v xml:space="preserve">// Tier 7 - Early Ion Propulsion \\
</v>
      </c>
    </row>
    <row r="349" spans="1:14" x14ac:dyDescent="0.35">
      <c r="A349" t="s">
        <v>110</v>
      </c>
      <c r="B349">
        <f>_xlfn.FLOOR.MATH(VLOOKUP(Tbl_PropulsionIon[[#This Row],[PropulsionIon]],primary[[id]:[tier]],2,FALSE),1)</f>
        <v>8</v>
      </c>
      <c r="C349" t="s">
        <v>1143</v>
      </c>
      <c r="D349" t="s">
        <v>110</v>
      </c>
      <c r="G349" t="str">
        <f t="shared" si="25"/>
        <v>PropulsionIon8</v>
      </c>
      <c r="M349" s="14" t="str">
        <f t="shared" si="24"/>
        <v>@PART[*]:HAS[#kiwiBranch[PropulsionIon],#kiwiTier[8]]:FOR[zKiwiTechTree]
{
    @TechRequired = ionPropulsion
}</v>
      </c>
      <c r="N349" t="str">
        <f>IF(AND(EXACT(LEFT(A349,1),UPPER(LEFT(A349,1)))=TRUE,A349&lt;&gt;""),_xlfn.CONCAT(REPT("/",4)," ",REPT("*",10)," ",A349," ",REPT("*",10)," ",REPT("\",4),CHAR(10)),IF(A349&lt;&gt;"",_xlfn.CONCAT(REPT("/",2)," Tier ",B349," - ",VLOOKUP(A349,primary[[id]:[realTitle]],5,FALSE)," ",REPT("\",2),CHAR(10)),""))</f>
        <v xml:space="preserve">// Tier 8 - Ion Propulsion \\
</v>
      </c>
    </row>
    <row r="350" spans="1:14" x14ac:dyDescent="0.35">
      <c r="A350" t="s">
        <v>150</v>
      </c>
      <c r="B350">
        <f>_xlfn.FLOOR.MATH(VLOOKUP(Tbl_PropulsionIon[[#This Row],[PropulsionIon]],primary[[id]:[tier]],2,FALSE),1)</f>
        <v>9</v>
      </c>
      <c r="C350" t="s">
        <v>1143</v>
      </c>
      <c r="D350" t="s">
        <v>150</v>
      </c>
      <c r="G350" t="str">
        <f t="shared" si="25"/>
        <v>PropulsionIon9</v>
      </c>
      <c r="M350" s="14" t="str">
        <f t="shared" si="24"/>
        <v>@PART[*]:HAS[#kiwiBranch[PropulsionIon],#kiwiTier[9]]:FOR[zKiwiTechTree]
{
    @TechRequired = advIonPropulsion
}</v>
      </c>
      <c r="N350" t="str">
        <f>IF(AND(EXACT(LEFT(A350,1),UPPER(LEFT(A350,1)))=TRUE,A350&lt;&gt;""),_xlfn.CONCAT(REPT("/",4)," ",REPT("*",10)," ",A350," ",REPT("*",10)," ",REPT("\",4),CHAR(10)),IF(A350&lt;&gt;"",_xlfn.CONCAT(REPT("/",2)," Tier ",B350," - ",VLOOKUP(A350,primary[[id]:[realTitle]],5,FALSE)," ",REPT("\",2),CHAR(10)),""))</f>
        <v xml:space="preserve">// Tier 9 - Advanced Ion Propulsion \\
</v>
      </c>
    </row>
    <row r="351" spans="1:14" x14ac:dyDescent="0.35">
      <c r="A351" t="s">
        <v>195</v>
      </c>
      <c r="B351">
        <f>_xlfn.FLOOR.MATH(VLOOKUP(Tbl_PropulsionIon[[#This Row],[PropulsionIon]],primary[[id]:[tier]],2,FALSE),1)</f>
        <v>10</v>
      </c>
      <c r="C351" t="s">
        <v>1143</v>
      </c>
      <c r="D351" t="s">
        <v>195</v>
      </c>
      <c r="G351" t="str">
        <f t="shared" si="25"/>
        <v>PropulsionIon10</v>
      </c>
      <c r="M351" s="14" t="str">
        <f t="shared" si="24"/>
        <v>@PART[*]:HAS[#kiwiBranch[PropulsionIon],#kiwiTier[10]]:FOR[zKiwiTechTree]
{
    @TechRequired = advGriddedThrusters
}</v>
      </c>
      <c r="N351" t="str">
        <f>IF(AND(EXACT(LEFT(A351,1),UPPER(LEFT(A351,1)))=TRUE,A351&lt;&gt;""),_xlfn.CONCAT(REPT("/",4)," ",REPT("*",10)," ",A351," ",REPT("*",10)," ",REPT("\",4),CHAR(10)),IF(A351&lt;&gt;"",_xlfn.CONCAT(REPT("/",2)," Tier ",B351," - ",VLOOKUP(A351,primary[[id]:[realTitle]],5,FALSE)," ",REPT("\",2),CHAR(10)),""))</f>
        <v xml:space="preserve">// Tier 10 - Advanced Electrostatic Thrusters \\
</v>
      </c>
    </row>
    <row r="352" spans="1:14" x14ac:dyDescent="0.35">
      <c r="A352" t="s">
        <v>217</v>
      </c>
      <c r="B352">
        <f>_xlfn.FLOOR.MATH(VLOOKUP(Tbl_PropulsionIon[[#This Row],[PropulsionIon]],primary[[id]:[tier]],2,FALSE),1)</f>
        <v>11</v>
      </c>
      <c r="C352" t="s">
        <v>1143</v>
      </c>
      <c r="D352" t="s">
        <v>217</v>
      </c>
      <c r="G352" t="str">
        <f t="shared" si="25"/>
        <v>PropulsionIon11</v>
      </c>
      <c r="M352" s="14" t="str">
        <f t="shared" si="24"/>
        <v>@PART[*]:HAS[#kiwiBranch[PropulsionIon],#kiwiTier[11]]:FOR[zKiwiTechTree]
{
    @TechRequired = expGriddedThrusters
}</v>
      </c>
      <c r="N352" t="str">
        <f>IF(AND(EXACT(LEFT(A352,1),UPPER(LEFT(A352,1)))=TRUE,A352&lt;&gt;""),_xlfn.CONCAT(REPT("/",4)," ",REPT("*",10)," ",A352," ",REPT("*",10)," ",REPT("\",4),CHAR(10)),IF(A352&lt;&gt;"",_xlfn.CONCAT(REPT("/",2)," Tier ",B352," - ",VLOOKUP(A352,primary[[id]:[realTitle]],5,FALSE)," ",REPT("\",2),CHAR(10)),""))</f>
        <v xml:space="preserve">// Tier 11 - Experimental Electrostatic Thrusters \\
</v>
      </c>
    </row>
    <row r="353" spans="1:14" x14ac:dyDescent="0.35">
      <c r="A353" t="s">
        <v>233</v>
      </c>
      <c r="B353">
        <f>_xlfn.FLOOR.MATH(VLOOKUP(Tbl_PropulsionIon[[#This Row],[PropulsionIon]],primary[[id]:[tier]],2,FALSE),1)</f>
        <v>12</v>
      </c>
      <c r="C353" t="s">
        <v>1143</v>
      </c>
      <c r="D353" t="s">
        <v>233</v>
      </c>
      <c r="G353" t="str">
        <f t="shared" si="25"/>
        <v>PropulsionIon12</v>
      </c>
      <c r="M353" s="14" t="str">
        <f t="shared" si="24"/>
        <v>@PART[*]:HAS[#kiwiBranch[PropulsionIon],#kiwiTier[12]]:FOR[zKiwiTechTree]
{
    @TechRequired = exoticGriddedThrusters
}</v>
      </c>
      <c r="N353" t="str">
        <f>IF(AND(EXACT(LEFT(A353,1),UPPER(LEFT(A353,1)))=TRUE,A353&lt;&gt;""),_xlfn.CONCAT(REPT("/",4)," ",REPT("*",10)," ",A353," ",REPT("*",10)," ",REPT("\",4),CHAR(10)),IF(A353&lt;&gt;"",_xlfn.CONCAT(REPT("/",2)," Tier ",B353," - ",VLOOKUP(A353,primary[[id]:[realTitle]],5,FALSE)," ",REPT("\",2),CHAR(10)),""))</f>
        <v xml:space="preserve">// Tier 12 - Exotic Electrostatic Thrusters \\
</v>
      </c>
    </row>
    <row r="354" spans="1:14" x14ac:dyDescent="0.35">
      <c r="A354" t="s">
        <v>238</v>
      </c>
      <c r="B354">
        <f>_xlfn.FLOOR.MATH(VLOOKUP(Tbl_PropulsionIon[[#This Row],[PropulsionIon]],primary[[id]:[tier]],2,FALSE),1)</f>
        <v>13</v>
      </c>
      <c r="C354" t="s">
        <v>1143</v>
      </c>
      <c r="D354" t="s">
        <v>238</v>
      </c>
      <c r="G354" t="str">
        <f t="shared" si="25"/>
        <v>PropulsionIon13</v>
      </c>
      <c r="M354" s="14" t="str">
        <f t="shared" si="24"/>
        <v>@PART[*]:HAS[#kiwiBranch[PropulsionIon],#kiwiTier[13]]:FOR[zKiwiTechTree]
{
    @TechRequired = exoticPlasmaPropulsion
}</v>
      </c>
      <c r="N354" t="str">
        <f>IF(AND(EXACT(LEFT(A354,1),UPPER(LEFT(A354,1)))=TRUE,A354&lt;&gt;""),_xlfn.CONCAT(REPT("/",4)," ",REPT("*",10)," ",A354," ",REPT("*",10)," ",REPT("\",4),CHAR(10)),IF(A354&lt;&gt;"",_xlfn.CONCAT(REPT("/",2)," Tier ",B354," - ",VLOOKUP(A354,primary[[id]:[realTitle]],5,FALSE)," ",REPT("\",2),CHAR(10)),""))</f>
        <v xml:space="preserve">// Tier 13 - Exotic Plasma Propulsion \\
</v>
      </c>
    </row>
    <row r="355" spans="1:14" x14ac:dyDescent="0.35">
      <c r="A355" t="s">
        <v>1543</v>
      </c>
      <c r="B355">
        <f>_xlfn.FLOOR.MATH(VLOOKUP(Tbl_PropulsionIon[[#This Row],[PropulsionIon]],primary[[id]:[tier]],2,FALSE),1)</f>
        <v>14</v>
      </c>
      <c r="C355" t="s">
        <v>1143</v>
      </c>
      <c r="D355" t="s">
        <v>1543</v>
      </c>
      <c r="G355" t="str">
        <f t="shared" ref="G355:G370" si="26">_xlfn.CONCAT(C355,B355)</f>
        <v>PropulsionIon14</v>
      </c>
      <c r="M355" s="14" t="str">
        <f t="shared" si="24"/>
        <v>@PART[*]:HAS[#kiwiBranch[PropulsionIon],#kiwiTier[14]]:FOR[zKiwiTechTree]
{
    @TechRequired = extremePlasmaPropulsion
}</v>
      </c>
      <c r="N355" t="str">
        <f>IF(AND(EXACT(LEFT(A355,1),UPPER(LEFT(A355,1)))=TRUE,A355&lt;&gt;""),_xlfn.CONCAT(REPT("/",4)," ",REPT("*",10)," ",A355," ",REPT("*",10)," ",REPT("\",4),CHAR(10)),IF(A355&lt;&gt;"",_xlfn.CONCAT(REPT("/",2)," Tier ",B355," - ",VLOOKUP(A355,primary[[id]:[realTitle]],5,FALSE)," ",REPT("\",2),CHAR(10)),""))</f>
        <v xml:space="preserve">// Tier 14 - Extreme Plasma Propulsion \\
</v>
      </c>
    </row>
    <row r="356" spans="1:14" x14ac:dyDescent="0.35">
      <c r="G356" t="str">
        <f t="shared" si="26"/>
        <v/>
      </c>
      <c r="M356" s="14" t="str">
        <f t="shared" si="24"/>
        <v/>
      </c>
      <c r="N356" t="str">
        <f>IF(AND(EXACT(LEFT(A356,1),UPPER(LEFT(A356,1)))=TRUE,A356&lt;&gt;""),_xlfn.CONCAT(REPT("/",4)," ",REPT("*",10)," ",A356," ",REPT("*",10)," ",REPT("\",4),CHAR(10)),IF(A356&lt;&gt;"",_xlfn.CONCAT(REPT("/",2)," Tier ",B356," - ",VLOOKUP(A356,primary[[id]:[realTitle]],5,FALSE)," ",REPT("\",2),CHAR(10)),""))</f>
        <v/>
      </c>
    </row>
    <row r="357" spans="1:14" x14ac:dyDescent="0.35">
      <c r="G357" t="str">
        <f t="shared" si="26"/>
        <v/>
      </c>
      <c r="M357" s="14" t="str">
        <f t="shared" si="24"/>
        <v/>
      </c>
      <c r="N357" t="str">
        <f>IF(AND(EXACT(LEFT(A357,1),UPPER(LEFT(A357,1)))=TRUE,A357&lt;&gt;""),_xlfn.CONCAT(REPT("/",4)," ",REPT("*",10)," ",A357," ",REPT("*",10)," ",REPT("\",4),CHAR(10)),IF(A357&lt;&gt;"",_xlfn.CONCAT(REPT("/",2)," Tier ",B357," - ",VLOOKUP(A357,primary[[id]:[realTitle]],5,FALSE)," ",REPT("\",2),CHAR(10)),""))</f>
        <v/>
      </c>
    </row>
    <row r="358" spans="1:14" x14ac:dyDescent="0.35">
      <c r="A358" t="s">
        <v>1585</v>
      </c>
      <c r="B358" t="s">
        <v>247</v>
      </c>
      <c r="C358" t="s">
        <v>1165</v>
      </c>
      <c r="D358" t="s">
        <v>1595</v>
      </c>
      <c r="G358" t="str">
        <f t="shared" si="26"/>
        <v>TitleTier</v>
      </c>
      <c r="M358" s="14" t="str">
        <f t="shared" si="24"/>
        <v/>
      </c>
      <c r="N358" t="str">
        <f>IF(AND(EXACT(LEFT(A358,1),UPPER(LEFT(A358,1)))=TRUE,A358&lt;&gt;""),_xlfn.CONCAT(REPT("/",4)," ",REPT("*",10)," ",A358," ",REPT("*",10)," ",REPT("\",4),CHAR(10)),IF(A358&lt;&gt;"",_xlfn.CONCAT(REPT("/",2)," Tier ",B358," - ",VLOOKUP(A358,primary[[id]:[realTitle]],5,FALSE)," ",REPT("\",2),CHAR(10)),""))</f>
        <v xml:space="preserve">//// ********** PropulsionPlasma ********** \\\\
</v>
      </c>
    </row>
    <row r="359" spans="1:14" x14ac:dyDescent="0.35">
      <c r="A359" s="18" t="s">
        <v>194</v>
      </c>
      <c r="B359">
        <f>_xlfn.FLOOR.MATH(VLOOKUP(Tbl_PropulsionPlasma[[#This Row],[PropulsionPlasma]],primary[[id]:[tier]],2,FALSE),1)</f>
        <v>10</v>
      </c>
      <c r="C359" t="s">
        <v>1585</v>
      </c>
      <c r="D359" s="18" t="s">
        <v>194</v>
      </c>
      <c r="G359" t="str">
        <f t="shared" si="26"/>
        <v>PropulsionPlasma10</v>
      </c>
      <c r="M359" s="14" t="str">
        <f t="shared" si="24"/>
        <v>@PART[*]:HAS[#kiwiBranch[PropulsionPlasma],#kiwiTier[10]]:FOR[zKiwiTechTree]
{
    @TechRequired = plasmaPropulsion
}</v>
      </c>
      <c r="N359" t="str">
        <f>IF(AND(EXACT(LEFT(A359,1),UPPER(LEFT(A359,1)))=TRUE,A359&lt;&gt;""),_xlfn.CONCAT(REPT("/",4)," ",REPT("*",10)," ",A359," ",REPT("*",10)," ",REPT("\",4),CHAR(10)),IF(A359&lt;&gt;"",_xlfn.CONCAT(REPT("/",2)," Tier ",B359," - ",VLOOKUP(A359,primary[[id]:[realTitle]],5,FALSE)," ",REPT("\",2),CHAR(10)),""))</f>
        <v xml:space="preserve">// Tier 10 - Plasma Propulsion \\
</v>
      </c>
    </row>
    <row r="360" spans="1:14" x14ac:dyDescent="0.35">
      <c r="A360" t="s">
        <v>216</v>
      </c>
      <c r="B360">
        <f>_xlfn.FLOOR.MATH(VLOOKUP(Tbl_PropulsionPlasma[[#This Row],[PropulsionPlasma]],primary[[id]:[tier]],2,FALSE),1)</f>
        <v>11</v>
      </c>
      <c r="C360" t="s">
        <v>1585</v>
      </c>
      <c r="D360" t="s">
        <v>216</v>
      </c>
      <c r="G360" t="str">
        <f t="shared" si="26"/>
        <v>PropulsionPlasma11</v>
      </c>
      <c r="M360" s="14" t="str">
        <f t="shared" si="24"/>
        <v>@PART[*]:HAS[#kiwiBranch[PropulsionPlasma],#kiwiTier[11]]:FOR[zKiwiTechTree]
{
    @TechRequired = advEMSystems
}</v>
      </c>
      <c r="N360" t="str">
        <f>IF(AND(EXACT(LEFT(A360,1),UPPER(LEFT(A360,1)))=TRUE,A360&lt;&gt;""),_xlfn.CONCAT(REPT("/",4)," ",REPT("*",10)," ",A360," ",REPT("*",10)," ",REPT("\",4),CHAR(10)),IF(A360&lt;&gt;"",_xlfn.CONCAT(REPT("/",2)," Tier ",B360," - ",VLOOKUP(A360,primary[[id]:[realTitle]],5,FALSE)," ",REPT("\",2),CHAR(10)),""))</f>
        <v xml:space="preserve">// Tier 11 - Advanced Plasma Propulsion \\
</v>
      </c>
    </row>
    <row r="361" spans="1:14" x14ac:dyDescent="0.35">
      <c r="A361" t="s">
        <v>232</v>
      </c>
      <c r="B361">
        <f>_xlfn.FLOOR.MATH(VLOOKUP(Tbl_PropulsionPlasma[[#This Row],[PropulsionPlasma]],primary[[id]:[tier]],2,FALSE),1)</f>
        <v>12</v>
      </c>
      <c r="C361" t="s">
        <v>1585</v>
      </c>
      <c r="D361" t="s">
        <v>232</v>
      </c>
      <c r="G361" t="str">
        <f t="shared" si="26"/>
        <v>PropulsionPlasma12</v>
      </c>
      <c r="M361" s="14" t="str">
        <f t="shared" si="24"/>
        <v>@PART[*]:HAS[#kiwiBranch[PropulsionPlasma],#kiwiTier[12]]:FOR[zKiwiTechTree]
{
    @TechRequired = specializedPlasmaGeneration
}</v>
      </c>
      <c r="N361" t="str">
        <f>IF(AND(EXACT(LEFT(A361,1),UPPER(LEFT(A361,1)))=TRUE,A361&lt;&gt;""),_xlfn.CONCAT(REPT("/",4)," ",REPT("*",10)," ",A361," ",REPT("*",10)," ",REPT("\",4),CHAR(10)),IF(A361&lt;&gt;"",_xlfn.CONCAT(REPT("/",2)," Tier ",B361," - ",VLOOKUP(A361,primary[[id]:[realTitle]],5,FALSE)," ",REPT("\",2),CHAR(10)),""))</f>
        <v xml:space="preserve">// Tier 12 - Specialized Plasma Propulsion \\
</v>
      </c>
    </row>
    <row r="362" spans="1:14" x14ac:dyDescent="0.35">
      <c r="A362" t="s">
        <v>238</v>
      </c>
      <c r="B362">
        <f>_xlfn.FLOOR.MATH(VLOOKUP(Tbl_PropulsionPlasma[[#This Row],[PropulsionPlasma]],primary[[id]:[tier]],2,FALSE),1)</f>
        <v>13</v>
      </c>
      <c r="C362" t="s">
        <v>1585</v>
      </c>
      <c r="D362" t="s">
        <v>238</v>
      </c>
      <c r="G362" t="str">
        <f t="shared" si="26"/>
        <v>PropulsionPlasma13</v>
      </c>
      <c r="M362" s="14" t="str">
        <f t="shared" si="24"/>
        <v>@PART[*]:HAS[#kiwiBranch[PropulsionPlasma],#kiwiTier[13]]:FOR[zKiwiTechTree]
{
    @TechRequired = exoticPlasmaPropulsion
}</v>
      </c>
      <c r="N362" t="str">
        <f>IF(AND(EXACT(LEFT(A362,1),UPPER(LEFT(A362,1)))=TRUE,A362&lt;&gt;""),_xlfn.CONCAT(REPT("/",4)," ",REPT("*",10)," ",A362," ",REPT("*",10)," ",REPT("\",4),CHAR(10)),IF(A362&lt;&gt;"",_xlfn.CONCAT(REPT("/",2)," Tier ",B362," - ",VLOOKUP(A362,primary[[id]:[realTitle]],5,FALSE)," ",REPT("\",2),CHAR(10)),""))</f>
        <v xml:space="preserve">// Tier 13 - Exotic Plasma Propulsion \\
</v>
      </c>
    </row>
    <row r="363" spans="1:14" x14ac:dyDescent="0.35">
      <c r="A363" t="s">
        <v>1543</v>
      </c>
      <c r="B363">
        <f>_xlfn.FLOOR.MATH(VLOOKUP(Tbl_PropulsionPlasma[[#This Row],[PropulsionPlasma]],primary[[id]:[tier]],2,FALSE),1)</f>
        <v>14</v>
      </c>
      <c r="C363" t="s">
        <v>1585</v>
      </c>
      <c r="D363" t="s">
        <v>1543</v>
      </c>
      <c r="G363" t="str">
        <f t="shared" si="26"/>
        <v>PropulsionPlasma14</v>
      </c>
      <c r="M363" s="14" t="str">
        <f t="shared" si="24"/>
        <v>@PART[*]:HAS[#kiwiBranch[PropulsionPlasma],#kiwiTier[14]]:FOR[zKiwiTechTree]
{
    @TechRequired = extremePlasmaPropulsion
}</v>
      </c>
      <c r="N363" t="str">
        <f>IF(AND(EXACT(LEFT(A363,1),UPPER(LEFT(A363,1)))=TRUE,A363&lt;&gt;""),_xlfn.CONCAT(REPT("/",4)," ",REPT("*",10)," ",A363," ",REPT("*",10)," ",REPT("\",4),CHAR(10)),IF(A363&lt;&gt;"",_xlfn.CONCAT(REPT("/",2)," Tier ",B363," - ",VLOOKUP(A363,primary[[id]:[realTitle]],5,FALSE)," ",REPT("\",2),CHAR(10)),""))</f>
        <v xml:space="preserve">// Tier 14 - Extreme Plasma Propulsion \\
</v>
      </c>
    </row>
    <row r="364" spans="1:14" x14ac:dyDescent="0.35">
      <c r="G364" t="str">
        <f t="shared" si="26"/>
        <v/>
      </c>
      <c r="M364" s="14" t="str">
        <f t="shared" si="24"/>
        <v/>
      </c>
      <c r="N364" t="str">
        <f>IF(AND(EXACT(LEFT(A364,1),UPPER(LEFT(A364,1)))=TRUE,A364&lt;&gt;""),_xlfn.CONCAT(REPT("/",4)," ",REPT("*",10)," ",A364," ",REPT("*",10)," ",REPT("\",4),CHAR(10)),IF(A364&lt;&gt;"",_xlfn.CONCAT(REPT("/",2)," Tier ",B364," - ",VLOOKUP(A364,primary[[id]:[realTitle]],5,FALSE)," ",REPT("\",2),CHAR(10)),""))</f>
        <v/>
      </c>
    </row>
    <row r="365" spans="1:14" x14ac:dyDescent="0.35">
      <c r="G365" t="str">
        <f t="shared" si="26"/>
        <v/>
      </c>
      <c r="M365" s="14" t="str">
        <f t="shared" si="24"/>
        <v/>
      </c>
      <c r="N365" t="str">
        <f>IF(AND(EXACT(LEFT(A365,1),UPPER(LEFT(A365,1)))=TRUE,A365&lt;&gt;""),_xlfn.CONCAT(REPT("/",4)," ",REPT("*",10)," ",A365," ",REPT("*",10)," ",REPT("\",4),CHAR(10)),IF(A365&lt;&gt;"",_xlfn.CONCAT(REPT("/",2)," Tier ",B365," - ",VLOOKUP(A365,primary[[id]:[realTitle]],5,FALSE)," ",REPT("\",2),CHAR(10)),""))</f>
        <v/>
      </c>
    </row>
    <row r="366" spans="1:14" x14ac:dyDescent="0.35">
      <c r="A366" t="s">
        <v>1133</v>
      </c>
      <c r="B366" t="s">
        <v>247</v>
      </c>
      <c r="C366" t="s">
        <v>1165</v>
      </c>
      <c r="D366" t="s">
        <v>1595</v>
      </c>
      <c r="G366" t="str">
        <f t="shared" si="26"/>
        <v>TitleTier</v>
      </c>
      <c r="M366" s="14" t="str">
        <f t="shared" si="24"/>
        <v/>
      </c>
      <c r="N366" t="str">
        <f>IF(AND(EXACT(LEFT(A366,1),UPPER(LEFT(A366,1)))=TRUE,A366&lt;&gt;""),_xlfn.CONCAT(REPT("/",4)," ",REPT("*",10)," ",A366," ",REPT("*",10)," ",REPT("\",4),CHAR(10)),IF(A366&lt;&gt;"",_xlfn.CONCAT(REPT("/",2)," Tier ",B366," - ",VLOOKUP(A366,primary[[id]:[realTitle]],5,FALSE)," ",REPT("\",2),CHAR(10)),""))</f>
        <v xml:space="preserve">//// ********** SolidRocketBoosters ********** \\\\
</v>
      </c>
    </row>
    <row r="367" spans="1:14" x14ac:dyDescent="0.35">
      <c r="A367" s="18" t="s">
        <v>0</v>
      </c>
      <c r="B367">
        <f>_xlfn.FLOOR.MATH(VLOOKUP(Tbl_SolidRocketBoosters[[#This Row],[SolidRocketBoosters]],primary[[id]:[tier]],2,FALSE),1)</f>
        <v>0</v>
      </c>
      <c r="C367" t="s">
        <v>1133</v>
      </c>
      <c r="D367" s="18" t="s">
        <v>0</v>
      </c>
      <c r="G367" t="str">
        <f t="shared" si="26"/>
        <v>SolidRocketBoosters0</v>
      </c>
      <c r="M367" s="14" t="str">
        <f t="shared" si="24"/>
        <v>@PART[*]:HAS[#kiwiBranch[SolidRocketBoosters],#kiwiTier[0]]:FOR[zKiwiTechTree]
{
    @TechRequired = start
}</v>
      </c>
      <c r="N367" t="str">
        <f>IF(AND(EXACT(LEFT(A367,1),UPPER(LEFT(A367,1)))=TRUE,A367&lt;&gt;""),_xlfn.CONCAT(REPT("/",4)," ",REPT("*",10)," ",A367," ",REPT("*",10)," ",REPT("\",4),CHAR(10)),IF(A367&lt;&gt;"",_xlfn.CONCAT(REPT("/",2)," Tier ",B367," - ",VLOOKUP(A367,primary[[id]:[realTitle]],5,FALSE)," ",REPT("\",2),CHAR(10)),""))</f>
        <v xml:space="preserve">// Tier 0 - Start \\
</v>
      </c>
    </row>
    <row r="368" spans="1:14" x14ac:dyDescent="0.35">
      <c r="A368" t="s">
        <v>1066</v>
      </c>
      <c r="B368">
        <f>_xlfn.FLOOR.MATH(VLOOKUP(Tbl_SolidRocketBoosters[[#This Row],[SolidRocketBoosters]],primary[[id]:[tier]],2,FALSE),1)</f>
        <v>1</v>
      </c>
      <c r="C368" t="s">
        <v>1133</v>
      </c>
      <c r="D368" t="s">
        <v>1066</v>
      </c>
      <c r="G368" t="str">
        <f t="shared" si="26"/>
        <v>SolidRocketBoosters1</v>
      </c>
      <c r="M368" s="14" t="str">
        <f t="shared" si="24"/>
        <v>@PART[*]:HAS[#kiwiBranch[SolidRocketBoosters],#kiwiTier[1]]:FOR[zKiwiTechTree]
{
    @TechRequired = prototypeRocketry
}</v>
      </c>
      <c r="N368" t="str">
        <f>IF(AND(EXACT(LEFT(A368,1),UPPER(LEFT(A368,1)))=TRUE,A368&lt;&gt;""),_xlfn.CONCAT(REPT("/",4)," ",REPT("*",10)," ",A368," ",REPT("*",10)," ",REPT("\",4),CHAR(10)),IF(A368&lt;&gt;"",_xlfn.CONCAT(REPT("/",2)," Tier ",B368," - ",VLOOKUP(A368,primary[[id]:[realTitle]],5,FALSE)," ",REPT("\",2),CHAR(10)),""))</f>
        <v xml:space="preserve">// Tier 1 - Prototype Rocketry \\
</v>
      </c>
    </row>
    <row r="369" spans="1:14" x14ac:dyDescent="0.35">
      <c r="A369" t="s">
        <v>1011</v>
      </c>
      <c r="B369">
        <f>_xlfn.FLOOR.MATH(VLOOKUP(Tbl_SolidRocketBoosters[[#This Row],[SolidRocketBoosters]],primary[[id]:[tier]],2,FALSE),1)</f>
        <v>2</v>
      </c>
      <c r="C369" t="s">
        <v>1133</v>
      </c>
      <c r="D369" t="s">
        <v>1011</v>
      </c>
      <c r="G369" t="str">
        <f t="shared" si="26"/>
        <v>SolidRocketBoosters2</v>
      </c>
      <c r="M369" s="14" t="str">
        <f t="shared" si="24"/>
        <v>@PART[*]:HAS[#kiwiBranch[SolidRocketBoosters],#kiwiTier[2]]:FOR[zKiwiTechTree]
{
    @TechRequired = prototypeBoosters
}</v>
      </c>
      <c r="N369" t="str">
        <f>IF(AND(EXACT(LEFT(A369,1),UPPER(LEFT(A369,1)))=TRUE,A369&lt;&gt;""),_xlfn.CONCAT(REPT("/",4)," ",REPT("*",10)," ",A369," ",REPT("*",10)," ",REPT("\",4),CHAR(10)),IF(A369&lt;&gt;"",_xlfn.CONCAT(REPT("/",2)," Tier ",B369," - ",VLOOKUP(A369,primary[[id]:[realTitle]],5,FALSE)," ",REPT("\",2),CHAR(10)),""))</f>
        <v xml:space="preserve">// Tier 2 - Prototype Solid Rocket Boosters \\
</v>
      </c>
    </row>
    <row r="370" spans="1:14" x14ac:dyDescent="0.35">
      <c r="A370" t="s">
        <v>9</v>
      </c>
      <c r="B370">
        <f>_xlfn.FLOOR.MATH(VLOOKUP(Tbl_SolidRocketBoosters[[#This Row],[SolidRocketBoosters]],primary[[id]:[tier]],2,FALSE),1)</f>
        <v>3</v>
      </c>
      <c r="C370" t="s">
        <v>1133</v>
      </c>
      <c r="D370" t="s">
        <v>9</v>
      </c>
      <c r="G370" t="str">
        <f t="shared" si="26"/>
        <v>SolidRocketBoosters3</v>
      </c>
      <c r="M370" s="14" t="str">
        <f t="shared" si="24"/>
        <v>@PART[*]:HAS[#kiwiBranch[SolidRocketBoosters],#kiwiTier[3]]:FOR[zKiwiTechTree]
{
    @TechRequired = tinyBoosters
}</v>
      </c>
      <c r="N370" t="str">
        <f>IF(AND(EXACT(LEFT(A370,1),UPPER(LEFT(A370,1)))=TRUE,A370&lt;&gt;""),_xlfn.CONCAT(REPT("/",4)," ",REPT("*",10)," ",A370," ",REPT("*",10)," ",REPT("\",4),CHAR(10)),IF(A370&lt;&gt;"",_xlfn.CONCAT(REPT("/",2)," Tier ",B370," - ",VLOOKUP(A370,primary[[id]:[realTitle]],5,FALSE)," ",REPT("\",2),CHAR(10)),""))</f>
        <v xml:space="preserve">// Tier 3 - Tiny Solid Rocket Boosters \\
</v>
      </c>
    </row>
    <row r="371" spans="1:14" x14ac:dyDescent="0.35">
      <c r="A371" t="s">
        <v>19</v>
      </c>
      <c r="B371">
        <f>_xlfn.FLOOR.MATH(VLOOKUP(Tbl_SolidRocketBoosters[[#This Row],[SolidRocketBoosters]],primary[[id]:[tier]],2,FALSE),1)</f>
        <v>4</v>
      </c>
      <c r="C371" t="s">
        <v>1133</v>
      </c>
      <c r="D371" t="s">
        <v>19</v>
      </c>
      <c r="G371" t="str">
        <f t="shared" ref="G371:G412" si="27">_xlfn.CONCAT(C371,B371)</f>
        <v>SolidRocketBoosters4</v>
      </c>
      <c r="M371" s="14" t="str">
        <f t="shared" si="24"/>
        <v>@PART[*]:HAS[#kiwiBranch[SolidRocketBoosters],#kiwiTier[4]]:FOR[zKiwiTechTree]
{
    @TechRequired = smallBoosters
}</v>
      </c>
      <c r="N371" t="str">
        <f>IF(AND(EXACT(LEFT(A371,1),UPPER(LEFT(A371,1)))=TRUE,A371&lt;&gt;""),_xlfn.CONCAT(REPT("/",4)," ",REPT("*",10)," ",A371," ",REPT("*",10)," ",REPT("\",4),CHAR(10)),IF(A371&lt;&gt;"",_xlfn.CONCAT(REPT("/",2)," Tier ",B371," - ",VLOOKUP(A371,primary[[id]:[realTitle]],5,FALSE)," ",REPT("\",2),CHAR(10)),""))</f>
        <v xml:space="preserve">// Tier 4 - Small Solid Rocket Boosters \\
</v>
      </c>
    </row>
    <row r="372" spans="1:14" x14ac:dyDescent="0.35">
      <c r="A372" t="s">
        <v>34</v>
      </c>
      <c r="B372">
        <f>_xlfn.FLOOR.MATH(VLOOKUP(Tbl_SolidRocketBoosters[[#This Row],[SolidRocketBoosters]],primary[[id]:[tier]],2,FALSE),1)</f>
        <v>5</v>
      </c>
      <c r="C372" t="s">
        <v>1133</v>
      </c>
      <c r="D372" t="s">
        <v>34</v>
      </c>
      <c r="G372" t="str">
        <f t="shared" si="27"/>
        <v>SolidRocketBoosters5</v>
      </c>
      <c r="M372" s="14" t="str">
        <f t="shared" si="24"/>
        <v>@PART[*]:HAS[#kiwiBranch[SolidRocketBoosters],#kiwiTier[5]]:FOR[zKiwiTechTree]
{
    @TechRequired = mediumBoosters
}</v>
      </c>
      <c r="N372" t="str">
        <f>IF(AND(EXACT(LEFT(A372,1),UPPER(LEFT(A372,1)))=TRUE,A372&lt;&gt;""),_xlfn.CONCAT(REPT("/",4)," ",REPT("*",10)," ",A372," ",REPT("*",10)," ",REPT("\",4),CHAR(10)),IF(A372&lt;&gt;"",_xlfn.CONCAT(REPT("/",2)," Tier ",B372," - ",VLOOKUP(A372,primary[[id]:[realTitle]],5,FALSE)," ",REPT("\",2),CHAR(10)),""))</f>
        <v xml:space="preserve">// Tier 5 - Medium Solid Rocket Boosters \\
</v>
      </c>
    </row>
    <row r="373" spans="1:14" x14ac:dyDescent="0.35">
      <c r="A373" t="s">
        <v>57</v>
      </c>
      <c r="B373">
        <f>_xlfn.FLOOR.MATH(VLOOKUP(Tbl_SolidRocketBoosters[[#This Row],[SolidRocketBoosters]],primary[[id]:[tier]],2,FALSE),1)</f>
        <v>6</v>
      </c>
      <c r="C373" t="s">
        <v>1133</v>
      </c>
      <c r="D373" t="s">
        <v>57</v>
      </c>
      <c r="G373" t="str">
        <f t="shared" si="27"/>
        <v>SolidRocketBoosters6</v>
      </c>
      <c r="M373" s="14" t="str">
        <f t="shared" si="24"/>
        <v>@PART[*]:HAS[#kiwiBranch[SolidRocketBoosters],#kiwiTier[6]]:FOR[zKiwiTechTree]
{
    @TechRequired = largeBoosters
}</v>
      </c>
      <c r="N373" t="str">
        <f>IF(AND(EXACT(LEFT(A373,1),UPPER(LEFT(A373,1)))=TRUE,A373&lt;&gt;""),_xlfn.CONCAT(REPT("/",4)," ",REPT("*",10)," ",A373," ",REPT("*",10)," ",REPT("\",4),CHAR(10)),IF(A373&lt;&gt;"",_xlfn.CONCAT(REPT("/",2)," Tier ",B373," - ",VLOOKUP(A373,primary[[id]:[realTitle]],5,FALSE)," ",REPT("\",2),CHAR(10)),""))</f>
        <v xml:space="preserve">// Tier 6 - Large Solid Rocket Boosters \\
</v>
      </c>
    </row>
    <row r="374" spans="1:14" x14ac:dyDescent="0.35">
      <c r="A374" t="s">
        <v>83</v>
      </c>
      <c r="B374">
        <f>_xlfn.FLOOR.MATH(VLOOKUP(Tbl_SolidRocketBoosters[[#This Row],[SolidRocketBoosters]],primary[[id]:[tier]],2,FALSE),1)</f>
        <v>7</v>
      </c>
      <c r="C374" t="s">
        <v>1133</v>
      </c>
      <c r="D374" t="s">
        <v>83</v>
      </c>
      <c r="G374" t="str">
        <f t="shared" si="27"/>
        <v>SolidRocketBoosters7</v>
      </c>
      <c r="M374" s="14" t="str">
        <f t="shared" si="24"/>
        <v>@PART[*]:HAS[#kiwiBranch[SolidRocketBoosters],#kiwiTier[7]]:FOR[zKiwiTechTree]
{
    @TechRequired = largerBoosters
}</v>
      </c>
      <c r="N374" t="str">
        <f>IF(AND(EXACT(LEFT(A374,1),UPPER(LEFT(A374,1)))=TRUE,A374&lt;&gt;""),_xlfn.CONCAT(REPT("/",4)," ",REPT("*",10)," ",A374," ",REPT("*",10)," ",REPT("\",4),CHAR(10)),IF(A374&lt;&gt;"",_xlfn.CONCAT(REPT("/",2)," Tier ",B374," - ",VLOOKUP(A374,primary[[id]:[realTitle]],5,FALSE)," ",REPT("\",2),CHAR(10)),""))</f>
        <v xml:space="preserve">// Tier 7 - Larger Solid Rocket Boosters \\
</v>
      </c>
    </row>
    <row r="375" spans="1:14" x14ac:dyDescent="0.35">
      <c r="A375" t="s">
        <v>123</v>
      </c>
      <c r="B375">
        <f>_xlfn.FLOOR.MATH(VLOOKUP(Tbl_SolidRocketBoosters[[#This Row],[SolidRocketBoosters]],primary[[id]:[tier]],2,FALSE),1)</f>
        <v>8</v>
      </c>
      <c r="C375" t="s">
        <v>1133</v>
      </c>
      <c r="D375" t="s">
        <v>123</v>
      </c>
      <c r="G375" t="str">
        <f t="shared" si="27"/>
        <v>SolidRocketBoosters8</v>
      </c>
      <c r="M375" s="14" t="str">
        <f t="shared" si="24"/>
        <v>@PART[*]:HAS[#kiwiBranch[SolidRocketBoosters],#kiwiTier[8]]:FOR[zKiwiTechTree]
{
    @TechRequired = hugeBoosters
}</v>
      </c>
      <c r="N375" t="str">
        <f>IF(AND(EXACT(LEFT(A375,1),UPPER(LEFT(A375,1)))=TRUE,A375&lt;&gt;""),_xlfn.CONCAT(REPT("/",4)," ",REPT("*",10)," ",A375," ",REPT("*",10)," ",REPT("\",4),CHAR(10)),IF(A375&lt;&gt;"",_xlfn.CONCAT(REPT("/",2)," Tier ",B375," - ",VLOOKUP(A375,primary[[id]:[realTitle]],5,FALSE)," ",REPT("\",2),CHAR(10)),""))</f>
        <v xml:space="preserve">// Tier 8 - Huge Solid Rocket Boosters \\
</v>
      </c>
    </row>
    <row r="376" spans="1:14" x14ac:dyDescent="0.35">
      <c r="A376" t="s">
        <v>152</v>
      </c>
      <c r="B376">
        <f>_xlfn.FLOOR.MATH(VLOOKUP(Tbl_SolidRocketBoosters[[#This Row],[SolidRocketBoosters]],primary[[id]:[tier]],2,FALSE),1)</f>
        <v>9</v>
      </c>
      <c r="C376" t="s">
        <v>1133</v>
      </c>
      <c r="D376" t="s">
        <v>152</v>
      </c>
      <c r="G376" t="str">
        <f t="shared" si="27"/>
        <v>SolidRocketBoosters9</v>
      </c>
      <c r="M376" s="14" t="str">
        <f t="shared" si="24"/>
        <v>@PART[*]:HAS[#kiwiBranch[SolidRocketBoosters],#kiwiTier[9]]:FOR[zKiwiTechTree]
{
    @TechRequired = gargantuanBoosters
}</v>
      </c>
      <c r="N376" t="str">
        <f>IF(AND(EXACT(LEFT(A376,1),UPPER(LEFT(A376,1)))=TRUE,A376&lt;&gt;""),_xlfn.CONCAT(REPT("/",4)," ",REPT("*",10)," ",A376," ",REPT("*",10)," ",REPT("\",4),CHAR(10)),IF(A376&lt;&gt;"",_xlfn.CONCAT(REPT("/",2)," Tier ",B376," - ",VLOOKUP(A376,primary[[id]:[realTitle]],5,FALSE)," ",REPT("\",2),CHAR(10)),""))</f>
        <v xml:space="preserve">// Tier 9 - Gargantuan Solid Rocket Boosters \\
</v>
      </c>
    </row>
    <row r="377" spans="1:14" x14ac:dyDescent="0.35">
      <c r="G377" t="str">
        <f t="shared" si="27"/>
        <v/>
      </c>
      <c r="M377" s="14" t="str">
        <f t="shared" si="24"/>
        <v/>
      </c>
      <c r="N377" t="str">
        <f>IF(AND(EXACT(LEFT(A377,1),UPPER(LEFT(A377,1)))=TRUE,A377&lt;&gt;""),_xlfn.CONCAT(REPT("/",4)," ",REPT("*",10)," ",A377," ",REPT("*",10)," ",REPT("\",4),CHAR(10)),IF(A377&lt;&gt;"",_xlfn.CONCAT(REPT("/",2)," Tier ",B377," - ",VLOOKUP(A377,primary[[id]:[realTitle]],5,FALSE)," ",REPT("\",2),CHAR(10)),""))</f>
        <v/>
      </c>
    </row>
    <row r="378" spans="1:14" x14ac:dyDescent="0.35">
      <c r="G378" t="str">
        <f t="shared" si="27"/>
        <v/>
      </c>
      <c r="M378" s="14" t="str">
        <f t="shared" si="24"/>
        <v/>
      </c>
      <c r="N378" t="str">
        <f>IF(AND(EXACT(LEFT(A378,1),UPPER(LEFT(A378,1)))=TRUE,A378&lt;&gt;""),_xlfn.CONCAT(REPT("/",4)," ",REPT("*",10)," ",A378," ",REPT("*",10)," ",REPT("\",4),CHAR(10)),IF(A378&lt;&gt;"",_xlfn.CONCAT(REPT("/",2)," Tier ",B378," - ",VLOOKUP(A378,primary[[id]:[realTitle]],5,FALSE)," ",REPT("\",2),CHAR(10)),""))</f>
        <v/>
      </c>
    </row>
    <row r="379" spans="1:14" x14ac:dyDescent="0.35">
      <c r="A379" t="s">
        <v>1144</v>
      </c>
      <c r="B379" t="s">
        <v>247</v>
      </c>
      <c r="C379" t="s">
        <v>1165</v>
      </c>
      <c r="D379" t="s">
        <v>1595</v>
      </c>
      <c r="E379" t="s">
        <v>1596</v>
      </c>
      <c r="G379" t="str">
        <f t="shared" si="27"/>
        <v>TitleTier</v>
      </c>
      <c r="M379" s="14" t="str">
        <f t="shared" si="24"/>
        <v/>
      </c>
      <c r="N379" t="str">
        <f>IF(AND(EXACT(LEFT(A379,1),UPPER(LEFT(A379,1)))=TRUE,A379&lt;&gt;""),_xlfn.CONCAT(REPT("/",4)," ",REPT("*",10)," ",A379," ",REPT("*",10)," ",REPT("\",4),CHAR(10)),IF(A379&lt;&gt;"",_xlfn.CONCAT(REPT("/",2)," Tier ",B379," - ",VLOOKUP(A379,primary[[id]:[realTitle]],5,FALSE)," ",REPT("\",2),CHAR(10)),""))</f>
        <v xml:space="preserve">//// ********** PropulsionNuclear ********** \\\\
</v>
      </c>
    </row>
    <row r="380" spans="1:14" x14ac:dyDescent="0.35">
      <c r="A380" s="18" t="s">
        <v>730</v>
      </c>
      <c r="B380">
        <f>_xlfn.FLOOR.MATH(VLOOKUP(Tbl_PropulsionNuclear[[#This Row],[PropulsionNuclear]],primary[[id]:[tier]],2,FALSE),1)</f>
        <v>6</v>
      </c>
      <c r="C380" t="s">
        <v>1144</v>
      </c>
      <c r="D380" s="18" t="s">
        <v>730</v>
      </c>
      <c r="E380" s="18" t="s">
        <v>730</v>
      </c>
      <c r="G380" t="str">
        <f t="shared" si="27"/>
        <v>PropulsionNuclear6</v>
      </c>
      <c r="M380" s="14" t="str">
        <f t="shared" si="24"/>
        <v>@PART[*]:HAS[#kiwiBranch[PropulsionNuclear],#kiwiTier[6]]:FOR[zKiwiTechTree]
{
    @TechRequired = earlyNuclearSystems
}</v>
      </c>
      <c r="N380" t="str">
        <f>IF(AND(EXACT(LEFT(A380,1),UPPER(LEFT(A380,1)))=TRUE,A380&lt;&gt;""),_xlfn.CONCAT(REPT("/",4)," ",REPT("*",10)," ",A380," ",REPT("*",10)," ",REPT("\",4),CHAR(10)),IF(A380&lt;&gt;"",_xlfn.CONCAT(REPT("/",2)," Tier ",B380," - ",VLOOKUP(A380,primary[[id]:[realTitle]],5,FALSE)," ",REPT("\",2),CHAR(10)),""))</f>
        <v xml:space="preserve">// Tier 6 - Early Nuclear Systems \\
</v>
      </c>
    </row>
    <row r="381" spans="1:14" x14ac:dyDescent="0.35">
      <c r="A381" t="s">
        <v>80</v>
      </c>
      <c r="B381">
        <f>_xlfn.FLOOR.MATH(VLOOKUP(Tbl_PropulsionNuclear[[#This Row],[PropulsionNuclear]],primary[[id]:[tier]],2,FALSE),1)</f>
        <v>7</v>
      </c>
      <c r="C381" t="s">
        <v>1144</v>
      </c>
      <c r="D381" t="s">
        <v>80</v>
      </c>
      <c r="E381" t="s">
        <v>80</v>
      </c>
      <c r="G381" t="str">
        <f t="shared" si="27"/>
        <v>PropulsionNuclear7</v>
      </c>
      <c r="M381" s="14" t="str">
        <f t="shared" si="24"/>
        <v>@PART[*]:HAS[#kiwiBranch[PropulsionNuclear],#kiwiTier[7]]:FOR[zKiwiTechTree]
{
    @TechRequired = nuclearPropulsion
}</v>
      </c>
      <c r="N381" t="str">
        <f>IF(AND(EXACT(LEFT(A381,1),UPPER(LEFT(A381,1)))=TRUE,A381&lt;&gt;""),_xlfn.CONCAT(REPT("/",4)," ",REPT("*",10)," ",A381," ",REPT("*",10)," ",REPT("\",4),CHAR(10)),IF(A381&lt;&gt;"",_xlfn.CONCAT(REPT("/",2)," Tier ",B381," - ",VLOOKUP(A381,primary[[id]:[realTitle]],5,FALSE)," ",REPT("\",2),CHAR(10)),""))</f>
        <v xml:space="preserve">// Tier 7 - Nuclear Propulsion \\
</v>
      </c>
    </row>
    <row r="382" spans="1:14" x14ac:dyDescent="0.35">
      <c r="A382" t="s">
        <v>108</v>
      </c>
      <c r="B382">
        <f>_xlfn.FLOOR.MATH(VLOOKUP(Tbl_PropulsionNuclear[[#This Row],[PropulsionNuclear]],primary[[id]:[tier]],2,FALSE),1)</f>
        <v>8</v>
      </c>
      <c r="C382" t="s">
        <v>1144</v>
      </c>
      <c r="D382" t="s">
        <v>108</v>
      </c>
      <c r="E382" t="s">
        <v>108</v>
      </c>
      <c r="G382" t="str">
        <f t="shared" si="27"/>
        <v>PropulsionNuclear8</v>
      </c>
      <c r="M382" s="14" t="str">
        <f t="shared" si="24"/>
        <v>@PART[*]:HAS[#kiwiBranch[PropulsionNuclear],#kiwiTier[8]]:FOR[zKiwiTechTree]
{
    @TechRequired = improvedNuclearPropulsion
}</v>
      </c>
      <c r="N382" t="str">
        <f>IF(AND(EXACT(LEFT(A382,1),UPPER(LEFT(A382,1)))=TRUE,A382&lt;&gt;""),_xlfn.CONCAT(REPT("/",4)," ",REPT("*",10)," ",A382," ",REPT("*",10)," ",REPT("\",4),CHAR(10)),IF(A382&lt;&gt;"",_xlfn.CONCAT(REPT("/",2)," Tier ",B382," - ",VLOOKUP(A382,primary[[id]:[realTitle]],5,FALSE)," ",REPT("\",2),CHAR(10)),""))</f>
        <v xml:space="preserve">// Tier 8 - Improved Nuclear Propulsion \\
</v>
      </c>
    </row>
    <row r="383" spans="1:14" x14ac:dyDescent="0.35">
      <c r="A383" t="s">
        <v>149</v>
      </c>
      <c r="B383">
        <f>_xlfn.FLOOR.MATH(VLOOKUP(Tbl_PropulsionNuclear[[#This Row],[PropulsionNuclear]],primary[[id]:[tier]],2,FALSE),1)</f>
        <v>9</v>
      </c>
      <c r="C383" t="s">
        <v>1144</v>
      </c>
      <c r="D383" t="s">
        <v>149</v>
      </c>
      <c r="E383" t="s">
        <v>149</v>
      </c>
      <c r="G383" t="str">
        <f t="shared" si="27"/>
        <v>PropulsionNuclear9</v>
      </c>
      <c r="M383" s="14" t="str">
        <f t="shared" si="24"/>
        <v>@PART[*]:HAS[#kiwiBranch[PropulsionNuclear],#kiwiTier[9]]:FOR[zKiwiTechTree]
{
    @TechRequired = advNuclearPropulsion
}</v>
      </c>
      <c r="N383" t="str">
        <f>IF(AND(EXACT(LEFT(A383,1),UPPER(LEFT(A383,1)))=TRUE,A383&lt;&gt;""),_xlfn.CONCAT(REPT("/",4)," ",REPT("*",10)," ",A383," ",REPT("*",10)," ",REPT("\",4),CHAR(10)),IF(A383&lt;&gt;"",_xlfn.CONCAT(REPT("/",2)," Tier ",B383," - ",VLOOKUP(A383,primary[[id]:[realTitle]],5,FALSE)," ",REPT("\",2),CHAR(10)),""))</f>
        <v xml:space="preserve">// Tier 9 - Advanced Nuclear Propulsion \\
</v>
      </c>
    </row>
    <row r="384" spans="1:14" x14ac:dyDescent="0.35">
      <c r="A384" t="s">
        <v>191</v>
      </c>
      <c r="B384">
        <f>_xlfn.FLOOR.MATH(VLOOKUP(Tbl_PropulsionNuclear[[#This Row],[PropulsionNuclear]],primary[[id]:[tier]],2,FALSE),1)</f>
        <v>10</v>
      </c>
      <c r="C384" t="s">
        <v>1144</v>
      </c>
      <c r="D384" t="s">
        <v>191</v>
      </c>
      <c r="E384" t="s">
        <v>191</v>
      </c>
      <c r="G384" t="str">
        <f t="shared" si="27"/>
        <v>PropulsionNuclear10</v>
      </c>
      <c r="M384" s="14" t="str">
        <f t="shared" si="24"/>
        <v>@PART[*]:HAS[#kiwiBranch[PropulsionNuclear],#kiwiTier[10]]:FOR[zKiwiTechTree]
{
    @TechRequired = expNuclearPropulsion
}</v>
      </c>
      <c r="N384" t="str">
        <f>IF(AND(EXACT(LEFT(A384,1),UPPER(LEFT(A384,1)))=TRUE,A384&lt;&gt;""),_xlfn.CONCAT(REPT("/",4)," ",REPT("*",10)," ",A384," ",REPT("*",10)," ",REPT("\",4),CHAR(10)),IF(A384&lt;&gt;"",_xlfn.CONCAT(REPT("/",2)," Tier ",B384," - ",VLOOKUP(A384,primary[[id]:[realTitle]],5,FALSE)," ",REPT("\",2),CHAR(10)),""))</f>
        <v xml:space="preserve">// Tier 10 - Experimental Nuclear Propulsion \\
</v>
      </c>
    </row>
    <row r="385" spans="1:14" x14ac:dyDescent="0.35">
      <c r="A385" t="s">
        <v>214</v>
      </c>
      <c r="B385">
        <f>_xlfn.FLOOR.MATH(VLOOKUP(Tbl_PropulsionNuclear[[#This Row],[PropulsionNuclear]],primary[[id]:[tier]],2,FALSE),1)</f>
        <v>11</v>
      </c>
      <c r="C385" t="s">
        <v>1144</v>
      </c>
      <c r="D385" t="s">
        <v>214</v>
      </c>
      <c r="E385" t="s">
        <v>214</v>
      </c>
      <c r="G385" t="str">
        <f t="shared" si="27"/>
        <v>PropulsionNuclear11</v>
      </c>
      <c r="M385" s="14" t="str">
        <f t="shared" si="24"/>
        <v>@PART[*]:HAS[#kiwiBranch[PropulsionNuclear],#kiwiTier[11]]:FOR[zKiwiTechTree]
{
    @TechRequired = exoticNuclearPropulsion
}</v>
      </c>
      <c r="N385" t="str">
        <f>IF(AND(EXACT(LEFT(A385,1),UPPER(LEFT(A385,1)))=TRUE,A385&lt;&gt;""),_xlfn.CONCAT(REPT("/",4)," ",REPT("*",10)," ",A385," ",REPT("*",10)," ",REPT("\",4),CHAR(10)),IF(A385&lt;&gt;"",_xlfn.CONCAT(REPT("/",2)," Tier ",B385," - ",VLOOKUP(A385,primary[[id]:[realTitle]],5,FALSE)," ",REPT("\",2),CHAR(10)),""))</f>
        <v xml:space="preserve">// Tier 11 - Exotic Nuclear Propulsion \\
</v>
      </c>
    </row>
    <row r="386" spans="1:14" x14ac:dyDescent="0.35">
      <c r="A386" t="s">
        <v>231</v>
      </c>
      <c r="B386">
        <f>_xlfn.FLOOR.MATH(VLOOKUP(Tbl_PropulsionNuclear[[#This Row],[PropulsionNuclear]],primary[[id]:[tier]],2,FALSE),1)</f>
        <v>12</v>
      </c>
      <c r="C386" t="s">
        <v>1144</v>
      </c>
      <c r="D386" t="s">
        <v>231</v>
      </c>
      <c r="E386" t="s">
        <v>231</v>
      </c>
      <c r="G386" t="str">
        <f t="shared" si="27"/>
        <v>PropulsionNuclear12</v>
      </c>
      <c r="M386" s="14" t="str">
        <f t="shared" si="24"/>
        <v>@PART[*]:HAS[#kiwiBranch[PropulsionNuclear],#kiwiTier[12]]:FOR[zKiwiTechTree]
{
    @TechRequired = highPowerExoticNuclearPropulsion
}</v>
      </c>
      <c r="N386" t="str">
        <f>IF(AND(EXACT(LEFT(A386,1),UPPER(LEFT(A386,1)))=TRUE,A386&lt;&gt;""),_xlfn.CONCAT(REPT("/",4)," ",REPT("*",10)," ",A386," ",REPT("*",10)," ",REPT("\",4),CHAR(10)),IF(A386&lt;&gt;"",_xlfn.CONCAT(REPT("/",2)," Tier ",B386," - ",VLOOKUP(A386,primary[[id]:[realTitle]],5,FALSE)," ",REPT("\",2),CHAR(10)),""))</f>
        <v xml:space="preserve">// Tier 12 - High Power Exotic Nuclear Propulsion \\
</v>
      </c>
    </row>
    <row r="387" spans="1:14" x14ac:dyDescent="0.35">
      <c r="A387" t="s">
        <v>1531</v>
      </c>
      <c r="B387">
        <f>_xlfn.FLOOR.MATH(VLOOKUP(Tbl_PropulsionNuclear[[#This Row],[PropulsionNuclear]],primary[[id]:[tier]],2,FALSE),1)</f>
        <v>13</v>
      </c>
      <c r="C387" t="s">
        <v>1144</v>
      </c>
      <c r="D387" t="s">
        <v>1531</v>
      </c>
      <c r="E387" t="s">
        <v>1531</v>
      </c>
      <c r="G387" t="str">
        <f t="shared" si="27"/>
        <v>PropulsionNuclear13</v>
      </c>
      <c r="M387" s="14" t="str">
        <f t="shared" si="24"/>
        <v>@PART[*]:HAS[#kiwiBranch[PropulsionNuclear],#kiwiTier[13]]:FOR[zKiwiTechTree]
{
    @TechRequired = extremeNuclearPropulsion
}</v>
      </c>
      <c r="N387" t="str">
        <f>IF(AND(EXACT(LEFT(A387,1),UPPER(LEFT(A387,1)))=TRUE,A387&lt;&gt;""),_xlfn.CONCAT(REPT("/",4)," ",REPT("*",10)," ",A387," ",REPT("*",10)," ",REPT("\",4),CHAR(10)),IF(A387&lt;&gt;"",_xlfn.CONCAT(REPT("/",2)," Tier ",B387," - ",VLOOKUP(A387,primary[[id]:[realTitle]],5,FALSE)," ",REPT("\",2),CHAR(10)),""))</f>
        <v xml:space="preserve">// Tier 13 - Extreme Nuclear Propulsion \\
</v>
      </c>
    </row>
    <row r="388" spans="1:14" x14ac:dyDescent="0.35">
      <c r="A388" t="s">
        <v>1545</v>
      </c>
      <c r="B388">
        <f>_xlfn.FLOOR.MATH(VLOOKUP(Tbl_PropulsionNuclear[[#This Row],[PropulsionNuclear]],primary[[id]:[tier]],2,FALSE),1)</f>
        <v>14</v>
      </c>
      <c r="C388" t="s">
        <v>1144</v>
      </c>
      <c r="D388" t="s">
        <v>1545</v>
      </c>
      <c r="E388" t="s">
        <v>1545</v>
      </c>
      <c r="G388" t="str">
        <f t="shared" si="27"/>
        <v>PropulsionNuclear14</v>
      </c>
      <c r="M388" s="14" t="str">
        <f t="shared" si="24"/>
        <v>@PART[*]:HAS[#kiwiBranch[PropulsionNuclear],#kiwiTier[14]]:FOR[zKiwiTechTree]
{
    @TechRequired = insaneNuclearPropulsion
}</v>
      </c>
      <c r="N388" t="str">
        <f>IF(AND(EXACT(LEFT(A388,1),UPPER(LEFT(A388,1)))=TRUE,A388&lt;&gt;""),_xlfn.CONCAT(REPT("/",4)," ",REPT("*",10)," ",A388," ",REPT("*",10)," ",REPT("\",4),CHAR(10)),IF(A388&lt;&gt;"",_xlfn.CONCAT(REPT("/",2)," Tier ",B388," - ",VLOOKUP(A388,primary[[id]:[realTitle]],5,FALSE)," ",REPT("\",2),CHAR(10)),""))</f>
        <v xml:space="preserve">// Tier 14 - Insane Nuclear Propulsion \\
</v>
      </c>
    </row>
    <row r="389" spans="1:14" x14ac:dyDescent="0.35">
      <c r="G389" t="str">
        <f t="shared" si="27"/>
        <v/>
      </c>
      <c r="M389" s="14" t="str">
        <f t="shared" si="24"/>
        <v/>
      </c>
      <c r="N389" t="str">
        <f>IF(AND(EXACT(LEFT(A389,1),UPPER(LEFT(A389,1)))=TRUE,A389&lt;&gt;""),_xlfn.CONCAT(REPT("/",4)," ",REPT("*",10)," ",A389," ",REPT("*",10)," ",REPT("\",4),CHAR(10)),IF(A389&lt;&gt;"",_xlfn.CONCAT(REPT("/",2)," Tier ",B389," - ",VLOOKUP(A389,primary[[id]:[realTitle]],5,FALSE)," ",REPT("\",2),CHAR(10)),""))</f>
        <v/>
      </c>
    </row>
    <row r="390" spans="1:14" x14ac:dyDescent="0.35">
      <c r="G390" t="str">
        <f t="shared" si="27"/>
        <v/>
      </c>
      <c r="M390" s="14" t="str">
        <f t="shared" si="24"/>
        <v/>
      </c>
      <c r="N390" t="str">
        <f>IF(AND(EXACT(LEFT(A390,1),UPPER(LEFT(A390,1)))=TRUE,A390&lt;&gt;""),_xlfn.CONCAT(REPT("/",4)," ",REPT("*",10)," ",A390," ",REPT("*",10)," ",REPT("\",4),CHAR(10)),IF(A390&lt;&gt;"",_xlfn.CONCAT(REPT("/",2)," Tier ",B390," - ",VLOOKUP(A390,primary[[id]:[realTitle]],5,FALSE)," ",REPT("\",2),CHAR(10)),""))</f>
        <v/>
      </c>
    </row>
    <row r="391" spans="1:14" x14ac:dyDescent="0.35">
      <c r="A391" t="s">
        <v>1145</v>
      </c>
      <c r="B391" t="s">
        <v>247</v>
      </c>
      <c r="C391" t="s">
        <v>1165</v>
      </c>
      <c r="D391" t="s">
        <v>1595</v>
      </c>
      <c r="E391" t="s">
        <v>1596</v>
      </c>
      <c r="G391" t="str">
        <f t="shared" si="27"/>
        <v>TitleTier</v>
      </c>
      <c r="M391" s="14" t="str">
        <f t="shared" si="24"/>
        <v/>
      </c>
      <c r="N391" t="str">
        <f>IF(AND(EXACT(LEFT(A391,1),UPPER(LEFT(A391,1)))=TRUE,A391&lt;&gt;""),_xlfn.CONCAT(REPT("/",4)," ",REPT("*",10)," ",A391," ",REPT("*",10)," ",REPT("\",4),CHAR(10)),IF(A391&lt;&gt;"",_xlfn.CONCAT(REPT("/",2)," Tier ",B391," - ",VLOOKUP(A391,primary[[id]:[realTitle]],5,FALSE)," ",REPT("\",2),CHAR(10)),""))</f>
        <v xml:space="preserve">//// ********** PropulsionFusion ********** \\\\
</v>
      </c>
    </row>
    <row r="392" spans="1:14" x14ac:dyDescent="0.35">
      <c r="A392" s="18" t="s">
        <v>192</v>
      </c>
      <c r="B392">
        <f>_xlfn.FLOOR.MATH(VLOOKUP(Tbl_PropulsionFusion[[#This Row],[PropulsionFusion]],primary[[id]:[tier]],2,FALSE),1)</f>
        <v>10</v>
      </c>
      <c r="C392" t="s">
        <v>1145</v>
      </c>
      <c r="D392" s="18" t="s">
        <v>192</v>
      </c>
      <c r="E392" s="18" t="s">
        <v>192</v>
      </c>
      <c r="G392" t="str">
        <f t="shared" si="27"/>
        <v>PropulsionFusion10</v>
      </c>
      <c r="M392" s="14" t="str">
        <f t="shared" si="24"/>
        <v>@PART[*]:HAS[#kiwiBranch[PropulsionFusion],#kiwiTier[10]]:FOR[zKiwiTechTree]
{
    @TechRequired = fusionRockets
}</v>
      </c>
      <c r="N392" t="str">
        <f>IF(AND(EXACT(LEFT(A392,1),UPPER(LEFT(A392,1)))=TRUE,A392&lt;&gt;""),_xlfn.CONCAT(REPT("/",4)," ",REPT("*",10)," ",A392," ",REPT("*",10)," ",REPT("\",4),CHAR(10)),IF(A392&lt;&gt;"",_xlfn.CONCAT(REPT("/",2)," Tier ",B392," - ",VLOOKUP(A392,primary[[id]:[realTitle]],5,FALSE)," ",REPT("\",2),CHAR(10)),""))</f>
        <v xml:space="preserve">// Tier 10 - Fusion Rockets \\
</v>
      </c>
    </row>
    <row r="393" spans="1:14" x14ac:dyDescent="0.35">
      <c r="A393" t="s">
        <v>1529</v>
      </c>
      <c r="B393">
        <f>_xlfn.FLOOR.MATH(VLOOKUP(Tbl_PropulsionFusion[[#This Row],[PropulsionFusion]],primary[[id]:[tier]],2,FALSE),1)</f>
        <v>11</v>
      </c>
      <c r="C393" t="s">
        <v>1145</v>
      </c>
      <c r="D393" t="s">
        <v>1529</v>
      </c>
      <c r="E393" t="s">
        <v>1529</v>
      </c>
      <c r="G393" t="str">
        <f t="shared" si="27"/>
        <v>PropulsionFusion11</v>
      </c>
      <c r="M393" s="14" t="str">
        <f t="shared" si="24"/>
        <v>@PART[*]:HAS[#kiwiBranch[PropulsionFusion],#kiwiTier[11]]:FOR[zKiwiTechTree]
{
    @TechRequired = advFusionRockets
}</v>
      </c>
      <c r="N393" t="str">
        <f>IF(AND(EXACT(LEFT(A393,1),UPPER(LEFT(A393,1)))=TRUE,A393&lt;&gt;""),_xlfn.CONCAT(REPT("/",4)," ",REPT("*",10)," ",A393," ",REPT("*",10)," ",REPT("\",4),CHAR(10)),IF(A393&lt;&gt;"",_xlfn.CONCAT(REPT("/",2)," Tier ",B393," - ",VLOOKUP(A393,primary[[id]:[realTitle]],5,FALSE)," ",REPT("\",2),CHAR(10)),""))</f>
        <v xml:space="preserve">// Tier 11 - Advanced Fusion Rockets \\
</v>
      </c>
    </row>
    <row r="394" spans="1:14" x14ac:dyDescent="0.35">
      <c r="A394" t="s">
        <v>1530</v>
      </c>
      <c r="B394">
        <f>_xlfn.FLOOR.MATH(VLOOKUP(Tbl_PropulsionFusion[[#This Row],[PropulsionFusion]],primary[[id]:[tier]],2,FALSE),1)</f>
        <v>12</v>
      </c>
      <c r="C394" t="s">
        <v>1145</v>
      </c>
      <c r="D394" t="s">
        <v>1530</v>
      </c>
      <c r="E394" t="s">
        <v>1530</v>
      </c>
      <c r="G394" t="str">
        <f t="shared" si="27"/>
        <v>PropulsionFusion12</v>
      </c>
      <c r="M394" s="14" t="str">
        <f t="shared" si="24"/>
        <v>@PART[*]:HAS[#kiwiBranch[PropulsionFusion],#kiwiTier[12]]:FOR[zKiwiTechTree]
{
    @TechRequired = specializedFusionRockets
}</v>
      </c>
      <c r="N394" t="str">
        <f>IF(AND(EXACT(LEFT(A394,1),UPPER(LEFT(A394,1)))=TRUE,A394&lt;&gt;""),_xlfn.CONCAT(REPT("/",4)," ",REPT("*",10)," ",A394," ",REPT("*",10)," ",REPT("\",4),CHAR(10)),IF(A394&lt;&gt;"",_xlfn.CONCAT(REPT("/",2)," Tier ",B394," - ",VLOOKUP(A394,primary[[id]:[realTitle]],5,FALSE)," ",REPT("\",2),CHAR(10)),""))</f>
        <v xml:space="preserve">// Tier 12 - Specialized Fusion Rockets \\
</v>
      </c>
    </row>
    <row r="395" spans="1:14" x14ac:dyDescent="0.35">
      <c r="A395" t="s">
        <v>1532</v>
      </c>
      <c r="B395">
        <f>_xlfn.FLOOR.MATH(VLOOKUP(Tbl_PropulsionFusion[[#This Row],[PropulsionFusion]],primary[[id]:[tier]],2,FALSE),1)</f>
        <v>13</v>
      </c>
      <c r="C395" t="s">
        <v>1145</v>
      </c>
      <c r="D395" t="s">
        <v>1532</v>
      </c>
      <c r="E395" t="s">
        <v>1532</v>
      </c>
      <c r="G395" t="str">
        <f t="shared" si="27"/>
        <v>PropulsionFusion13</v>
      </c>
      <c r="M395" s="14" t="str">
        <f t="shared" si="24"/>
        <v>@PART[*]:HAS[#kiwiBranch[PropulsionFusion],#kiwiTier[13]]:FOR[zKiwiTechTree]
{
    @TechRequired = exoticFusionRockets
}</v>
      </c>
      <c r="N395" t="str">
        <f>IF(AND(EXACT(LEFT(A395,1),UPPER(LEFT(A395,1)))=TRUE,A395&lt;&gt;""),_xlfn.CONCAT(REPT("/",4)," ",REPT("*",10)," ",A395," ",REPT("*",10)," ",REPT("\",4),CHAR(10)),IF(A395&lt;&gt;"",_xlfn.CONCAT(REPT("/",2)," Tier ",B395," - ",VLOOKUP(A395,primary[[id]:[realTitle]],5,FALSE)," ",REPT("\",2),CHAR(10)),""))</f>
        <v xml:space="preserve">// Tier 13 - Exotic Fusion Rockets \\
</v>
      </c>
    </row>
    <row r="396" spans="1:14" x14ac:dyDescent="0.35">
      <c r="A396" t="s">
        <v>1536</v>
      </c>
      <c r="B396">
        <f>_xlfn.FLOOR.MATH(VLOOKUP(Tbl_PropulsionFusion[[#This Row],[PropulsionFusion]],primary[[id]:[tier]],2,FALSE),1)</f>
        <v>14</v>
      </c>
      <c r="C396" t="s">
        <v>1145</v>
      </c>
      <c r="D396" t="s">
        <v>1536</v>
      </c>
      <c r="E396" t="s">
        <v>1536</v>
      </c>
      <c r="G396" t="str">
        <f t="shared" si="27"/>
        <v>PropulsionFusion14</v>
      </c>
      <c r="M396" s="14" t="str">
        <f t="shared" si="24"/>
        <v>@PART[*]:HAS[#kiwiBranch[PropulsionFusion],#kiwiTier[14]]:FOR[zKiwiTechTree]
{
    @TechRequired = extremeFusionRockets
}</v>
      </c>
      <c r="N396" t="str">
        <f>IF(AND(EXACT(LEFT(A396,1),UPPER(LEFT(A396,1)))=TRUE,A396&lt;&gt;""),_xlfn.CONCAT(REPT("/",4)," ",REPT("*",10)," ",A396," ",REPT("*",10)," ",REPT("\",4),CHAR(10)),IF(A396&lt;&gt;"",_xlfn.CONCAT(REPT("/",2)," Tier ",B396," - ",VLOOKUP(A396,primary[[id]:[realTitle]],5,FALSE)," ",REPT("\",2),CHAR(10)),""))</f>
        <v xml:space="preserve">// Tier 14 - Extreme Fusion Rockets \\
</v>
      </c>
    </row>
    <row r="397" spans="1:14" x14ac:dyDescent="0.35">
      <c r="G397" t="str">
        <f t="shared" si="27"/>
        <v/>
      </c>
      <c r="M397" s="14" t="str">
        <f t="shared" si="24"/>
        <v/>
      </c>
      <c r="N397" t="str">
        <f>IF(AND(EXACT(LEFT(A397,1),UPPER(LEFT(A397,1)))=TRUE,A397&lt;&gt;""),_xlfn.CONCAT(REPT("/",4)," ",REPT("*",10)," ",A397," ",REPT("*",10)," ",REPT("\",4),CHAR(10)),IF(A397&lt;&gt;"",_xlfn.CONCAT(REPT("/",2)," Tier ",B397," - ",VLOOKUP(A397,primary[[id]:[realTitle]],5,FALSE)," ",REPT("\",2),CHAR(10)),""))</f>
        <v/>
      </c>
    </row>
    <row r="398" spans="1:14" x14ac:dyDescent="0.35">
      <c r="G398" t="str">
        <f t="shared" si="27"/>
        <v/>
      </c>
      <c r="M398" s="14" t="str">
        <f t="shared" si="24"/>
        <v/>
      </c>
      <c r="N398" t="str">
        <f>IF(AND(EXACT(LEFT(A398,1),UPPER(LEFT(A398,1)))=TRUE,A398&lt;&gt;""),_xlfn.CONCAT(REPT("/",4)," ",REPT("*",10)," ",A398," ",REPT("*",10)," ",REPT("\",4),CHAR(10)),IF(A398&lt;&gt;"",_xlfn.CONCAT(REPT("/",2)," Tier ",B398," - ",VLOOKUP(A398,primary[[id]:[realTitle]],5,FALSE)," ",REPT("\",2),CHAR(10)),""))</f>
        <v/>
      </c>
    </row>
    <row r="399" spans="1:14" x14ac:dyDescent="0.35">
      <c r="A399" t="s">
        <v>1134</v>
      </c>
      <c r="B399" t="s">
        <v>247</v>
      </c>
      <c r="C399" t="s">
        <v>1165</v>
      </c>
      <c r="G399" t="str">
        <f t="shared" si="27"/>
        <v>TitleTier</v>
      </c>
      <c r="M399" s="14" t="str">
        <f t="shared" si="24"/>
        <v/>
      </c>
      <c r="N399" t="str">
        <f>IF(AND(EXACT(LEFT(A399,1),UPPER(LEFT(A399,1)))=TRUE,A399&lt;&gt;""),_xlfn.CONCAT(REPT("/",4)," ",REPT("*",10)," ",A399," ",REPT("*",10)," ",REPT("\",4),CHAR(10)),IF(A399&lt;&gt;"",_xlfn.CONCAT(REPT("/",2)," Tier ",B399," - ",VLOOKUP(A399,primary[[id]:[realTitle]],5,FALSE)," ",REPT("\",2),CHAR(10)),""))</f>
        <v xml:space="preserve">//// ********** NuclearPower ********** \\\\
</v>
      </c>
    </row>
    <row r="400" spans="1:14" x14ac:dyDescent="0.35">
      <c r="A400" s="18" t="s">
        <v>730</v>
      </c>
      <c r="B400">
        <f>_xlfn.FLOOR.MATH(VLOOKUP(Tbl_NuclearPower[[#This Row],[NuclearPower]],primary[[id]:[tier]],2,FALSE),1)</f>
        <v>6</v>
      </c>
      <c r="C400" t="s">
        <v>1134</v>
      </c>
      <c r="G400" t="str">
        <f t="shared" si="27"/>
        <v>NuclearPower6</v>
      </c>
      <c r="M400" s="14" t="str">
        <f t="shared" si="24"/>
        <v>@PART[*]:HAS[#kiwiBranch[NuclearPower],#kiwiTier[6]]:FOR[zKiwiTechTree]
{
    @TechRequired = earlyNuclearSystems
}</v>
      </c>
      <c r="N400" t="str">
        <f>IF(AND(EXACT(LEFT(A400,1),UPPER(LEFT(A400,1)))=TRUE,A400&lt;&gt;""),_xlfn.CONCAT(REPT("/",4)," ",REPT("*",10)," ",A400," ",REPT("*",10)," ",REPT("\",4),CHAR(10)),IF(A400&lt;&gt;"",_xlfn.CONCAT(REPT("/",2)," Tier ",B400," - ",VLOOKUP(A400,primary[[id]:[realTitle]],5,FALSE)," ",REPT("\",2),CHAR(10)),""))</f>
        <v xml:space="preserve">// Tier 6 - Early Nuclear Systems \\
</v>
      </c>
    </row>
    <row r="401" spans="1:14" x14ac:dyDescent="0.35">
      <c r="A401" t="s">
        <v>79</v>
      </c>
      <c r="B401">
        <f>_xlfn.FLOOR.MATH(VLOOKUP(Tbl_NuclearPower[[#This Row],[NuclearPower]],primary[[id]:[tier]],2,FALSE),1)</f>
        <v>7</v>
      </c>
      <c r="C401" t="s">
        <v>1134</v>
      </c>
      <c r="G401" t="str">
        <f t="shared" si="27"/>
        <v>NuclearPower7</v>
      </c>
      <c r="M401" s="14" t="str">
        <f t="shared" ref="M401:M464" si="28">IF(ISNUMBER(B401)=TRUE,_xlfn.CONCAT("@PART[*]:HAS[#kiwiBranch[",C401,"],#kiwiTier[",B401,"]]:FOR[zKiwiTechTree]",CHAR(10),"{",CHAR(10),"    @TechRequired = ",A401,CHAR(10),"}"),"")</f>
        <v>@PART[*]:HAS[#kiwiBranch[NuclearPower],#kiwiTier[7]]:FOR[zKiwiTechTree]
{
    @TechRequired = nuclearPower
}</v>
      </c>
      <c r="N401" t="str">
        <f>IF(AND(EXACT(LEFT(A401,1),UPPER(LEFT(A401,1)))=TRUE,A401&lt;&gt;""),_xlfn.CONCAT(REPT("/",4)," ",REPT("*",10)," ",A401," ",REPT("*",10)," ",REPT("\",4),CHAR(10)),IF(A401&lt;&gt;"",_xlfn.CONCAT(REPT("/",2)," Tier ",B401," - ",VLOOKUP(A401,primary[[id]:[realTitle]],5,FALSE)," ",REPT("\",2),CHAR(10)),""))</f>
        <v xml:space="preserve">// Tier 7 - Nuclear Power \\
</v>
      </c>
    </row>
    <row r="402" spans="1:14" x14ac:dyDescent="0.35">
      <c r="A402" t="s">
        <v>107</v>
      </c>
      <c r="B402">
        <f>_xlfn.FLOOR.MATH(VLOOKUP(Tbl_NuclearPower[[#This Row],[NuclearPower]],primary[[id]:[tier]],2,FALSE),1)</f>
        <v>8</v>
      </c>
      <c r="C402" t="s">
        <v>1134</v>
      </c>
      <c r="G402" t="str">
        <f t="shared" si="27"/>
        <v>NuclearPower8</v>
      </c>
      <c r="M402" s="14" t="str">
        <f t="shared" si="28"/>
        <v>@PART[*]:HAS[#kiwiBranch[NuclearPower],#kiwiTier[8]]:FOR[zKiwiTechTree]
{
    @TechRequired = largeNuclearPower
}</v>
      </c>
      <c r="N402" t="str">
        <f>IF(AND(EXACT(LEFT(A402,1),UPPER(LEFT(A402,1)))=TRUE,A402&lt;&gt;""),_xlfn.CONCAT(REPT("/",4)," ",REPT("*",10)," ",A402," ",REPT("*",10)," ",REPT("\",4),CHAR(10)),IF(A402&lt;&gt;"",_xlfn.CONCAT(REPT("/",2)," Tier ",B402," - ",VLOOKUP(A402,primary[[id]:[realTitle]],5,FALSE)," ",REPT("\",2),CHAR(10)),""))</f>
        <v xml:space="preserve">// Tier 8 - Improved Nuclear Power \\
</v>
      </c>
    </row>
    <row r="403" spans="1:14" x14ac:dyDescent="0.35">
      <c r="A403" t="s">
        <v>148</v>
      </c>
      <c r="B403">
        <f>_xlfn.FLOOR.MATH(VLOOKUP(Tbl_NuclearPower[[#This Row],[NuclearPower]],primary[[id]:[tier]],2,FALSE),1)</f>
        <v>9</v>
      </c>
      <c r="C403" t="s">
        <v>1134</v>
      </c>
      <c r="G403" t="str">
        <f t="shared" si="27"/>
        <v>NuclearPower9</v>
      </c>
      <c r="M403" s="14" t="str">
        <f t="shared" si="28"/>
        <v>@PART[*]:HAS[#kiwiBranch[NuclearPower],#kiwiTier[9]]:FOR[zKiwiTechTree]
{
    @TechRequired = advNuclearPower
}</v>
      </c>
      <c r="N403" t="str">
        <f>IF(AND(EXACT(LEFT(A403,1),UPPER(LEFT(A403,1)))=TRUE,A403&lt;&gt;""),_xlfn.CONCAT(REPT("/",4)," ",REPT("*",10)," ",A403," ",REPT("*",10)," ",REPT("\",4),CHAR(10)),IF(A403&lt;&gt;"",_xlfn.CONCAT(REPT("/",2)," Tier ",B403," - ",VLOOKUP(A403,primary[[id]:[realTitle]],5,FALSE)," ",REPT("\",2),CHAR(10)),""))</f>
        <v xml:space="preserve">// Tier 9 - Advanced  Nuclear Power \\
</v>
      </c>
    </row>
    <row r="404" spans="1:14" x14ac:dyDescent="0.35">
      <c r="A404" t="s">
        <v>190</v>
      </c>
      <c r="B404">
        <f>_xlfn.FLOOR.MATH(VLOOKUP(Tbl_NuclearPower[[#This Row],[NuclearPower]],primary[[id]:[tier]],2,FALSE),1)</f>
        <v>10</v>
      </c>
      <c r="C404" t="s">
        <v>1134</v>
      </c>
      <c r="G404" t="str">
        <f t="shared" si="27"/>
        <v>NuclearPower10</v>
      </c>
      <c r="M404" s="14" t="str">
        <f t="shared" si="28"/>
        <v>@PART[*]:HAS[#kiwiBranch[NuclearPower],#kiwiTier[10]]:FOR[zKiwiTechTree]
{
    @TechRequired = expNuclearPower
}</v>
      </c>
      <c r="N404" t="str">
        <f>IF(AND(EXACT(LEFT(A404,1),UPPER(LEFT(A404,1)))=TRUE,A404&lt;&gt;""),_xlfn.CONCAT(REPT("/",4)," ",REPT("*",10)," ",A404," ",REPT("*",10)," ",REPT("\",4),CHAR(10)),IF(A404&lt;&gt;"",_xlfn.CONCAT(REPT("/",2)," Tier ",B404," - ",VLOOKUP(A404,primary[[id]:[realTitle]],5,FALSE)," ",REPT("\",2),CHAR(10)),""))</f>
        <v xml:space="preserve">// Tier 10 - Experimental Nuclear Power \\
</v>
      </c>
    </row>
    <row r="405" spans="1:14" x14ac:dyDescent="0.35">
      <c r="A405" t="s">
        <v>213</v>
      </c>
      <c r="B405">
        <f>_xlfn.FLOOR.MATH(VLOOKUP(Tbl_NuclearPower[[#This Row],[NuclearPower]],primary[[id]:[tier]],2,FALSE),1)</f>
        <v>11</v>
      </c>
      <c r="C405" t="s">
        <v>1134</v>
      </c>
      <c r="G405" t="str">
        <f t="shared" si="27"/>
        <v>NuclearPower11</v>
      </c>
      <c r="M405" s="14" t="str">
        <f t="shared" si="28"/>
        <v>@PART[*]:HAS[#kiwiBranch[NuclearPower],#kiwiTier[11]]:FOR[zKiwiTechTree]
{
    @TechRequired = exoticNuclearPower
}</v>
      </c>
      <c r="N405" t="str">
        <f>IF(AND(EXACT(LEFT(A405,1),UPPER(LEFT(A405,1)))=TRUE,A405&lt;&gt;""),_xlfn.CONCAT(REPT("/",4)," ",REPT("*",10)," ",A405," ",REPT("*",10)," ",REPT("\",4),CHAR(10)),IF(A405&lt;&gt;"",_xlfn.CONCAT(REPT("/",2)," Tier ",B405," - ",VLOOKUP(A405,primary[[id]:[realTitle]],5,FALSE)," ",REPT("\",2),CHAR(10)),""))</f>
        <v xml:space="preserve">// Tier 11 - Exotic Nuclear Power \\
</v>
      </c>
    </row>
    <row r="406" spans="1:14" x14ac:dyDescent="0.35">
      <c r="A406" t="s">
        <v>229</v>
      </c>
      <c r="B406">
        <f>_xlfn.FLOOR.MATH(VLOOKUP(Tbl_NuclearPower[[#This Row],[NuclearPower]],primary[[id]:[tier]],2,FALSE),1)</f>
        <v>12</v>
      </c>
      <c r="C406" t="s">
        <v>1134</v>
      </c>
      <c r="G406" t="str">
        <f t="shared" si="27"/>
        <v>NuclearPower12</v>
      </c>
      <c r="M406" s="14" t="str">
        <f t="shared" si="28"/>
        <v>@PART[*]:HAS[#kiwiBranch[NuclearPower],#kiwiTier[12]]:FOR[zKiwiTechTree]
{
    @TechRequired = antimatterPower
}</v>
      </c>
      <c r="N406" t="str">
        <f>IF(AND(EXACT(LEFT(A406,1),UPPER(LEFT(A406,1)))=TRUE,A406&lt;&gt;""),_xlfn.CONCAT(REPT("/",4)," ",REPT("*",10)," ",A406," ",REPT("*",10)," ",REPT("\",4),CHAR(10)),IF(A406&lt;&gt;"",_xlfn.CONCAT(REPT("/",2)," Tier ",B406," - ",VLOOKUP(A406,primary[[id]:[realTitle]],5,FALSE)," ",REPT("\",2),CHAR(10)),""))</f>
        <v xml:space="preserve">// Tier 12 - Antimatter Power \\
</v>
      </c>
    </row>
    <row r="407" spans="1:14" x14ac:dyDescent="0.35">
      <c r="A407" t="s">
        <v>236</v>
      </c>
      <c r="B407">
        <f>_xlfn.FLOOR.MATH(VLOOKUP(Tbl_NuclearPower[[#This Row],[NuclearPower]],primary[[id]:[tier]],2,FALSE),1)</f>
        <v>13</v>
      </c>
      <c r="C407" t="s">
        <v>1134</v>
      </c>
      <c r="G407" t="str">
        <f t="shared" si="27"/>
        <v>NuclearPower13</v>
      </c>
      <c r="M407" s="14" t="str">
        <f t="shared" si="28"/>
        <v>@PART[*]:HAS[#kiwiBranch[NuclearPower],#kiwiTier[13]]:FOR[zKiwiTechTree]
{
    @TechRequired = unifiedFieldTheory
}</v>
      </c>
      <c r="N407" t="str">
        <f>IF(AND(EXACT(LEFT(A407,1),UPPER(LEFT(A407,1)))=TRUE,A407&lt;&gt;""),_xlfn.CONCAT(REPT("/",4)," ",REPT("*",10)," ",A407," ",REPT("*",10)," ",REPT("\",4),CHAR(10)),IF(A407&lt;&gt;"",_xlfn.CONCAT(REPT("/",2)," Tier ",B407," - ",VLOOKUP(A407,primary[[id]:[realTitle]],5,FALSE)," ",REPT("\",2),CHAR(10)),""))</f>
        <v xml:space="preserve">// Tier 13 - Unified Field Theory \\
</v>
      </c>
    </row>
    <row r="408" spans="1:14" x14ac:dyDescent="0.35">
      <c r="A408" t="s">
        <v>1534</v>
      </c>
      <c r="B408">
        <f>_xlfn.FLOOR.MATH(VLOOKUP(Tbl_NuclearPower[[#This Row],[NuclearPower]],primary[[id]:[tier]],2,FALSE),1)</f>
        <v>14</v>
      </c>
      <c r="C408" t="s">
        <v>1134</v>
      </c>
      <c r="G408" t="str">
        <f t="shared" si="27"/>
        <v>NuclearPower14</v>
      </c>
      <c r="M408" s="14" t="str">
        <f t="shared" si="28"/>
        <v>@PART[*]:HAS[#kiwiBranch[NuclearPower],#kiwiTier[14]]:FOR[zKiwiTechTree]
{
    @TechRequired = quantumGravity
}</v>
      </c>
      <c r="N408" t="str">
        <f>IF(AND(EXACT(LEFT(A408,1),UPPER(LEFT(A408,1)))=TRUE,A408&lt;&gt;""),_xlfn.CONCAT(REPT("/",4)," ",REPT("*",10)," ",A408," ",REPT("*",10)," ",REPT("\",4),CHAR(10)),IF(A408&lt;&gt;"",_xlfn.CONCAT(REPT("/",2)," Tier ",B408," - ",VLOOKUP(A408,primary[[id]:[realTitle]],5,FALSE)," ",REPT("\",2),CHAR(10)),""))</f>
        <v xml:space="preserve">// Tier 14 - Quantum Gravity \\
</v>
      </c>
    </row>
    <row r="409" spans="1:14" x14ac:dyDescent="0.35">
      <c r="G409" t="str">
        <f t="shared" si="27"/>
        <v/>
      </c>
      <c r="M409" s="14" t="str">
        <f t="shared" si="28"/>
        <v/>
      </c>
      <c r="N409" t="str">
        <f>IF(AND(EXACT(LEFT(A409,1),UPPER(LEFT(A409,1)))=TRUE,A409&lt;&gt;""),_xlfn.CONCAT(REPT("/",4)," ",REPT("*",10)," ",A409," ",REPT("*",10)," ",REPT("\",4),CHAR(10)),IF(A409&lt;&gt;"",_xlfn.CONCAT(REPT("/",2)," Tier ",B409," - ",VLOOKUP(A409,primary[[id]:[realTitle]],5,FALSE)," ",REPT("\",2),CHAR(10)),""))</f>
        <v/>
      </c>
    </row>
    <row r="410" spans="1:14" x14ac:dyDescent="0.35">
      <c r="G410" t="str">
        <f t="shared" si="27"/>
        <v/>
      </c>
      <c r="M410" s="14" t="str">
        <f t="shared" si="28"/>
        <v/>
      </c>
      <c r="N410" t="str">
        <f>IF(AND(EXACT(LEFT(A410,1),UPPER(LEFT(A410,1)))=TRUE,A410&lt;&gt;""),_xlfn.CONCAT(REPT("/",4)," ",REPT("*",10)," ",A410," ",REPT("*",10)," ",REPT("\",4),CHAR(10)),IF(A410&lt;&gt;"",_xlfn.CONCAT(REPT("/",2)," Tier ",B410," - ",VLOOKUP(A410,primary[[id]:[realTitle]],5,FALSE)," ",REPT("\",2),CHAR(10)),""))</f>
        <v/>
      </c>
    </row>
    <row r="411" spans="1:14" x14ac:dyDescent="0.35">
      <c r="A411" t="s">
        <v>1135</v>
      </c>
      <c r="B411" t="s">
        <v>247</v>
      </c>
      <c r="C411" t="s">
        <v>1165</v>
      </c>
      <c r="G411" t="str">
        <f t="shared" si="27"/>
        <v>TitleTier</v>
      </c>
      <c r="M411" s="14" t="str">
        <f t="shared" si="28"/>
        <v/>
      </c>
      <c r="N411" t="str">
        <f>IF(AND(EXACT(LEFT(A411,1),UPPER(LEFT(A411,1)))=TRUE,A411&lt;&gt;""),_xlfn.CONCAT(REPT("/",4)," ",REPT("*",10)," ",A411," ",REPT("*",10)," ",REPT("\",4),CHAR(10)),IF(A411&lt;&gt;"",_xlfn.CONCAT(REPT("/",2)," Tier ",B411," - ",VLOOKUP(A411,primary[[id]:[realTitle]],5,FALSE)," ",REPT("\",2),CHAR(10)),""))</f>
        <v xml:space="preserve">//// ********** FusionPower ********** \\\\
</v>
      </c>
    </row>
    <row r="412" spans="1:14" x14ac:dyDescent="0.35">
      <c r="A412" s="18" t="s">
        <v>189</v>
      </c>
      <c r="B412">
        <f>_xlfn.FLOOR.MATH(VLOOKUP(Tbl_FusionPower[[#This Row],[FusionPower]],primary[[id]:[tier]],2,FALSE),1)</f>
        <v>10</v>
      </c>
      <c r="C412" t="s">
        <v>1135</v>
      </c>
      <c r="G412" t="str">
        <f t="shared" si="27"/>
        <v>FusionPower10</v>
      </c>
      <c r="M412" s="14" t="str">
        <f t="shared" si="28"/>
        <v>@PART[*]:HAS[#kiwiBranch[FusionPower],#kiwiTier[10]]:FOR[zKiwiTechTree]
{
    @TechRequired = fusionPower
}</v>
      </c>
      <c r="N412" t="str">
        <f>IF(AND(EXACT(LEFT(A412,1),UPPER(LEFT(A412,1)))=TRUE,A412&lt;&gt;""),_xlfn.CONCAT(REPT("/",4)," ",REPT("*",10)," ",A412," ",REPT("*",10)," ",REPT("\",4),CHAR(10)),IF(A412&lt;&gt;"",_xlfn.CONCAT(REPT("/",2)," Tier ",B412," - ",VLOOKUP(A412,primary[[id]:[realTitle]],5,FALSE)," ",REPT("\",2),CHAR(10)),""))</f>
        <v xml:space="preserve">// Tier 10 - Fusion Power \\
</v>
      </c>
    </row>
    <row r="413" spans="1:14" x14ac:dyDescent="0.35">
      <c r="A413" t="s">
        <v>215</v>
      </c>
      <c r="B413">
        <f>_xlfn.FLOOR.MATH(VLOOKUP(Tbl_FusionPower[[#This Row],[FusionPower]],primary[[id]:[tier]],2,FALSE),1)</f>
        <v>11</v>
      </c>
      <c r="C413" t="s">
        <v>1135</v>
      </c>
      <c r="G413" t="str">
        <f t="shared" ref="G413:G418" si="29">_xlfn.CONCAT(C413,B413)</f>
        <v>FusionPower11</v>
      </c>
      <c r="M413" s="14" t="str">
        <f t="shared" si="28"/>
        <v>@PART[*]:HAS[#kiwiBranch[FusionPower],#kiwiTier[11]]:FOR[zKiwiTechTree]
{
    @TechRequired = advFusionReactions
}</v>
      </c>
      <c r="N413" t="str">
        <f>IF(AND(EXACT(LEFT(A413,1),UPPER(LEFT(A413,1)))=TRUE,A413&lt;&gt;""),_xlfn.CONCAT(REPT("/",4)," ",REPT("*",10)," ",A413," ",REPT("*",10)," ",REPT("\",4),CHAR(10)),IF(A413&lt;&gt;"",_xlfn.CONCAT(REPT("/",2)," Tier ",B413," - ",VLOOKUP(A413,primary[[id]:[realTitle]],5,FALSE)," ",REPT("\",2),CHAR(10)),""))</f>
        <v xml:space="preserve">// Tier 11 - Advanced Fusion Reactions \\
</v>
      </c>
    </row>
    <row r="414" spans="1:14" x14ac:dyDescent="0.35">
      <c r="A414" t="s">
        <v>230</v>
      </c>
      <c r="B414">
        <f>_xlfn.FLOOR.MATH(VLOOKUP(Tbl_FusionPower[[#This Row],[FusionPower]],primary[[id]:[tier]],2,FALSE),1)</f>
        <v>12</v>
      </c>
      <c r="C414" t="s">
        <v>1135</v>
      </c>
      <c r="G414" t="str">
        <f t="shared" si="29"/>
        <v>FusionPower12</v>
      </c>
      <c r="M414" s="14" t="str">
        <f t="shared" si="28"/>
        <v>@PART[*]:HAS[#kiwiBranch[FusionPower],#kiwiTier[12]]:FOR[zKiwiTechTree]
{
    @TechRequired = exoticReactions
}</v>
      </c>
      <c r="N414" t="str">
        <f>IF(AND(EXACT(LEFT(A414,1),UPPER(LEFT(A414,1)))=TRUE,A414&lt;&gt;""),_xlfn.CONCAT(REPT("/",4)," ",REPT("*",10)," ",A414," ",REPT("*",10)," ",REPT("\",4),CHAR(10)),IF(A414&lt;&gt;"",_xlfn.CONCAT(REPT("/",2)," Tier ",B414," - ",VLOOKUP(A414,primary[[id]:[realTitle]],5,FALSE)," ",REPT("\",2),CHAR(10)),""))</f>
        <v xml:space="preserve">// Tier 12 - Exotic Reactions \\
</v>
      </c>
    </row>
    <row r="415" spans="1:14" x14ac:dyDescent="0.35">
      <c r="A415" t="s">
        <v>237</v>
      </c>
      <c r="B415">
        <f>_xlfn.FLOOR.MATH(VLOOKUP(Tbl_FusionPower[[#This Row],[FusionPower]],primary[[id]:[tier]],2,FALSE),1)</f>
        <v>13</v>
      </c>
      <c r="C415" t="s">
        <v>1135</v>
      </c>
      <c r="G415" t="str">
        <f t="shared" si="29"/>
        <v>FusionPower13</v>
      </c>
      <c r="M415" s="14" t="str">
        <f t="shared" si="28"/>
        <v>@PART[*]:HAS[#kiwiBranch[FusionPower],#kiwiTier[13]]:FOR[zKiwiTechTree]
{
    @TechRequired = quantumReactions
}</v>
      </c>
      <c r="N415" t="str">
        <f>IF(AND(EXACT(LEFT(A415,1),UPPER(LEFT(A415,1)))=TRUE,A415&lt;&gt;""),_xlfn.CONCAT(REPT("/",4)," ",REPT("*",10)," ",A415," ",REPT("*",10)," ",REPT("\",4),CHAR(10)),IF(A415&lt;&gt;"",_xlfn.CONCAT(REPT("/",2)," Tier ",B415," - ",VLOOKUP(A415,primary[[id]:[realTitle]],5,FALSE)," ",REPT("\",2),CHAR(10)),""))</f>
        <v xml:space="preserve">// Tier 13 - High Density Fusion Reactions \\
</v>
      </c>
    </row>
    <row r="416" spans="1:14" x14ac:dyDescent="0.35">
      <c r="G416" t="str">
        <f t="shared" si="29"/>
        <v/>
      </c>
      <c r="M416" s="14" t="str">
        <f t="shared" si="28"/>
        <v/>
      </c>
      <c r="N416" t="str">
        <f>IF(AND(EXACT(LEFT(A416,1),UPPER(LEFT(A416,1)))=TRUE,A416&lt;&gt;""),_xlfn.CONCAT(REPT("/",4)," ",REPT("*",10)," ",A416," ",REPT("*",10)," ",REPT("\",4),CHAR(10)),IF(A416&lt;&gt;"",_xlfn.CONCAT(REPT("/",2)," Tier ",B416," - ",VLOOKUP(A416,primary[[id]:[realTitle]],5,FALSE)," ",REPT("\",2),CHAR(10)),""))</f>
        <v/>
      </c>
    </row>
    <row r="417" spans="1:14" x14ac:dyDescent="0.35">
      <c r="G417" t="str">
        <f t="shared" si="29"/>
        <v/>
      </c>
      <c r="M417" s="14" t="str">
        <f t="shared" si="28"/>
        <v/>
      </c>
      <c r="N417" t="str">
        <f>IF(AND(EXACT(LEFT(A417,1),UPPER(LEFT(A417,1)))=TRUE,A417&lt;&gt;""),_xlfn.CONCAT(REPT("/",4)," ",REPT("*",10)," ",A417," ",REPT("*",10)," ",REPT("\",4),CHAR(10)),IF(A417&lt;&gt;"",_xlfn.CONCAT(REPT("/",2)," Tier ",B417," - ",VLOOKUP(A417,primary[[id]:[realTitle]],5,FALSE)," ",REPT("\",2),CHAR(10)),""))</f>
        <v/>
      </c>
    </row>
    <row r="418" spans="1:14" x14ac:dyDescent="0.35">
      <c r="A418" t="s">
        <v>1136</v>
      </c>
      <c r="B418" t="s">
        <v>247</v>
      </c>
      <c r="C418" t="s">
        <v>1165</v>
      </c>
      <c r="G418" t="str">
        <f t="shared" si="29"/>
        <v>TitleTier</v>
      </c>
      <c r="M418" s="14" t="str">
        <f t="shared" si="28"/>
        <v/>
      </c>
      <c r="N418" t="str">
        <f>IF(AND(EXACT(LEFT(A418,1),UPPER(LEFT(A418,1)))=TRUE,A418&lt;&gt;""),_xlfn.CONCAT(REPT("/",4)," ",REPT("*",10)," ",A418," ",REPT("*",10)," ",REPT("\",4),CHAR(10)),IF(A418&lt;&gt;"",_xlfn.CONCAT(REPT("/",2)," Tier ",B418," - ",VLOOKUP(A418,primary[[id]:[realTitle]],5,FALSE)," ",REPT("\",2),CHAR(10)),""))</f>
        <v xml:space="preserve">//// ********** FuelTankStandard ********** \\\\
</v>
      </c>
    </row>
    <row r="419" spans="1:14" x14ac:dyDescent="0.35">
      <c r="A419" s="18" t="s">
        <v>0</v>
      </c>
      <c r="B419">
        <f>_xlfn.FLOOR.MATH(VLOOKUP(Tbl_FuelTankStandard[[#This Row],[FuelTankStandard]],primary[[id]:[tier]],2,FALSE),1)</f>
        <v>0</v>
      </c>
      <c r="C419" t="s">
        <v>1136</v>
      </c>
      <c r="G419" t="str">
        <f t="shared" ref="G419:G427" si="30">_xlfn.CONCAT(C419,B419)</f>
        <v>FuelTankStandard0</v>
      </c>
      <c r="M419" s="14" t="str">
        <f t="shared" si="28"/>
        <v>@PART[*]:HAS[#kiwiBranch[FuelTankStandard],#kiwiTier[0]]:FOR[zKiwiTechTree]
{
    @TechRequired = start
}</v>
      </c>
      <c r="N419" t="str">
        <f>IF(AND(EXACT(LEFT(A419,1),UPPER(LEFT(A419,1)))=TRUE,A419&lt;&gt;""),_xlfn.CONCAT(REPT("/",4)," ",REPT("*",10)," ",A419," ",REPT("*",10)," ",REPT("\",4),CHAR(10)),IF(A419&lt;&gt;"",_xlfn.CONCAT(REPT("/",2)," Tier ",B419," - ",VLOOKUP(A419,primary[[id]:[realTitle]],5,FALSE)," ",REPT("\",2),CHAR(10)),""))</f>
        <v xml:space="preserve">// Tier 0 - Start \\
</v>
      </c>
    </row>
    <row r="420" spans="1:14" x14ac:dyDescent="0.35">
      <c r="A420" t="s">
        <v>994</v>
      </c>
      <c r="B420">
        <f>_xlfn.FLOOR.MATH(VLOOKUP(Tbl_FuelTankStandard[[#This Row],[FuelTankStandard]],primary[[id]:[tier]],2,FALSE),1)</f>
        <v>1</v>
      </c>
      <c r="C420" t="s">
        <v>1136</v>
      </c>
      <c r="G420" t="str">
        <f t="shared" si="30"/>
        <v>FuelTankStandard1</v>
      </c>
      <c r="M420" s="14" t="str">
        <f t="shared" si="28"/>
        <v>@PART[*]:HAS[#kiwiBranch[FuelTankStandard],#kiwiTier[1]]:FOR[zKiwiTechTree]
{
    @TechRequired = primitiveConstruction
}</v>
      </c>
      <c r="N420" t="str">
        <f>IF(AND(EXACT(LEFT(A420,1),UPPER(LEFT(A420,1)))=TRUE,A420&lt;&gt;""),_xlfn.CONCAT(REPT("/",4)," ",REPT("*",10)," ",A420," ",REPT("*",10)," ",REPT("\",4),CHAR(10)),IF(A420&lt;&gt;"",_xlfn.CONCAT(REPT("/",2)," Tier ",B420," - ",VLOOKUP(A420,primary[[id]:[realTitle]],5,FALSE)," ",REPT("\",2),CHAR(10)),""))</f>
        <v xml:space="preserve">// Tier 1 - Primitive Construction \\
</v>
      </c>
    </row>
    <row r="421" spans="1:14" x14ac:dyDescent="0.35">
      <c r="A421" t="s">
        <v>1012</v>
      </c>
      <c r="B421">
        <f>_xlfn.FLOOR.MATH(VLOOKUP(Tbl_FuelTankStandard[[#This Row],[FuelTankStandard]],primary[[id]:[tier]],2,FALSE),1)</f>
        <v>2</v>
      </c>
      <c r="C421" t="s">
        <v>1136</v>
      </c>
      <c r="G421" t="str">
        <f t="shared" si="30"/>
        <v>FuelTankStandard2</v>
      </c>
      <c r="M421" s="14" t="str">
        <f t="shared" si="28"/>
        <v>@PART[*]:HAS[#kiwiBranch[FuelTankStandard],#kiwiTier[2]]:FOR[zKiwiTechTree]
{
    @TechRequired = prototypeFuelSystems
}</v>
      </c>
      <c r="N421" t="str">
        <f>IF(AND(EXACT(LEFT(A421,1),UPPER(LEFT(A421,1)))=TRUE,A421&lt;&gt;""),_xlfn.CONCAT(REPT("/",4)," ",REPT("*",10)," ",A421," ",REPT("*",10)," ",REPT("\",4),CHAR(10)),IF(A421&lt;&gt;"",_xlfn.CONCAT(REPT("/",2)," Tier ",B421," - ",VLOOKUP(A421,primary[[id]:[realTitle]],5,FALSE)," ",REPT("\",2),CHAR(10)),""))</f>
        <v xml:space="preserve">// Tier 2 - Prototype Fuel Systems \\
</v>
      </c>
    </row>
    <row r="422" spans="1:14" x14ac:dyDescent="0.35">
      <c r="A422" t="s">
        <v>12</v>
      </c>
      <c r="B422">
        <f>_xlfn.FLOOR.MATH(VLOOKUP(Tbl_FuelTankStandard[[#This Row],[FuelTankStandard]],primary[[id]:[tier]],2,FALSE),1)</f>
        <v>3</v>
      </c>
      <c r="C422" t="s">
        <v>1136</v>
      </c>
      <c r="G422" t="str">
        <f t="shared" si="30"/>
        <v>FuelTankStandard3</v>
      </c>
      <c r="M422" s="14" t="str">
        <f t="shared" si="28"/>
        <v>@PART[*]:HAS[#kiwiBranch[FuelTankStandard],#kiwiTier[3]]:FOR[zKiwiTechTree]
{
    @TechRequired = earlyFuelSystems
}</v>
      </c>
      <c r="N422" t="str">
        <f>IF(AND(EXACT(LEFT(A422,1),UPPER(LEFT(A422,1)))=TRUE,A422&lt;&gt;""),_xlfn.CONCAT(REPT("/",4)," ",REPT("*",10)," ",A422," ",REPT("*",10)," ",REPT("\",4),CHAR(10)),IF(A422&lt;&gt;"",_xlfn.CONCAT(REPT("/",2)," Tier ",B422," - ",VLOOKUP(A422,primary[[id]:[realTitle]],5,FALSE)," ",REPT("\",2),CHAR(10)),""))</f>
        <v xml:space="preserve">// Tier 3 - Early Fuel Systems \\
</v>
      </c>
    </row>
    <row r="423" spans="1:14" x14ac:dyDescent="0.35">
      <c r="A423" t="s">
        <v>22</v>
      </c>
      <c r="B423">
        <f>_xlfn.FLOOR.MATH(VLOOKUP(Tbl_FuelTankStandard[[#This Row],[FuelTankStandard]],primary[[id]:[tier]],2,FALSE),1)</f>
        <v>4</v>
      </c>
      <c r="C423" t="s">
        <v>1136</v>
      </c>
      <c r="G423" t="str">
        <f t="shared" si="30"/>
        <v>FuelTankStandard4</v>
      </c>
      <c r="M423" s="14" t="str">
        <f t="shared" si="28"/>
        <v>@PART[*]:HAS[#kiwiBranch[FuelTankStandard],#kiwiTier[4]]:FOR[zKiwiTechTree]
{
    @TechRequired = basicFuelSystems
}</v>
      </c>
      <c r="N423" t="str">
        <f>IF(AND(EXACT(LEFT(A423,1),UPPER(LEFT(A423,1)))=TRUE,A423&lt;&gt;""),_xlfn.CONCAT(REPT("/",4)," ",REPT("*",10)," ",A423," ",REPT("*",10)," ",REPT("\",4),CHAR(10)),IF(A423&lt;&gt;"",_xlfn.CONCAT(REPT("/",2)," Tier ",B423," - ",VLOOKUP(A423,primary[[id]:[realTitle]],5,FALSE)," ",REPT("\",2),CHAR(10)),""))</f>
        <v xml:space="preserve">// Tier 4 - Basic Fuel Systems \\
</v>
      </c>
    </row>
    <row r="424" spans="1:14" x14ac:dyDescent="0.35">
      <c r="A424" t="s">
        <v>37</v>
      </c>
      <c r="B424">
        <f>_xlfn.FLOOR.MATH(VLOOKUP(Tbl_FuelTankStandard[[#This Row],[FuelTankStandard]],primary[[id]:[tier]],2,FALSE),1)</f>
        <v>5</v>
      </c>
      <c r="C424" t="s">
        <v>1136</v>
      </c>
      <c r="G424" t="str">
        <f t="shared" si="30"/>
        <v>FuelTankStandard5</v>
      </c>
      <c r="M424" s="14" t="str">
        <f t="shared" si="28"/>
        <v>@PART[*]:HAS[#kiwiBranch[FuelTankStandard],#kiwiTier[5]]:FOR[zKiwiTechTree]
{
    @TechRequired = fuelSystems
}</v>
      </c>
      <c r="N424" t="str">
        <f>IF(AND(EXACT(LEFT(A424,1),UPPER(LEFT(A424,1)))=TRUE,A424&lt;&gt;""),_xlfn.CONCAT(REPT("/",4)," ",REPT("*",10)," ",A424," ",REPT("*",10)," ",REPT("\",4),CHAR(10)),IF(A424&lt;&gt;"",_xlfn.CONCAT(REPT("/",2)," Tier ",B424," - ",VLOOKUP(A424,primary[[id]:[realTitle]],5,FALSE)," ",REPT("\",2),CHAR(10)),""))</f>
        <v xml:space="preserve">// Tier 5 - Fuel Systems \\
</v>
      </c>
    </row>
    <row r="425" spans="1:14" x14ac:dyDescent="0.35">
      <c r="A425" t="s">
        <v>60</v>
      </c>
      <c r="B425">
        <f>_xlfn.FLOOR.MATH(VLOOKUP(Tbl_FuelTankStandard[[#This Row],[FuelTankStandard]],primary[[id]:[tier]],2,FALSE),1)</f>
        <v>6</v>
      </c>
      <c r="C425" t="s">
        <v>1136</v>
      </c>
      <c r="G425" t="str">
        <f t="shared" si="30"/>
        <v>FuelTankStandard6</v>
      </c>
      <c r="M425" s="14" t="str">
        <f t="shared" si="28"/>
        <v>@PART[*]:HAS[#kiwiBranch[FuelTankStandard],#kiwiTier[6]]:FOR[zKiwiTechTree]
{
    @TechRequired = advFuelSystems
}</v>
      </c>
      <c r="N425" t="str">
        <f>IF(AND(EXACT(LEFT(A425,1),UPPER(LEFT(A425,1)))=TRUE,A425&lt;&gt;""),_xlfn.CONCAT(REPT("/",4)," ",REPT("*",10)," ",A425," ",REPT("*",10)," ",REPT("\",4),CHAR(10)),IF(A425&lt;&gt;"",_xlfn.CONCAT(REPT("/",2)," Tier ",B425," - ",VLOOKUP(A425,primary[[id]:[realTitle]],5,FALSE)," ",REPT("\",2),CHAR(10)),""))</f>
        <v xml:space="preserve">// Tier 6 - Advanced Fuel Systems \\
</v>
      </c>
    </row>
    <row r="426" spans="1:14" x14ac:dyDescent="0.35">
      <c r="A426" t="s">
        <v>86</v>
      </c>
      <c r="B426">
        <f>_xlfn.FLOOR.MATH(VLOOKUP(Tbl_FuelTankStandard[[#This Row],[FuelTankStandard]],primary[[id]:[tier]],2,FALSE),1)</f>
        <v>7</v>
      </c>
      <c r="C426" t="s">
        <v>1136</v>
      </c>
      <c r="G426" t="str">
        <f t="shared" si="30"/>
        <v>FuelTankStandard7</v>
      </c>
      <c r="M426" s="14" t="str">
        <f t="shared" si="28"/>
        <v>@PART[*]:HAS[#kiwiBranch[FuelTankStandard],#kiwiTier[7]]:FOR[zKiwiTechTree]
{
    @TechRequired = largeVolumeContainment
}</v>
      </c>
      <c r="N426" t="str">
        <f>IF(AND(EXACT(LEFT(A426,1),UPPER(LEFT(A426,1)))=TRUE,A426&lt;&gt;""),_xlfn.CONCAT(REPT("/",4)," ",REPT("*",10)," ",A426," ",REPT("*",10)," ",REPT("\",4),CHAR(10)),IF(A426&lt;&gt;"",_xlfn.CONCAT(REPT("/",2)," Tier ",B426," - ",VLOOKUP(A426,primary[[id]:[realTitle]],5,FALSE)," ",REPT("\",2),CHAR(10)),""))</f>
        <v xml:space="preserve">// Tier 7 - Large Volume Containment \\
</v>
      </c>
    </row>
    <row r="427" spans="1:14" x14ac:dyDescent="0.35">
      <c r="A427" t="s">
        <v>126</v>
      </c>
      <c r="B427">
        <f>_xlfn.FLOOR.MATH(VLOOKUP(Tbl_FuelTankStandard[[#This Row],[FuelTankStandard]],primary[[id]:[tier]],2,FALSE),1)</f>
        <v>8</v>
      </c>
      <c r="C427" t="s">
        <v>1136</v>
      </c>
      <c r="G427" t="str">
        <f t="shared" si="30"/>
        <v>FuelTankStandard8</v>
      </c>
      <c r="M427" s="14" t="str">
        <f t="shared" si="28"/>
        <v>@PART[*]:HAS[#kiwiBranch[FuelTankStandard],#kiwiTier[8]]:FOR[zKiwiTechTree]
{
    @TechRequired = highPerformanceFuelSystems
}</v>
      </c>
      <c r="N427" t="str">
        <f>IF(AND(EXACT(LEFT(A427,1),UPPER(LEFT(A427,1)))=TRUE,A427&lt;&gt;""),_xlfn.CONCAT(REPT("/",4)," ",REPT("*",10)," ",A427," ",REPT("*",10)," ",REPT("\",4),CHAR(10)),IF(A427&lt;&gt;"",_xlfn.CONCAT(REPT("/",2)," Tier ",B427," - ",VLOOKUP(A427,primary[[id]:[realTitle]],5,FALSE)," ",REPT("\",2),CHAR(10)),""))</f>
        <v xml:space="preserve">// Tier 8 - High-Performance Fuel Systems \\
</v>
      </c>
    </row>
    <row r="428" spans="1:14" x14ac:dyDescent="0.35">
      <c r="A428" t="s">
        <v>155</v>
      </c>
      <c r="B428">
        <f>_xlfn.FLOOR.MATH(VLOOKUP(Tbl_FuelTankStandard[[#This Row],[FuelTankStandard]],primary[[id]:[tier]],2,FALSE),1)</f>
        <v>9</v>
      </c>
      <c r="C428" t="s">
        <v>1136</v>
      </c>
      <c r="G428" t="str">
        <f t="shared" ref="G428:G493" si="31">_xlfn.CONCAT(C428,B428)</f>
        <v>FuelTankStandard9</v>
      </c>
      <c r="M428" s="14" t="str">
        <f t="shared" si="28"/>
        <v>@PART[*]:HAS[#kiwiBranch[FuelTankStandard],#kiwiTier[9]]:FOR[zKiwiTechTree]
{
    @TechRequired = specializedFuelStorage
}</v>
      </c>
      <c r="N428" t="str">
        <f>IF(AND(EXACT(LEFT(A428,1),UPPER(LEFT(A428,1)))=TRUE,A428&lt;&gt;""),_xlfn.CONCAT(REPT("/",4)," ",REPT("*",10)," ",A428," ",REPT("*",10)," ",REPT("\",4),CHAR(10)),IF(A428&lt;&gt;"",_xlfn.CONCAT(REPT("/",2)," Tier ",B428," - ",VLOOKUP(A428,primary[[id]:[realTitle]],5,FALSE)," ",REPT("\",2),CHAR(10)),""))</f>
        <v xml:space="preserve">// Tier 9 - Specialized Fuel Storage \\
</v>
      </c>
    </row>
    <row r="429" spans="1:14" x14ac:dyDescent="0.35">
      <c r="A429" t="s">
        <v>199</v>
      </c>
      <c r="B429">
        <f>_xlfn.FLOOR.MATH(VLOOKUP(Tbl_FuelTankStandard[[#This Row],[FuelTankStandard]],primary[[id]:[tier]],2,FALSE),1)</f>
        <v>10</v>
      </c>
      <c r="C429" t="s">
        <v>1136</v>
      </c>
      <c r="G429" t="str">
        <f t="shared" si="31"/>
        <v>FuelTankStandard10</v>
      </c>
      <c r="M429" s="14" t="str">
        <f t="shared" si="28"/>
        <v>@PART[*]:HAS[#kiwiBranch[FuelTankStandard],#kiwiTier[10]]:FOR[zKiwiTechTree]
{
    @TechRequired = exoticFuelStorage
}</v>
      </c>
      <c r="N429" t="str">
        <f>IF(AND(EXACT(LEFT(A429,1),UPPER(LEFT(A429,1)))=TRUE,A429&lt;&gt;""),_xlfn.CONCAT(REPT("/",4)," ",REPT("*",10)," ",A429," ",REPT("*",10)," ",REPT("\",4),CHAR(10)),IF(A429&lt;&gt;"",_xlfn.CONCAT(REPT("/",2)," Tier ",B429," - ",VLOOKUP(A429,primary[[id]:[realTitle]],5,FALSE)," ",REPT("\",2),CHAR(10)),""))</f>
        <v xml:space="preserve">// Tier 10 - Exotic Fuel Storage \\
</v>
      </c>
    </row>
    <row r="430" spans="1:14" x14ac:dyDescent="0.35">
      <c r="A430" t="s">
        <v>221</v>
      </c>
      <c r="B430">
        <f>_xlfn.FLOOR.MATH(VLOOKUP(Tbl_FuelTankStandard[[#This Row],[FuelTankStandard]],primary[[id]:[tier]],2,FALSE),1)</f>
        <v>11</v>
      </c>
      <c r="C430" t="s">
        <v>1136</v>
      </c>
      <c r="G430" t="str">
        <f t="shared" si="31"/>
        <v>FuelTankStandard11</v>
      </c>
      <c r="M430" s="14" t="str">
        <f t="shared" si="28"/>
        <v>@PART[*]:HAS[#kiwiBranch[FuelTankStandard],#kiwiTier[11]]:FOR[zKiwiTechTree]
{
    @TechRequired = extremeFuelStorage
}</v>
      </c>
      <c r="N430" t="str">
        <f>IF(AND(EXACT(LEFT(A430,1),UPPER(LEFT(A430,1)))=TRUE,A430&lt;&gt;""),_xlfn.CONCAT(REPT("/",4)," ",REPT("*",10)," ",A430," ",REPT("*",10)," ",REPT("\",4),CHAR(10)),IF(A430&lt;&gt;"",_xlfn.CONCAT(REPT("/",2)," Tier ",B430," - ",VLOOKUP(A430,primary[[id]:[realTitle]],5,FALSE)," ",REPT("\",2),CHAR(10)),""))</f>
        <v xml:space="preserve">// Tier 11 - Extreme Fuel Storage \\
</v>
      </c>
    </row>
    <row r="431" spans="1:14" x14ac:dyDescent="0.35">
      <c r="G431" t="str">
        <f t="shared" si="31"/>
        <v/>
      </c>
      <c r="M431" s="14" t="str">
        <f t="shared" si="28"/>
        <v/>
      </c>
      <c r="N431" t="str">
        <f>IF(AND(EXACT(LEFT(A431,1),UPPER(LEFT(A431,1)))=TRUE,A431&lt;&gt;""),_xlfn.CONCAT(REPT("/",4)," ",REPT("*",10)," ",A431," ",REPT("*",10)," ",REPT("\",4),CHAR(10)),IF(A431&lt;&gt;"",_xlfn.CONCAT(REPT("/",2)," Tier ",B431," - ",VLOOKUP(A431,primary[[id]:[realTitle]],5,FALSE)," ",REPT("\",2),CHAR(10)),""))</f>
        <v/>
      </c>
    </row>
    <row r="432" spans="1:14" x14ac:dyDescent="0.35">
      <c r="G432" t="str">
        <f t="shared" si="31"/>
        <v/>
      </c>
      <c r="M432" s="14" t="str">
        <f t="shared" si="28"/>
        <v/>
      </c>
      <c r="N432" t="str">
        <f>IF(AND(EXACT(LEFT(A432,1),UPPER(LEFT(A432,1)))=TRUE,A432&lt;&gt;""),_xlfn.CONCAT(REPT("/",4)," ",REPT("*",10)," ",A432," ",REPT("*",10)," ",REPT("\",4),CHAR(10)),IF(A432&lt;&gt;"",_xlfn.CONCAT(REPT("/",2)," Tier ",B432," - ",VLOOKUP(A432,primary[[id]:[realTitle]],5,FALSE)," ",REPT("\",2),CHAR(10)),""))</f>
        <v/>
      </c>
    </row>
    <row r="433" spans="1:14" x14ac:dyDescent="0.35">
      <c r="A433" t="s">
        <v>1137</v>
      </c>
      <c r="B433" t="s">
        <v>247</v>
      </c>
      <c r="C433" t="s">
        <v>1165</v>
      </c>
      <c r="G433" t="str">
        <f t="shared" si="31"/>
        <v>TitleTier</v>
      </c>
      <c r="M433" s="14" t="str">
        <f t="shared" si="28"/>
        <v/>
      </c>
      <c r="N433" t="str">
        <f>IF(AND(EXACT(LEFT(A433,1),UPPER(LEFT(A433,1)))=TRUE,A433&lt;&gt;""),_xlfn.CONCAT(REPT("/",4)," ",REPT("*",10)," ",A433," ",REPT("*",10)," ",REPT("\",4),CHAR(10)),IF(A433&lt;&gt;"",_xlfn.CONCAT(REPT("/",2)," Tier ",B433," - ",VLOOKUP(A433,primary[[id]:[realTitle]],5,FALSE)," ",REPT("\",2),CHAR(10)),""))</f>
        <v xml:space="preserve">//// ********** FuelTankBalloon ********** \\\\
</v>
      </c>
    </row>
    <row r="434" spans="1:14" x14ac:dyDescent="0.35">
      <c r="A434" s="18" t="s">
        <v>23</v>
      </c>
      <c r="B434">
        <f>_xlfn.FLOOR.MATH(VLOOKUP(Tbl_FuelTankBalloon[[#This Row],[FuelTankBalloon]],primary[[id]:[tier]],2,FALSE),1)</f>
        <v>4</v>
      </c>
      <c r="C434" t="s">
        <v>1137</v>
      </c>
      <c r="G434" t="str">
        <f t="shared" si="31"/>
        <v>FuelTankBalloon4</v>
      </c>
      <c r="M434" s="14" t="str">
        <f t="shared" si="28"/>
        <v>@PART[*]:HAS[#kiwiBranch[FuelTankBalloon],#kiwiTier[4]]:FOR[zKiwiTechTree]
{
    @TechRequired = fuelLines
}</v>
      </c>
      <c r="N434" t="str">
        <f>IF(AND(EXACT(LEFT(A434,1),UPPER(LEFT(A434,1)))=TRUE,A434&lt;&gt;""),_xlfn.CONCAT(REPT("/",4)," ",REPT("*",10)," ",A434," ",REPT("*",10)," ",REPT("\",4),CHAR(10)),IF(A434&lt;&gt;"",_xlfn.CONCAT(REPT("/",2)," Tier ",B434," - ",VLOOKUP(A434,primary[[id]:[realTitle]],5,FALSE)," ",REPT("\",2),CHAR(10)),""))</f>
        <v xml:space="preserve">// Tier 4 - Fuel Lines \\
</v>
      </c>
    </row>
    <row r="435" spans="1:14" x14ac:dyDescent="0.35">
      <c r="A435" t="s">
        <v>38</v>
      </c>
      <c r="B435">
        <f>_xlfn.FLOOR.MATH(VLOOKUP(Tbl_FuelTankBalloon[[#This Row],[FuelTankBalloon]],primary[[id]:[tier]],2,FALSE),1)</f>
        <v>5</v>
      </c>
      <c r="C435" t="s">
        <v>1137</v>
      </c>
      <c r="G435" t="str">
        <f t="shared" si="31"/>
        <v>FuelTankBalloon5</v>
      </c>
      <c r="M435" s="14" t="str">
        <f t="shared" si="28"/>
        <v>@PART[*]:HAS[#kiwiBranch[FuelTankBalloon],#kiwiTier[5]]:FOR[zKiwiTechTree]
{
    @TechRequired = flexibleFuelSolutions
}</v>
      </c>
      <c r="N435" t="str">
        <f>IF(AND(EXACT(LEFT(A435,1),UPPER(LEFT(A435,1)))=TRUE,A435&lt;&gt;""),_xlfn.CONCAT(REPT("/",4)," ",REPT("*",10)," ",A435," ",REPT("*",10)," ",REPT("\",4),CHAR(10)),IF(A435&lt;&gt;"",_xlfn.CONCAT(REPT("/",2)," Tier ",B435," - ",VLOOKUP(A435,primary[[id]:[realTitle]],5,FALSE)," ",REPT("\",2),CHAR(10)),""))</f>
        <v xml:space="preserve">// Tier 5 - Flexible Fuel Solutions \\
</v>
      </c>
    </row>
    <row r="436" spans="1:14" x14ac:dyDescent="0.35">
      <c r="A436" t="s">
        <v>61</v>
      </c>
      <c r="B436">
        <f>_xlfn.FLOOR.MATH(VLOOKUP(Tbl_FuelTankBalloon[[#This Row],[FuelTankBalloon]],primary[[id]:[tier]],2,FALSE),1)</f>
        <v>6</v>
      </c>
      <c r="C436" t="s">
        <v>1137</v>
      </c>
      <c r="G436" t="str">
        <f t="shared" si="31"/>
        <v>FuelTankBalloon6</v>
      </c>
      <c r="M436" s="14" t="str">
        <f t="shared" si="28"/>
        <v>@PART[*]:HAS[#kiwiBranch[FuelTankBalloon],#kiwiTier[6]]:FOR[zKiwiTechTree]
{
    @TechRequired = advancedFlexibleFuelSystems
}</v>
      </c>
      <c r="N436" t="str">
        <f>IF(AND(EXACT(LEFT(A436,1),UPPER(LEFT(A436,1)))=TRUE,A436&lt;&gt;""),_xlfn.CONCAT(REPT("/",4)," ",REPT("*",10)," ",A436," ",REPT("*",10)," ",REPT("\",4),CHAR(10)),IF(A436&lt;&gt;"",_xlfn.CONCAT(REPT("/",2)," Tier ",B436," - ",VLOOKUP(A436,primary[[id]:[realTitle]],5,FALSE)," ",REPT("\",2),CHAR(10)),""))</f>
        <v xml:space="preserve">// Tier 6 - Advanced Flexible Fuel Systems \\
</v>
      </c>
    </row>
    <row r="437" spans="1:14" x14ac:dyDescent="0.35">
      <c r="A437" t="s">
        <v>203</v>
      </c>
      <c r="B437">
        <f>_xlfn.FLOOR.MATH(VLOOKUP(Tbl_FuelTankBalloon[[#This Row],[FuelTankBalloon]],primary[[id]:[tier]],2,FALSE),1)</f>
        <v>7</v>
      </c>
      <c r="C437" t="s">
        <v>1137</v>
      </c>
      <c r="G437" t="str">
        <f t="shared" si="31"/>
        <v>FuelTankBalloon7</v>
      </c>
      <c r="M437" s="14" t="str">
        <f t="shared" si="28"/>
        <v>@PART[*]:HAS[#kiwiBranch[FuelTankBalloon],#kiwiTier[7]]:FOR[zKiwiTechTree]
{
    @TechRequired = largeFlexibleFuelSystems
}</v>
      </c>
      <c r="N437" t="str">
        <f>IF(AND(EXACT(LEFT(A437,1),UPPER(LEFT(A437,1)))=TRUE,A437&lt;&gt;""),_xlfn.CONCAT(REPT("/",4)," ",REPT("*",10)," ",A437," ",REPT("*",10)," ",REPT("\",4),CHAR(10)),IF(A437&lt;&gt;"",_xlfn.CONCAT(REPT("/",2)," Tier ",B437," - ",VLOOKUP(A437,primary[[id]:[realTitle]],5,FALSE)," ",REPT("\",2),CHAR(10)),""))</f>
        <v xml:space="preserve">// Tier 7 - Large Flexible Fuel Systems \\
</v>
      </c>
    </row>
    <row r="438" spans="1:14" x14ac:dyDescent="0.35">
      <c r="A438" t="s">
        <v>202</v>
      </c>
      <c r="B438">
        <f>_xlfn.FLOOR.MATH(VLOOKUP(Tbl_FuelTankBalloon[[#This Row],[FuelTankBalloon]],primary[[id]:[tier]],2,FALSE),1)</f>
        <v>8</v>
      </c>
      <c r="C438" t="s">
        <v>1137</v>
      </c>
      <c r="G438" t="str">
        <f t="shared" si="31"/>
        <v>FuelTankBalloon8</v>
      </c>
      <c r="M438" s="14" t="str">
        <f t="shared" si="28"/>
        <v>@PART[*]:HAS[#kiwiBranch[FuelTankBalloon],#kiwiTier[8]]:FOR[zKiwiTechTree]
{
    @TechRequired = hugeFlexibleFuelSystems
}</v>
      </c>
      <c r="N438" t="str">
        <f>IF(AND(EXACT(LEFT(A438,1),UPPER(LEFT(A438,1)))=TRUE,A438&lt;&gt;""),_xlfn.CONCAT(REPT("/",4)," ",REPT("*",10)," ",A438," ",REPT("*",10)," ",REPT("\",4),CHAR(10)),IF(A438&lt;&gt;"",_xlfn.CONCAT(REPT("/",2)," Tier ",B438," - ",VLOOKUP(A438,primary[[id]:[realTitle]],5,FALSE)," ",REPT("\",2),CHAR(10)),""))</f>
        <v xml:space="preserve">// Tier 8 - Huge Flexible Fuel Systems \\
</v>
      </c>
    </row>
    <row r="439" spans="1:14" x14ac:dyDescent="0.35">
      <c r="A439" t="s">
        <v>206</v>
      </c>
      <c r="B439">
        <f>_xlfn.FLOOR.MATH(VLOOKUP(Tbl_FuelTankBalloon[[#This Row],[FuelTankBalloon]],primary[[id]:[tier]],2,FALSE),1)</f>
        <v>9</v>
      </c>
      <c r="C439" t="s">
        <v>1137</v>
      </c>
      <c r="G439" t="str">
        <f t="shared" si="31"/>
        <v>FuelTankBalloon9</v>
      </c>
      <c r="M439" s="14" t="str">
        <f t="shared" si="28"/>
        <v>@PART[*]:HAS[#kiwiBranch[FuelTankBalloon],#kiwiTier[9]]:FOR[zKiwiTechTree]
{
    @TechRequired = highPerformanceFlexibleFuelSystems
}</v>
      </c>
      <c r="N439" t="str">
        <f>IF(AND(EXACT(LEFT(A439,1),UPPER(LEFT(A439,1)))=TRUE,A439&lt;&gt;""),_xlfn.CONCAT(REPT("/",4)," ",REPT("*",10)," ",A439," ",REPT("*",10)," ",REPT("\",4),CHAR(10)),IF(A439&lt;&gt;"",_xlfn.CONCAT(REPT("/",2)," Tier ",B439," - ",VLOOKUP(A439,primary[[id]:[realTitle]],5,FALSE)," ",REPT("\",2),CHAR(10)),""))</f>
        <v xml:space="preserve">// Tier 9 - High Performance Flexible Fuel Systems \\
</v>
      </c>
    </row>
    <row r="440" spans="1:14" x14ac:dyDescent="0.35">
      <c r="A440" t="s">
        <v>199</v>
      </c>
      <c r="B440">
        <f>_xlfn.FLOOR.MATH(VLOOKUP(Tbl_FuelTankBalloon[[#This Row],[FuelTankBalloon]],primary[[id]:[tier]],2,FALSE),1)</f>
        <v>10</v>
      </c>
      <c r="C440" t="s">
        <v>1137</v>
      </c>
      <c r="G440" t="str">
        <f t="shared" si="31"/>
        <v>FuelTankBalloon10</v>
      </c>
      <c r="M440" s="14" t="str">
        <f t="shared" si="28"/>
        <v>@PART[*]:HAS[#kiwiBranch[FuelTankBalloon],#kiwiTier[10]]:FOR[zKiwiTechTree]
{
    @TechRequired = exoticFuelStorage
}</v>
      </c>
      <c r="N440" t="str">
        <f>IF(AND(EXACT(LEFT(A440,1),UPPER(LEFT(A440,1)))=TRUE,A440&lt;&gt;""),_xlfn.CONCAT(REPT("/",4)," ",REPT("*",10)," ",A440," ",REPT("*",10)," ",REPT("\",4),CHAR(10)),IF(A440&lt;&gt;"",_xlfn.CONCAT(REPT("/",2)," Tier ",B440," - ",VLOOKUP(A440,primary[[id]:[realTitle]],5,FALSE)," ",REPT("\",2),CHAR(10)),""))</f>
        <v xml:space="preserve">// Tier 10 - Exotic Fuel Storage \\
</v>
      </c>
    </row>
    <row r="441" spans="1:14" x14ac:dyDescent="0.35">
      <c r="A441" t="s">
        <v>221</v>
      </c>
      <c r="B441">
        <f>_xlfn.FLOOR.MATH(VLOOKUP(Tbl_FuelTankBalloon[[#This Row],[FuelTankBalloon]],primary[[id]:[tier]],2,FALSE),1)</f>
        <v>11</v>
      </c>
      <c r="C441" t="s">
        <v>1137</v>
      </c>
      <c r="G441" t="str">
        <f t="shared" si="31"/>
        <v>FuelTankBalloon11</v>
      </c>
      <c r="M441" s="14" t="str">
        <f t="shared" si="28"/>
        <v>@PART[*]:HAS[#kiwiBranch[FuelTankBalloon],#kiwiTier[11]]:FOR[zKiwiTechTree]
{
    @TechRequired = extremeFuelStorage
}</v>
      </c>
      <c r="N441" t="str">
        <f>IF(AND(EXACT(LEFT(A441,1),UPPER(LEFT(A441,1)))=TRUE,A441&lt;&gt;""),_xlfn.CONCAT(REPT("/",4)," ",REPT("*",10)," ",A441," ",REPT("*",10)," ",REPT("\",4),CHAR(10)),IF(A441&lt;&gt;"",_xlfn.CONCAT(REPT("/",2)," Tier ",B441," - ",VLOOKUP(A441,primary[[id]:[realTitle]],5,FALSE)," ",REPT("\",2),CHAR(10)),""))</f>
        <v xml:space="preserve">// Tier 11 - Extreme Fuel Storage \\
</v>
      </c>
    </row>
    <row r="442" spans="1:14" x14ac:dyDescent="0.35">
      <c r="G442" t="str">
        <f t="shared" si="31"/>
        <v/>
      </c>
      <c r="M442" s="14" t="str">
        <f t="shared" si="28"/>
        <v/>
      </c>
      <c r="N442" t="str">
        <f>IF(AND(EXACT(LEFT(A442,1),UPPER(LEFT(A442,1)))=TRUE,A442&lt;&gt;""),_xlfn.CONCAT(REPT("/",4)," ",REPT("*",10)," ",A442," ",REPT("*",10)," ",REPT("\",4),CHAR(10)),IF(A442&lt;&gt;"",_xlfn.CONCAT(REPT("/",2)," Tier ",B442," - ",VLOOKUP(A442,primary[[id]:[realTitle]],5,FALSE)," ",REPT("\",2),CHAR(10)),""))</f>
        <v/>
      </c>
    </row>
    <row r="443" spans="1:14" x14ac:dyDescent="0.35">
      <c r="G443" t="str">
        <f t="shared" si="31"/>
        <v/>
      </c>
      <c r="M443" s="14" t="str">
        <f t="shared" si="28"/>
        <v/>
      </c>
      <c r="N443" t="str">
        <f>IF(AND(EXACT(LEFT(A443,1),UPPER(LEFT(A443,1)))=TRUE,A443&lt;&gt;""),_xlfn.CONCAT(REPT("/",4)," ",REPT("*",10)," ",A443," ",REPT("*",10)," ",REPT("\",4),CHAR(10)),IF(A443&lt;&gt;"",_xlfn.CONCAT(REPT("/",2)," Tier ",B443," - ",VLOOKUP(A443,primary[[id]:[realTitle]],5,FALSE)," ",REPT("\",2),CHAR(10)),""))</f>
        <v/>
      </c>
    </row>
    <row r="444" spans="1:14" x14ac:dyDescent="0.35">
      <c r="A444" t="s">
        <v>1138</v>
      </c>
      <c r="B444" t="s">
        <v>247</v>
      </c>
      <c r="C444" t="s">
        <v>1165</v>
      </c>
      <c r="G444" t="str">
        <f t="shared" si="31"/>
        <v>TitleTier</v>
      </c>
      <c r="M444" s="14" t="str">
        <f t="shared" si="28"/>
        <v/>
      </c>
      <c r="N444" t="str">
        <f>IF(AND(EXACT(LEFT(A444,1),UPPER(LEFT(A444,1)))=TRUE,A444&lt;&gt;""),_xlfn.CONCAT(REPT("/",4)," ",REPT("*",10)," ",A444," ",REPT("*",10)," ",REPT("\",4),CHAR(10)),IF(A444&lt;&gt;"",_xlfn.CONCAT(REPT("/",2)," Tier ",B444," - ",VLOOKUP(A444,primary[[id]:[realTitle]],5,FALSE)," ",REPT("\",2),CHAR(10)),""))</f>
        <v xml:space="preserve">//// ********** FuelTankNobleGas ********** \\\\
</v>
      </c>
    </row>
    <row r="445" spans="1:14" x14ac:dyDescent="0.35">
      <c r="A445" s="18" t="s">
        <v>109</v>
      </c>
      <c r="B445">
        <f>_xlfn.FLOOR.MATH(VLOOKUP(Tbl_FuelTankNobleGas[[#This Row],[FuelTankNobleGas]],primary[[id]:[tier]],2,FALSE),1)</f>
        <v>7</v>
      </c>
      <c r="C445" t="s">
        <v>1138</v>
      </c>
      <c r="G445" t="str">
        <f t="shared" si="31"/>
        <v>FuelTankNobleGas7</v>
      </c>
      <c r="M445" s="14" t="str">
        <f t="shared" si="28"/>
        <v>@PART[*]:HAS[#kiwiBranch[FuelTankNobleGas],#kiwiTier[7]]:FOR[zKiwiTechTree]
{
    @TechRequired = nobleGasFuelSystems
}</v>
      </c>
      <c r="N445" t="str">
        <f>IF(AND(EXACT(LEFT(A445,1),UPPER(LEFT(A445,1)))=TRUE,A445&lt;&gt;""),_xlfn.CONCAT(REPT("/",4)," ",REPT("*",10)," ",A445," ",REPT("*",10)," ",REPT("\",4),CHAR(10)),IF(A445&lt;&gt;"",_xlfn.CONCAT(REPT("/",2)," Tier ",B445," - ",VLOOKUP(A445,primary[[id]:[realTitle]],5,FALSE)," ",REPT("\",2),CHAR(10)),""))</f>
        <v xml:space="preserve">// Tier 7 - Noble Gas Fuel Systems \\
</v>
      </c>
    </row>
    <row r="446" spans="1:14" x14ac:dyDescent="0.35">
      <c r="A446" t="s">
        <v>193</v>
      </c>
      <c r="B446">
        <f>_xlfn.FLOOR.MATH(VLOOKUP(Tbl_FuelTankNobleGas[[#This Row],[FuelTankNobleGas]],primary[[id]:[tier]],2,FALSE),1)</f>
        <v>10</v>
      </c>
      <c r="C446" t="s">
        <v>1138</v>
      </c>
      <c r="G446" t="str">
        <f t="shared" si="31"/>
        <v>FuelTankNobleGas10</v>
      </c>
      <c r="M446" s="14" t="str">
        <f t="shared" si="28"/>
        <v>@PART[*]:HAS[#kiwiBranch[FuelTankNobleGas],#kiwiTier[10]]:FOR[zKiwiTechTree]
{
    @TechRequired = lithiumFuelSystems
}</v>
      </c>
      <c r="N446" t="str">
        <f>IF(AND(EXACT(LEFT(A446,1),UPPER(LEFT(A446,1)))=TRUE,A446&lt;&gt;""),_xlfn.CONCAT(REPT("/",4)," ",REPT("*",10)," ",A446," ",REPT("*",10)," ",REPT("\",4),CHAR(10)),IF(A446&lt;&gt;"",_xlfn.CONCAT(REPT("/",2)," Tier ",B446," - ",VLOOKUP(A446,primary[[id]:[realTitle]],5,FALSE)," ",REPT("\",2),CHAR(10)),""))</f>
        <v xml:space="preserve">// Tier 10 - Lithium Fuel Systems \\
</v>
      </c>
    </row>
    <row r="447" spans="1:14" x14ac:dyDescent="0.35">
      <c r="G447" t="str">
        <f t="shared" si="31"/>
        <v/>
      </c>
      <c r="M447" s="14" t="str">
        <f t="shared" si="28"/>
        <v/>
      </c>
      <c r="N447" t="str">
        <f>IF(AND(EXACT(LEFT(A447,1),UPPER(LEFT(A447,1)))=TRUE,A447&lt;&gt;""),_xlfn.CONCAT(REPT("/",4)," ",REPT("*",10)," ",A447," ",REPT("*",10)," ",REPT("\",4),CHAR(10)),IF(A447&lt;&gt;"",_xlfn.CONCAT(REPT("/",2)," Tier ",B447," - ",VLOOKUP(A447,primary[[id]:[realTitle]],5,FALSE)," ",REPT("\",2),CHAR(10)),""))</f>
        <v/>
      </c>
    </row>
    <row r="448" spans="1:14" x14ac:dyDescent="0.35">
      <c r="G448" t="str">
        <f t="shared" si="31"/>
        <v/>
      </c>
      <c r="M448" s="14" t="str">
        <f t="shared" si="28"/>
        <v/>
      </c>
      <c r="N448" t="str">
        <f>IF(AND(EXACT(LEFT(A448,1),UPPER(LEFT(A448,1)))=TRUE,A448&lt;&gt;""),_xlfn.CONCAT(REPT("/",4)," ",REPT("*",10)," ",A448," ",REPT("*",10)," ",REPT("\",4),CHAR(10)),IF(A448&lt;&gt;"",_xlfn.CONCAT(REPT("/",2)," Tier ",B448," - ",VLOOKUP(A448,primary[[id]:[realTitle]],5,FALSE)," ",REPT("\",2),CHAR(10)),""))</f>
        <v/>
      </c>
    </row>
    <row r="449" spans="1:14" x14ac:dyDescent="0.35">
      <c r="A449" t="s">
        <v>1139</v>
      </c>
      <c r="B449" t="s">
        <v>247</v>
      </c>
      <c r="C449" t="s">
        <v>1165</v>
      </c>
      <c r="G449" t="str">
        <f t="shared" si="31"/>
        <v>TitleTier</v>
      </c>
      <c r="M449" s="14" t="str">
        <f t="shared" si="28"/>
        <v/>
      </c>
      <c r="N449" t="str">
        <f>IF(AND(EXACT(LEFT(A449,1),UPPER(LEFT(A449,1)))=TRUE,A449&lt;&gt;""),_xlfn.CONCAT(REPT("/",4)," ",REPT("*",10)," ",A449," ",REPT("*",10)," ",REPT("\",4),CHAR(10)),IF(A449&lt;&gt;"",_xlfn.CONCAT(REPT("/",2)," Tier ",B449," - ",VLOOKUP(A449,primary[[id]:[realTitle]],5,FALSE)," ",REPT("\",2),CHAR(10)),""))</f>
        <v xml:space="preserve">//// ********** FuelTankNuclear ********** \\\\
</v>
      </c>
    </row>
    <row r="450" spans="1:14" x14ac:dyDescent="0.35">
      <c r="A450" s="18" t="s">
        <v>106</v>
      </c>
      <c r="B450">
        <f>_xlfn.FLOOR.MATH(VLOOKUP(Tbl_FuelTankNuclear[[#This Row],[FuelTankNuclear]],primary[[id]:[tier]],2,FALSE),1)</f>
        <v>7</v>
      </c>
      <c r="C450" t="s">
        <v>1139</v>
      </c>
      <c r="G450" t="str">
        <f t="shared" si="31"/>
        <v>FuelTankNuclear7</v>
      </c>
      <c r="M450" s="14" t="str">
        <f t="shared" si="28"/>
        <v>@PART[*]:HAS[#kiwiBranch[FuelTankNuclear],#kiwiTier[7]]:FOR[zKiwiTechTree]
{
    @TechRequired = nuclearFuelSystems
}</v>
      </c>
      <c r="N450" t="str">
        <f>IF(AND(EXACT(LEFT(A450,1),UPPER(LEFT(A450,1)))=TRUE,A450&lt;&gt;""),_xlfn.CONCAT(REPT("/",4)," ",REPT("*",10)," ",A450," ",REPT("*",10)," ",REPT("\",4),CHAR(10)),IF(A450&lt;&gt;"",_xlfn.CONCAT(REPT("/",2)," Tier ",B450," - ",VLOOKUP(A450,primary[[id]:[realTitle]],5,FALSE)," ",REPT("\",2),CHAR(10)),""))</f>
        <v xml:space="preserve">// Tier 7 - Nuclear Fuel Systems \\
</v>
      </c>
    </row>
    <row r="451" spans="1:14" x14ac:dyDescent="0.35">
      <c r="G451" t="str">
        <f t="shared" si="31"/>
        <v/>
      </c>
      <c r="M451" s="14" t="str">
        <f t="shared" si="28"/>
        <v/>
      </c>
      <c r="N451" t="str">
        <f>IF(AND(EXACT(LEFT(A451,1),UPPER(LEFT(A451,1)))=TRUE,A451&lt;&gt;""),_xlfn.CONCAT(REPT("/",4)," ",REPT("*",10)," ",A451," ",REPT("*",10)," ",REPT("\",4),CHAR(10)),IF(A451&lt;&gt;"",_xlfn.CONCAT(REPT("/",2)," Tier ",B451," - ",VLOOKUP(A451,primary[[id]:[realTitle]],5,FALSE)," ",REPT("\",2),CHAR(10)),""))</f>
        <v/>
      </c>
    </row>
    <row r="452" spans="1:14" x14ac:dyDescent="0.35">
      <c r="G452" t="str">
        <f t="shared" si="31"/>
        <v/>
      </c>
      <c r="M452" s="14" t="str">
        <f t="shared" si="28"/>
        <v/>
      </c>
      <c r="N452" t="str">
        <f>IF(AND(EXACT(LEFT(A452,1),UPPER(LEFT(A452,1)))=TRUE,A452&lt;&gt;""),_xlfn.CONCAT(REPT("/",4)," ",REPT("*",10)," ",A452," ",REPT("*",10)," ",REPT("\",4),CHAR(10)),IF(A452&lt;&gt;"",_xlfn.CONCAT(REPT("/",2)," Tier ",B452," - ",VLOOKUP(A452,primary[[id]:[realTitle]],5,FALSE)," ",REPT("\",2),CHAR(10)),""))</f>
        <v/>
      </c>
    </row>
    <row r="453" spans="1:14" x14ac:dyDescent="0.35">
      <c r="A453" t="s">
        <v>1146</v>
      </c>
      <c r="B453" t="s">
        <v>247</v>
      </c>
      <c r="C453" t="s">
        <v>1165</v>
      </c>
      <c r="G453" t="str">
        <f t="shared" si="31"/>
        <v>TitleTier</v>
      </c>
      <c r="M453" s="14" t="str">
        <f t="shared" si="28"/>
        <v/>
      </c>
      <c r="N453" t="str">
        <f>IF(AND(EXACT(LEFT(A453,1),UPPER(LEFT(A453,1)))=TRUE,A453&lt;&gt;""),_xlfn.CONCAT(REPT("/",4)," ",REPT("*",10)," ",A453," ",REPT("*",10)," ",REPT("\",4),CHAR(10)),IF(A453&lt;&gt;"",_xlfn.CONCAT(REPT("/",2)," Tier ",B453," - ",VLOOKUP(A453,primary[[id]:[realTitle]],5,FALSE)," ",REPT("\",2),CHAR(10)),""))</f>
        <v xml:space="preserve">//// ********** ProbesSatellite ********** \\\\
</v>
      </c>
    </row>
    <row r="454" spans="1:14" x14ac:dyDescent="0.35">
      <c r="A454" s="18" t="s">
        <v>0</v>
      </c>
      <c r="B454">
        <f>_xlfn.FLOOR.MATH(VLOOKUP(Tbl_ProbesSatellite[[#This Row],[ProbesSatellite]],primary[[id]:[tier]],2,FALSE),1)</f>
        <v>0</v>
      </c>
      <c r="C454" t="s">
        <v>1146</v>
      </c>
      <c r="G454" t="str">
        <f t="shared" si="31"/>
        <v>ProbesSatellite0</v>
      </c>
      <c r="M454" s="14" t="str">
        <f t="shared" si="28"/>
        <v>@PART[*]:HAS[#kiwiBranch[ProbesSatellite],#kiwiTier[0]]:FOR[zKiwiTechTree]
{
    @TechRequired = start
}</v>
      </c>
      <c r="N454" t="str">
        <f>IF(AND(EXACT(LEFT(A454,1),UPPER(LEFT(A454,1)))=TRUE,A454&lt;&gt;""),_xlfn.CONCAT(REPT("/",4)," ",REPT("*",10)," ",A454," ",REPT("*",10)," ",REPT("\",4),CHAR(10)),IF(A454&lt;&gt;"",_xlfn.CONCAT(REPT("/",2)," Tier ",B454," - ",VLOOKUP(A454,primary[[id]:[realTitle]],5,FALSE)," ",REPT("\",2),CHAR(10)),""))</f>
        <v xml:space="preserve">// Tier 0 - Start \\
</v>
      </c>
    </row>
    <row r="455" spans="1:14" x14ac:dyDescent="0.35">
      <c r="A455" t="s">
        <v>120</v>
      </c>
      <c r="B455">
        <f>_xlfn.FLOOR.MATH(VLOOKUP(Tbl_ProbesSatellite[[#This Row],[ProbesSatellite]],primary[[id]:[tier]],2,FALSE),1)</f>
        <v>1</v>
      </c>
      <c r="C455" t="s">
        <v>1146</v>
      </c>
      <c r="G455" t="str">
        <f t="shared" si="31"/>
        <v>ProbesSatellite1</v>
      </c>
      <c r="M455" s="14" t="str">
        <f t="shared" si="28"/>
        <v>@PART[*]:HAS[#kiwiBranch[ProbesSatellite],#kiwiTier[1]]:FOR[zKiwiTechTree]
{
    @TechRequired = algebra
}</v>
      </c>
      <c r="N455" t="str">
        <f>IF(AND(EXACT(LEFT(A455,1),UPPER(LEFT(A455,1)))=TRUE,A455&lt;&gt;""),_xlfn.CONCAT(REPT("/",4)," ",REPT("*",10)," ",A455," ",REPT("*",10)," ",REPT("\",4),CHAR(10)),IF(A455&lt;&gt;"",_xlfn.CONCAT(REPT("/",2)," Tier ",B455," - ",VLOOKUP(A455,primary[[id]:[realTitle]],5,FALSE)," ",REPT("\",2),CHAR(10)),""))</f>
        <v xml:space="preserve">// Tier 1 - Algebra \\
</v>
      </c>
    </row>
    <row r="456" spans="1:14" x14ac:dyDescent="0.35">
      <c r="A456" t="s">
        <v>7</v>
      </c>
      <c r="B456">
        <f>_xlfn.FLOOR.MATH(VLOOKUP(Tbl_ProbesSatellite[[#This Row],[ProbesSatellite]],primary[[id]:[tier]],2,FALSE),1)</f>
        <v>2</v>
      </c>
      <c r="C456" t="s">
        <v>1146</v>
      </c>
      <c r="G456" t="str">
        <f t="shared" si="31"/>
        <v>ProbesSatellite2</v>
      </c>
      <c r="M456" s="14" t="str">
        <f t="shared" si="28"/>
        <v>@PART[*]:HAS[#kiwiBranch[ProbesSatellite],#kiwiTier[2]]:FOR[zKiwiTechTree]
{
    @TechRequired = engineering101
}</v>
      </c>
      <c r="N456" t="str">
        <f>IF(AND(EXACT(LEFT(A456,1),UPPER(LEFT(A456,1)))=TRUE,A456&lt;&gt;""),_xlfn.CONCAT(REPT("/",4)," ",REPT("*",10)," ",A456," ",REPT("*",10)," ",REPT("\",4),CHAR(10)),IF(A456&lt;&gt;"",_xlfn.CONCAT(REPT("/",2)," Tier ",B456," - ",VLOOKUP(A456,primary[[id]:[realTitle]],5,FALSE)," ",REPT("\",2),CHAR(10)),""))</f>
        <v xml:space="preserve">// Tier 2 - Engineering 101 \\
</v>
      </c>
    </row>
    <row r="457" spans="1:14" x14ac:dyDescent="0.35">
      <c r="A457" t="s">
        <v>1013</v>
      </c>
      <c r="B457">
        <f>_xlfn.FLOOR.MATH(VLOOKUP(Tbl_ProbesSatellite[[#This Row],[ProbesSatellite]],primary[[id]:[tier]],2,FALSE),1)</f>
        <v>3</v>
      </c>
      <c r="C457" t="s">
        <v>1146</v>
      </c>
      <c r="G457" t="str">
        <f t="shared" si="31"/>
        <v>ProbesSatellite3</v>
      </c>
      <c r="M457" s="14" t="str">
        <f t="shared" si="28"/>
        <v>@PART[*]:HAS[#kiwiBranch[ProbesSatellite],#kiwiTier[3]]:FOR[zKiwiTechTree]
{
    @TechRequired = prototypeSatellites
}</v>
      </c>
      <c r="N457" t="str">
        <f>IF(AND(EXACT(LEFT(A457,1),UPPER(LEFT(A457,1)))=TRUE,A457&lt;&gt;""),_xlfn.CONCAT(REPT("/",4)," ",REPT("*",10)," ",A457," ",REPT("*",10)," ",REPT("\",4),CHAR(10)),IF(A457&lt;&gt;"",_xlfn.CONCAT(REPT("/",2)," Tier ",B457," - ",VLOOKUP(A457,primary[[id]:[realTitle]],5,FALSE)," ",REPT("\",2),CHAR(10)),""))</f>
        <v xml:space="preserve">// Tier 3 - Prototype Satellites \\
</v>
      </c>
    </row>
    <row r="458" spans="1:14" x14ac:dyDescent="0.35">
      <c r="A458" t="s">
        <v>1014</v>
      </c>
      <c r="B458">
        <f>_xlfn.FLOOR.MATH(VLOOKUP(Tbl_ProbesSatellite[[#This Row],[ProbesSatellite]],primary[[id]:[tier]],2,FALSE),1)</f>
        <v>4</v>
      </c>
      <c r="C458" t="s">
        <v>1146</v>
      </c>
      <c r="G458" t="str">
        <f t="shared" si="31"/>
        <v>ProbesSatellite4</v>
      </c>
      <c r="M458" s="14" t="str">
        <f t="shared" si="28"/>
        <v>@PART[*]:HAS[#kiwiBranch[ProbesSatellite],#kiwiTier[4]]:FOR[zKiwiTechTree]
{
    @TechRequired = basicSatellites
}</v>
      </c>
      <c r="N458" t="str">
        <f>IF(AND(EXACT(LEFT(A458,1),UPPER(LEFT(A458,1)))=TRUE,A458&lt;&gt;""),_xlfn.CONCAT(REPT("/",4)," ",REPT("*",10)," ",A458," ",REPT("*",10)," ",REPT("\",4),CHAR(10)),IF(A458&lt;&gt;"",_xlfn.CONCAT(REPT("/",2)," Tier ",B458," - ",VLOOKUP(A458,primary[[id]:[realTitle]],5,FALSE)," ",REPT("\",2),CHAR(10)),""))</f>
        <v xml:space="preserve">// Tier 4 - Basic Satellites \\
</v>
      </c>
    </row>
    <row r="459" spans="1:14" x14ac:dyDescent="0.35">
      <c r="A459" t="s">
        <v>1015</v>
      </c>
      <c r="B459">
        <f>_xlfn.FLOOR.MATH(VLOOKUP(Tbl_ProbesSatellite[[#This Row],[ProbesSatellite]],primary[[id]:[tier]],2,FALSE),1)</f>
        <v>5</v>
      </c>
      <c r="C459" t="s">
        <v>1146</v>
      </c>
      <c r="G459" t="str">
        <f t="shared" si="31"/>
        <v>ProbesSatellite5</v>
      </c>
      <c r="M459" s="14" t="str">
        <f t="shared" si="28"/>
        <v>@PART[*]:HAS[#kiwiBranch[ProbesSatellite],#kiwiTier[5]]:FOR[zKiwiTechTree]
{
    @TechRequired = earlySatellites
}</v>
      </c>
      <c r="N459" t="str">
        <f>IF(AND(EXACT(LEFT(A459,1),UPPER(LEFT(A459,1)))=TRUE,A459&lt;&gt;""),_xlfn.CONCAT(REPT("/",4)," ",REPT("*",10)," ",A459," ",REPT("*",10)," ",REPT("\",4),CHAR(10)),IF(A459&lt;&gt;"",_xlfn.CONCAT(REPT("/",2)," Tier ",B459," - ",VLOOKUP(A459,primary[[id]:[realTitle]],5,FALSE)," ",REPT("\",2),CHAR(10)),""))</f>
        <v xml:space="preserve">// Tier 5 - Early Satellites \\
</v>
      </c>
    </row>
    <row r="460" spans="1:14" x14ac:dyDescent="0.35">
      <c r="A460" t="s">
        <v>74</v>
      </c>
      <c r="B460">
        <f>_xlfn.FLOOR.MATH(VLOOKUP(Tbl_ProbesSatellite[[#This Row],[ProbesSatellite]],primary[[id]:[tier]],2,FALSE),1)</f>
        <v>6</v>
      </c>
      <c r="C460" t="s">
        <v>1146</v>
      </c>
      <c r="G460" t="str">
        <f t="shared" si="31"/>
        <v>ProbesSatellite6</v>
      </c>
      <c r="M460" s="14" t="str">
        <f t="shared" si="28"/>
        <v>@PART[*]:HAS[#kiwiBranch[ProbesSatellite],#kiwiTier[6]]:FOR[zKiwiTechTree]
{
    @TechRequired = communicationSatellites
}</v>
      </c>
      <c r="N460" t="str">
        <f>IF(AND(EXACT(LEFT(A460,1),UPPER(LEFT(A460,1)))=TRUE,A460&lt;&gt;""),_xlfn.CONCAT(REPT("/",4)," ",REPT("*",10)," ",A460," ",REPT("*",10)," ",REPT("\",4),CHAR(10)),IF(A460&lt;&gt;"",_xlfn.CONCAT(REPT("/",2)," Tier ",B460," - ",VLOOKUP(A460,primary[[id]:[realTitle]],5,FALSE)," ",REPT("\",2),CHAR(10)),""))</f>
        <v xml:space="preserve">// Tier 6 - Communication Satellites \\
</v>
      </c>
    </row>
    <row r="461" spans="1:14" x14ac:dyDescent="0.35">
      <c r="A461" t="s">
        <v>99</v>
      </c>
      <c r="B461">
        <f>_xlfn.FLOOR.MATH(VLOOKUP(Tbl_ProbesSatellite[[#This Row],[ProbesSatellite]],primary[[id]:[tier]],2,FALSE),1)</f>
        <v>7</v>
      </c>
      <c r="C461" t="s">
        <v>1146</v>
      </c>
      <c r="G461" t="str">
        <f t="shared" si="31"/>
        <v>ProbesSatellite7</v>
      </c>
      <c r="M461" s="14" t="str">
        <f t="shared" si="28"/>
        <v>@PART[*]:HAS[#kiwiBranch[ProbesSatellite],#kiwiTier[7]]:FOR[zKiwiTechTree]
{
    @TechRequired = unmannedTech
}</v>
      </c>
      <c r="N461" t="str">
        <f>IF(AND(EXACT(LEFT(A461,1),UPPER(LEFT(A461,1)))=TRUE,A461&lt;&gt;""),_xlfn.CONCAT(REPT("/",4)," ",REPT("*",10)," ",A461," ",REPT("*",10)," ",REPT("\",4),CHAR(10)),IF(A461&lt;&gt;"",_xlfn.CONCAT(REPT("/",2)," Tier ",B461," - ",VLOOKUP(A461,primary[[id]:[realTitle]],5,FALSE)," ",REPT("\",2),CHAR(10)),""))</f>
        <v xml:space="preserve">// Tier 7 - Unkerballed Tech \\
</v>
      </c>
    </row>
    <row r="462" spans="1:14" x14ac:dyDescent="0.35">
      <c r="A462" t="s">
        <v>140</v>
      </c>
      <c r="B462">
        <f>_xlfn.FLOOR.MATH(VLOOKUP(Tbl_ProbesSatellite[[#This Row],[ProbesSatellite]],primary[[id]:[tier]],2,FALSE),1)</f>
        <v>8</v>
      </c>
      <c r="C462" t="s">
        <v>1146</v>
      </c>
      <c r="G462" t="str">
        <f t="shared" si="31"/>
        <v>ProbesSatellite8</v>
      </c>
      <c r="M462" s="14" t="str">
        <f t="shared" si="28"/>
        <v>@PART[*]:HAS[#kiwiBranch[ProbesSatellite],#kiwiTier[8]]:FOR[zKiwiTechTree]
{
    @TechRequired = advUnmanned
}</v>
      </c>
      <c r="N462" t="str">
        <f>IF(AND(EXACT(LEFT(A462,1),UPPER(LEFT(A462,1)))=TRUE,A462&lt;&gt;""),_xlfn.CONCAT(REPT("/",4)," ",REPT("*",10)," ",A462," ",REPT("*",10)," ",REPT("\",4),CHAR(10)),IF(A462&lt;&gt;"",_xlfn.CONCAT(REPT("/",2)," Tier ",B462," - ",VLOOKUP(A462,primary[[id]:[realTitle]],5,FALSE)," ",REPT("\",2),CHAR(10)),""))</f>
        <v xml:space="preserve">// Tier 8 - Advanced Unkerballed Tech \\
</v>
      </c>
    </row>
    <row r="463" spans="1:14" x14ac:dyDescent="0.35">
      <c r="A463" t="s">
        <v>174</v>
      </c>
      <c r="B463">
        <f>_xlfn.FLOOR.MATH(VLOOKUP(Tbl_ProbesSatellite[[#This Row],[ProbesSatellite]],primary[[id]:[tier]],2,FALSE),1)</f>
        <v>9</v>
      </c>
      <c r="C463" t="s">
        <v>1146</v>
      </c>
      <c r="G463" t="str">
        <f t="shared" si="31"/>
        <v>ProbesSatellite9</v>
      </c>
      <c r="M463" s="14" t="str">
        <f t="shared" si="28"/>
        <v>@PART[*]:HAS[#kiwiBranch[ProbesSatellite],#kiwiTier[9]]:FOR[zKiwiTechTree]
{
    @TechRequired = largeUnmanned
}</v>
      </c>
      <c r="N463" t="str">
        <f>IF(AND(EXACT(LEFT(A463,1),UPPER(LEFT(A463,1)))=TRUE,A463&lt;&gt;""),_xlfn.CONCAT(REPT("/",4)," ",REPT("*",10)," ",A463," ",REPT("*",10)," ",REPT("\",4),CHAR(10)),IF(A463&lt;&gt;"",_xlfn.CONCAT(REPT("/",2)," Tier ",B463," - ",VLOOKUP(A463,primary[[id]:[realTitle]],5,FALSE)," ",REPT("\",2),CHAR(10)),""))</f>
        <v xml:space="preserve">// Tier 9 - Large Probes \\
</v>
      </c>
    </row>
    <row r="464" spans="1:14" x14ac:dyDescent="0.35">
      <c r="A464" t="s">
        <v>175</v>
      </c>
      <c r="B464">
        <f>_xlfn.FLOOR.MATH(VLOOKUP(Tbl_ProbesSatellite[[#This Row],[ProbesSatellite]],primary[[id]:[tier]],2,FALSE),1)</f>
        <v>10</v>
      </c>
      <c r="C464" t="s">
        <v>1146</v>
      </c>
      <c r="G464" t="str">
        <f t="shared" si="31"/>
        <v>ProbesSatellite10</v>
      </c>
      <c r="M464" s="14" t="str">
        <f t="shared" si="28"/>
        <v>@PART[*]:HAS[#kiwiBranch[ProbesSatellite],#kiwiTier[10]]:FOR[zKiwiTechTree]
{
    @TechRequired = artificialIntelligence
}</v>
      </c>
      <c r="N464" t="str">
        <f>IF(AND(EXACT(LEFT(A464,1),UPPER(LEFT(A464,1)))=TRUE,A464&lt;&gt;""),_xlfn.CONCAT(REPT("/",4)," ",REPT("*",10)," ",A464," ",REPT("*",10)," ",REPT("\",4),CHAR(10)),IF(A464&lt;&gt;"",_xlfn.CONCAT(REPT("/",2)," Tier ",B464," - ",VLOOKUP(A464,primary[[id]:[realTitle]],5,FALSE)," ",REPT("\",2),CHAR(10)),""))</f>
        <v xml:space="preserve">// Tier 10 - Artificial Intelligence \\
</v>
      </c>
    </row>
    <row r="465" spans="1:14" x14ac:dyDescent="0.35">
      <c r="A465" t="s">
        <v>1514</v>
      </c>
      <c r="B465">
        <f>_xlfn.FLOOR.MATH(VLOOKUP(Tbl_ProbesSatellite[[#This Row],[ProbesSatellite]],primary[[id]:[tier]],2,FALSE),1)</f>
        <v>11</v>
      </c>
      <c r="C465" t="s">
        <v>1146</v>
      </c>
      <c r="G465" t="str">
        <f t="shared" ref="G465" si="32">_xlfn.CONCAT(C465,B465)</f>
        <v>ProbesSatellite11</v>
      </c>
      <c r="M465" s="14" t="str">
        <f t="shared" ref="M465:M528" si="33">IF(ISNUMBER(B465)=TRUE,_xlfn.CONCAT("@PART[*]:HAS[#kiwiBranch[",C465,"],#kiwiTier[",B465,"]]:FOR[zKiwiTechTree]",CHAR(10),"{",CHAR(10),"    @TechRequired = ",A465,CHAR(10),"}"),"")</f>
        <v>@PART[*]:HAS[#kiwiBranch[ProbesSatellite],#kiwiTier[11]]:FOR[zKiwiTechTree]
{
    @TechRequired = artificialConsciousness
}</v>
      </c>
      <c r="N465" t="str">
        <f>IF(AND(EXACT(LEFT(A465,1),UPPER(LEFT(A465,1)))=TRUE,A465&lt;&gt;""),_xlfn.CONCAT(REPT("/",4)," ",REPT("*",10)," ",A465," ",REPT("*",10)," ",REPT("\",4),CHAR(10)),IF(A465&lt;&gt;"",_xlfn.CONCAT(REPT("/",2)," Tier ",B465," - ",VLOOKUP(A465,primary[[id]:[realTitle]],5,FALSE)," ",REPT("\",2),CHAR(10)),""))</f>
        <v xml:space="preserve">// Tier 11 - Artificial Consciousness \\
</v>
      </c>
    </row>
    <row r="466" spans="1:14" x14ac:dyDescent="0.35">
      <c r="G466" t="str">
        <f t="shared" si="31"/>
        <v/>
      </c>
      <c r="M466" s="14" t="str">
        <f t="shared" si="33"/>
        <v/>
      </c>
      <c r="N466" t="str">
        <f>IF(AND(EXACT(LEFT(A466,1),UPPER(LEFT(A466,1)))=TRUE,A466&lt;&gt;""),_xlfn.CONCAT(REPT("/",4)," ",REPT("*",10)," ",A466," ",REPT("*",10)," ",REPT("\",4),CHAR(10)),IF(A466&lt;&gt;"",_xlfn.CONCAT(REPT("/",2)," Tier ",B466," - ",VLOOKUP(A466,primary[[id]:[realTitle]],5,FALSE)," ",REPT("\",2),CHAR(10)),""))</f>
        <v/>
      </c>
    </row>
    <row r="467" spans="1:14" x14ac:dyDescent="0.35">
      <c r="G467" t="str">
        <f t="shared" si="31"/>
        <v/>
      </c>
      <c r="M467" s="14" t="str">
        <f t="shared" si="33"/>
        <v/>
      </c>
      <c r="N467" t="str">
        <f>IF(AND(EXACT(LEFT(A467,1),UPPER(LEFT(A467,1)))=TRUE,A467&lt;&gt;""),_xlfn.CONCAT(REPT("/",4)," ",REPT("*",10)," ",A467," ",REPT("*",10)," ",REPT("\",4),CHAR(10)),IF(A467&lt;&gt;"",_xlfn.CONCAT(REPT("/",2)," Tier ",B467," - ",VLOOKUP(A467,primary[[id]:[realTitle]],5,FALSE)," ",REPT("\",2),CHAR(10)),""))</f>
        <v/>
      </c>
    </row>
    <row r="468" spans="1:14" x14ac:dyDescent="0.35">
      <c r="A468" t="s">
        <v>1147</v>
      </c>
      <c r="B468" t="s">
        <v>247</v>
      </c>
      <c r="C468" t="s">
        <v>1165</v>
      </c>
      <c r="G468" t="str">
        <f t="shared" si="31"/>
        <v>TitleTier</v>
      </c>
      <c r="M468" s="14" t="str">
        <f t="shared" si="33"/>
        <v/>
      </c>
      <c r="N468" t="str">
        <f>IF(AND(EXACT(LEFT(A468,1),UPPER(LEFT(A468,1)))=TRUE,A468&lt;&gt;""),_xlfn.CONCAT(REPT("/",4)," ",REPT("*",10)," ",A468," ",REPT("*",10)," ",REPT("\",4),CHAR(10)),IF(A468&lt;&gt;"",_xlfn.CONCAT(REPT("/",2)," Tier ",B468," - ",VLOOKUP(A468,primary[[id]:[realTitle]],5,FALSE)," ",REPT("\",2),CHAR(10)),""))</f>
        <v xml:space="preserve">//// ********** ProbesAvionics ********** \\\\
</v>
      </c>
    </row>
    <row r="469" spans="1:14" x14ac:dyDescent="0.35">
      <c r="A469" s="18" t="s">
        <v>0</v>
      </c>
      <c r="B469">
        <f>_xlfn.FLOOR.MATH(VLOOKUP(Tbl_ProbesAvionics[[#This Row],[ProbesAvionics]],primary[[id]:[tier]],2,FALSE),1)</f>
        <v>0</v>
      </c>
      <c r="C469" t="s">
        <v>1147</v>
      </c>
      <c r="G469" t="str">
        <f t="shared" si="31"/>
        <v>ProbesAvionics0</v>
      </c>
      <c r="M469" s="14" t="str">
        <f t="shared" si="33"/>
        <v>@PART[*]:HAS[#kiwiBranch[ProbesAvionics],#kiwiTier[0]]:FOR[zKiwiTechTree]
{
    @TechRequired = start
}</v>
      </c>
      <c r="N469" t="str">
        <f>IF(AND(EXACT(LEFT(A469,1),UPPER(LEFT(A469,1)))=TRUE,A469&lt;&gt;""),_xlfn.CONCAT(REPT("/",4)," ",REPT("*",10)," ",A469," ",REPT("*",10)," ",REPT("\",4),CHAR(10)),IF(A469&lt;&gt;"",_xlfn.CONCAT(REPT("/",2)," Tier ",B469," - ",VLOOKUP(A469,primary[[id]:[realTitle]],5,FALSE)," ",REPT("\",2),CHAR(10)),""))</f>
        <v xml:space="preserve">// Tier 0 - Start \\
</v>
      </c>
    </row>
    <row r="470" spans="1:14" x14ac:dyDescent="0.35">
      <c r="A470" t="s">
        <v>120</v>
      </c>
      <c r="B470">
        <f>_xlfn.FLOOR.MATH(VLOOKUP(Tbl_ProbesAvionics[[#This Row],[ProbesAvionics]],primary[[id]:[tier]],2,FALSE),1)</f>
        <v>1</v>
      </c>
      <c r="C470" t="s">
        <v>1147</v>
      </c>
      <c r="G470" t="str">
        <f t="shared" si="31"/>
        <v>ProbesAvionics1</v>
      </c>
      <c r="M470" s="14" t="str">
        <f t="shared" si="33"/>
        <v>@PART[*]:HAS[#kiwiBranch[ProbesAvionics],#kiwiTier[1]]:FOR[zKiwiTechTree]
{
    @TechRequired = algebra
}</v>
      </c>
      <c r="N470" t="str">
        <f>IF(AND(EXACT(LEFT(A470,1),UPPER(LEFT(A470,1)))=TRUE,A470&lt;&gt;""),_xlfn.CONCAT(REPT("/",4)," ",REPT("*",10)," ",A470," ",REPT("*",10)," ",REPT("\",4),CHAR(10)),IF(A470&lt;&gt;"",_xlfn.CONCAT(REPT("/",2)," Tier ",B470," - ",VLOOKUP(A470,primary[[id]:[realTitle]],5,FALSE)," ",REPT("\",2),CHAR(10)),""))</f>
        <v xml:space="preserve">// Tier 1 - Algebra \\
</v>
      </c>
    </row>
    <row r="471" spans="1:14" x14ac:dyDescent="0.35">
      <c r="A471" t="s">
        <v>7</v>
      </c>
      <c r="B471">
        <f>_xlfn.FLOOR.MATH(VLOOKUP(Tbl_ProbesAvionics[[#This Row],[ProbesAvionics]],primary[[id]:[tier]],2,FALSE),1)</f>
        <v>2</v>
      </c>
      <c r="C471" t="s">
        <v>1147</v>
      </c>
      <c r="G471" t="str">
        <f t="shared" si="31"/>
        <v>ProbesAvionics2</v>
      </c>
      <c r="M471" s="14" t="str">
        <f t="shared" si="33"/>
        <v>@PART[*]:HAS[#kiwiBranch[ProbesAvionics],#kiwiTier[2]]:FOR[zKiwiTechTree]
{
    @TechRequired = engineering101
}</v>
      </c>
      <c r="N471" t="str">
        <f>IF(AND(EXACT(LEFT(A471,1),UPPER(LEFT(A471,1)))=TRUE,A471&lt;&gt;""),_xlfn.CONCAT(REPT("/",4)," ",REPT("*",10)," ",A471," ",REPT("*",10)," ",REPT("\",4),CHAR(10)),IF(A471&lt;&gt;"",_xlfn.CONCAT(REPT("/",2)," Tier ",B471," - ",VLOOKUP(A471,primary[[id]:[realTitle]],5,FALSE)," ",REPT("\",2),CHAR(10)),""))</f>
        <v xml:space="preserve">// Tier 2 - Engineering 101 \\
</v>
      </c>
    </row>
    <row r="472" spans="1:14" x14ac:dyDescent="0.35">
      <c r="A472" t="s">
        <v>1013</v>
      </c>
      <c r="B472">
        <f>_xlfn.FLOOR.MATH(VLOOKUP(Tbl_ProbesAvionics[[#This Row],[ProbesAvionics]],primary[[id]:[tier]],2,FALSE),1)</f>
        <v>3</v>
      </c>
      <c r="C472" t="s">
        <v>1147</v>
      </c>
      <c r="G472" t="str">
        <f t="shared" si="31"/>
        <v>ProbesAvionics3</v>
      </c>
      <c r="M472" s="14" t="str">
        <f t="shared" si="33"/>
        <v>@PART[*]:HAS[#kiwiBranch[ProbesAvionics],#kiwiTier[3]]:FOR[zKiwiTechTree]
{
    @TechRequired = prototypeSatellites
}</v>
      </c>
      <c r="N472" t="str">
        <f>IF(AND(EXACT(LEFT(A472,1),UPPER(LEFT(A472,1)))=TRUE,A472&lt;&gt;""),_xlfn.CONCAT(REPT("/",4)," ",REPT("*",10)," ",A472," ",REPT("*",10)," ",REPT("\",4),CHAR(10)),IF(A472&lt;&gt;"",_xlfn.CONCAT(REPT("/",2)," Tier ",B472," - ",VLOOKUP(A472,primary[[id]:[realTitle]],5,FALSE)," ",REPT("\",2),CHAR(10)),""))</f>
        <v xml:space="preserve">// Tier 3 - Prototype Satellites \\
</v>
      </c>
    </row>
    <row r="473" spans="1:14" x14ac:dyDescent="0.35">
      <c r="A473" t="s">
        <v>452</v>
      </c>
      <c r="B473">
        <f>_xlfn.FLOOR.MATH(VLOOKUP(Tbl_ProbesAvionics[[#This Row],[ProbesAvionics]],primary[[id]:[tier]],2,FALSE),1)</f>
        <v>4</v>
      </c>
      <c r="C473" t="s">
        <v>1147</v>
      </c>
      <c r="G473" t="str">
        <f t="shared" si="31"/>
        <v>ProbesAvionics4</v>
      </c>
      <c r="M473" s="14" t="str">
        <f t="shared" si="33"/>
        <v>@PART[*]:HAS[#kiwiBranch[ProbesAvionics],#kiwiTier[4]]:FOR[zKiwiTechTree]
{
    @TechRequired = avionics
}</v>
      </c>
      <c r="N473" t="str">
        <f>IF(AND(EXACT(LEFT(A473,1),UPPER(LEFT(A473,1)))=TRUE,A473&lt;&gt;""),_xlfn.CONCAT(REPT("/",4)," ",REPT("*",10)," ",A473," ",REPT("*",10)," ",REPT("\",4),CHAR(10)),IF(A473&lt;&gt;"",_xlfn.CONCAT(REPT("/",2)," Tier ",B473," - ",VLOOKUP(A473,primary[[id]:[realTitle]],5,FALSE)," ",REPT("\",2),CHAR(10)),""))</f>
        <v xml:space="preserve">// Tier 4 - Avionics \\
</v>
      </c>
    </row>
    <row r="474" spans="1:14" x14ac:dyDescent="0.35">
      <c r="A474" t="s">
        <v>453</v>
      </c>
      <c r="B474">
        <f>_xlfn.FLOOR.MATH(VLOOKUP(Tbl_ProbesAvionics[[#This Row],[ProbesAvionics]],primary[[id]:[tier]],2,FALSE),1)</f>
        <v>6</v>
      </c>
      <c r="C474" t="s">
        <v>1147</v>
      </c>
      <c r="G474" t="str">
        <f t="shared" si="31"/>
        <v>ProbesAvionics6</v>
      </c>
      <c r="M474" s="14" t="str">
        <f t="shared" si="33"/>
        <v>@PART[*]:HAS[#kiwiBranch[ProbesAvionics],#kiwiTier[6]]:FOR[zKiwiTechTree]
{
    @TechRequired = advancedAvionics
}</v>
      </c>
      <c r="N474" t="str">
        <f>IF(AND(EXACT(LEFT(A474,1),UPPER(LEFT(A474,1)))=TRUE,A474&lt;&gt;""),_xlfn.CONCAT(REPT("/",4)," ",REPT("*",10)," ",A474," ",REPT("*",10)," ",REPT("\",4),CHAR(10)),IF(A474&lt;&gt;"",_xlfn.CONCAT(REPT("/",2)," Tier ",B474," - ",VLOOKUP(A474,primary[[id]:[realTitle]],5,FALSE)," ",REPT("\",2),CHAR(10)),""))</f>
        <v xml:space="preserve">// Tier 6 - Advanced Avionics \\
</v>
      </c>
    </row>
    <row r="475" spans="1:14" x14ac:dyDescent="0.35">
      <c r="A475" t="s">
        <v>141</v>
      </c>
      <c r="B475">
        <f>_xlfn.FLOOR.MATH(VLOOKUP(Tbl_ProbesAvionics[[#This Row],[ProbesAvionics]],primary[[id]:[tier]],2,FALSE),1)</f>
        <v>8</v>
      </c>
      <c r="C475" t="s">
        <v>1147</v>
      </c>
      <c r="G475" t="str">
        <f t="shared" si="31"/>
        <v>ProbesAvionics8</v>
      </c>
      <c r="M475" s="14" t="str">
        <f t="shared" si="33"/>
        <v>@PART[*]:HAS[#kiwiBranch[ProbesAvionics],#kiwiTier[8]]:FOR[zKiwiTechTree]
{
    @TechRequired = automation
}</v>
      </c>
      <c r="N475" t="str">
        <f>IF(AND(EXACT(LEFT(A475,1),UPPER(LEFT(A475,1)))=TRUE,A475&lt;&gt;""),_xlfn.CONCAT(REPT("/",4)," ",REPT("*",10)," ",A475," ",REPT("*",10)," ",REPT("\",4),CHAR(10)),IF(A475&lt;&gt;"",_xlfn.CONCAT(REPT("/",2)," Tier ",B475," - ",VLOOKUP(A475,primary[[id]:[realTitle]],5,FALSE)," ",REPT("\",2),CHAR(10)),""))</f>
        <v xml:space="preserve">// Tier 8 - Automation \\
</v>
      </c>
    </row>
    <row r="476" spans="1:14" x14ac:dyDescent="0.35">
      <c r="A476" t="s">
        <v>173</v>
      </c>
      <c r="B476">
        <f>_xlfn.FLOOR.MATH(VLOOKUP(Tbl_ProbesAvionics[[#This Row],[ProbesAvionics]],primary[[id]:[tier]],2,FALSE),1)</f>
        <v>9</v>
      </c>
      <c r="C476" t="s">
        <v>1147</v>
      </c>
      <c r="G476" t="str">
        <f t="shared" si="31"/>
        <v>ProbesAvionics9</v>
      </c>
      <c r="M476" s="14" t="str">
        <f t="shared" si="33"/>
        <v>@PART[*]:HAS[#kiwiBranch[ProbesAvionics],#kiwiTier[9]]:FOR[zKiwiTechTree]
{
    @TechRequired = mechatronics
}</v>
      </c>
      <c r="N476" t="str">
        <f>IF(AND(EXACT(LEFT(A476,1),UPPER(LEFT(A476,1)))=TRUE,A476&lt;&gt;""),_xlfn.CONCAT(REPT("/",4)," ",REPT("*",10)," ",A476," ",REPT("*",10)," ",REPT("\",4),CHAR(10)),IF(A476&lt;&gt;"",_xlfn.CONCAT(REPT("/",2)," Tier ",B476," - ",VLOOKUP(A476,primary[[id]:[realTitle]],5,FALSE)," ",REPT("\",2),CHAR(10)),""))</f>
        <v xml:space="preserve">// Tier 9 - Mechatronics \\
</v>
      </c>
    </row>
    <row r="477" spans="1:14" x14ac:dyDescent="0.35">
      <c r="A477" t="s">
        <v>175</v>
      </c>
      <c r="B477">
        <f>_xlfn.FLOOR.MATH(VLOOKUP(Tbl_ProbesAvionics[[#This Row],[ProbesAvionics]],primary[[id]:[tier]],2,FALSE),1)</f>
        <v>10</v>
      </c>
      <c r="C477" t="s">
        <v>1147</v>
      </c>
      <c r="G477" t="str">
        <f t="shared" si="31"/>
        <v>ProbesAvionics10</v>
      </c>
      <c r="M477" s="14" t="str">
        <f t="shared" si="33"/>
        <v>@PART[*]:HAS[#kiwiBranch[ProbesAvionics],#kiwiTier[10]]:FOR[zKiwiTechTree]
{
    @TechRequired = artificialIntelligence
}</v>
      </c>
      <c r="N477" t="str">
        <f>IF(AND(EXACT(LEFT(A477,1),UPPER(LEFT(A477,1)))=TRUE,A477&lt;&gt;""),_xlfn.CONCAT(REPT("/",4)," ",REPT("*",10)," ",A477," ",REPT("*",10)," ",REPT("\",4),CHAR(10)),IF(A477&lt;&gt;"",_xlfn.CONCAT(REPT("/",2)," Tier ",B477," - ",VLOOKUP(A477,primary[[id]:[realTitle]],5,FALSE)," ",REPT("\",2),CHAR(10)),""))</f>
        <v xml:space="preserve">// Tier 10 - Artificial Intelligence \\
</v>
      </c>
    </row>
    <row r="478" spans="1:14" x14ac:dyDescent="0.35">
      <c r="A478" t="s">
        <v>1514</v>
      </c>
      <c r="B478">
        <f>_xlfn.FLOOR.MATH(VLOOKUP(Tbl_ProbesAvionics[[#This Row],[ProbesAvionics]],primary[[id]:[tier]],2,FALSE),1)</f>
        <v>11</v>
      </c>
      <c r="C478" t="s">
        <v>1147</v>
      </c>
      <c r="G478" t="str">
        <f t="shared" ref="G478" si="34">_xlfn.CONCAT(C478,B478)</f>
        <v>ProbesAvionics11</v>
      </c>
      <c r="M478" s="14" t="str">
        <f t="shared" si="33"/>
        <v>@PART[*]:HAS[#kiwiBranch[ProbesAvionics],#kiwiTier[11]]:FOR[zKiwiTechTree]
{
    @TechRequired = artificialConsciousness
}</v>
      </c>
      <c r="N478" t="str">
        <f>IF(AND(EXACT(LEFT(A478,1),UPPER(LEFT(A478,1)))=TRUE,A478&lt;&gt;""),_xlfn.CONCAT(REPT("/",4)," ",REPT("*",10)," ",A478," ",REPT("*",10)," ",REPT("\",4),CHAR(10)),IF(A478&lt;&gt;"",_xlfn.CONCAT(REPT("/",2)," Tier ",B478," - ",VLOOKUP(A478,primary[[id]:[realTitle]],5,FALSE)," ",REPT("\",2),CHAR(10)),""))</f>
        <v xml:space="preserve">// Tier 11 - Artificial Consciousness \\
</v>
      </c>
    </row>
    <row r="479" spans="1:14" x14ac:dyDescent="0.35">
      <c r="G479" t="str">
        <f t="shared" si="31"/>
        <v/>
      </c>
      <c r="M479" s="14" t="str">
        <f t="shared" si="33"/>
        <v/>
      </c>
      <c r="N479" t="str">
        <f>IF(AND(EXACT(LEFT(A479,1),UPPER(LEFT(A479,1)))=TRUE,A479&lt;&gt;""),_xlfn.CONCAT(REPT("/",4)," ",REPT("*",10)," ",A479," ",REPT("*",10)," ",REPT("\",4),CHAR(10)),IF(A479&lt;&gt;"",_xlfn.CONCAT(REPT("/",2)," Tier ",B479," - ",VLOOKUP(A479,primary[[id]:[realTitle]],5,FALSE)," ",REPT("\",2),CHAR(10)),""))</f>
        <v/>
      </c>
    </row>
    <row r="480" spans="1:14" x14ac:dyDescent="0.35">
      <c r="G480" t="str">
        <f t="shared" si="31"/>
        <v/>
      </c>
      <c r="M480" s="14" t="str">
        <f t="shared" si="33"/>
        <v/>
      </c>
      <c r="N480" t="str">
        <f>IF(AND(EXACT(LEFT(A480,1),UPPER(LEFT(A480,1)))=TRUE,A480&lt;&gt;""),_xlfn.CONCAT(REPT("/",4)," ",REPT("*",10)," ",A480," ",REPT("*",10)," ",REPT("\",4),CHAR(10)),IF(A480&lt;&gt;"",_xlfn.CONCAT(REPT("/",2)," Tier ",B480," - ",VLOOKUP(A480,primary[[id]:[realTitle]],5,FALSE)," ",REPT("\",2),CHAR(10)),""))</f>
        <v/>
      </c>
    </row>
    <row r="481" spans="1:14" x14ac:dyDescent="0.35">
      <c r="A481" t="s">
        <v>1148</v>
      </c>
      <c r="B481" t="s">
        <v>247</v>
      </c>
      <c r="C481" t="s">
        <v>1165</v>
      </c>
      <c r="G481" t="str">
        <f t="shared" si="31"/>
        <v>TitleTier</v>
      </c>
      <c r="M481" s="14" t="str">
        <f t="shared" si="33"/>
        <v/>
      </c>
      <c r="N481" t="str">
        <f>IF(AND(EXACT(LEFT(A481,1),UPPER(LEFT(A481,1)))=TRUE,A481&lt;&gt;""),_xlfn.CONCAT(REPT("/",4)," ",REPT("*",10)," ",A481," ",REPT("*",10)," ",REPT("\",4),CHAR(10)),IF(A481&lt;&gt;"",_xlfn.CONCAT(REPT("/",2)," Tier ",B481," - ",VLOOKUP(A481,primary[[id]:[realTitle]],5,FALSE)," ",REPT("\",2),CHAR(10)),""))</f>
        <v xml:space="preserve">//// ********** Antenna ********** \\\\
</v>
      </c>
    </row>
    <row r="482" spans="1:14" x14ac:dyDescent="0.35">
      <c r="A482" s="18" t="s">
        <v>0</v>
      </c>
      <c r="B482">
        <f>_xlfn.FLOOR.MATH(VLOOKUP(Tbl_Antenna[[#This Row],[Antenna]],primary[[id]:[tier]],2,FALSE),1)</f>
        <v>0</v>
      </c>
      <c r="C482" t="s">
        <v>1148</v>
      </c>
      <c r="G482" t="str">
        <f t="shared" si="31"/>
        <v>Antenna0</v>
      </c>
      <c r="M482" s="14" t="str">
        <f t="shared" si="33"/>
        <v>@PART[*]:HAS[#kiwiBranch[Antenna],#kiwiTier[0]]:FOR[zKiwiTechTree]
{
    @TechRequired = start
}</v>
      </c>
      <c r="N482" t="str">
        <f>IF(AND(EXACT(LEFT(A482,1),UPPER(LEFT(A482,1)))=TRUE,A482&lt;&gt;""),_xlfn.CONCAT(REPT("/",4)," ",REPT("*",10)," ",A482," ",REPT("*",10)," ",REPT("\",4),CHAR(10)),IF(A482&lt;&gt;"",_xlfn.CONCAT(REPT("/",2)," Tier ",B482," - ",VLOOKUP(A482,primary[[id]:[realTitle]],5,FALSE)," ",REPT("\",2),CHAR(10)),""))</f>
        <v xml:space="preserve">// Tier 0 - Start \\
</v>
      </c>
    </row>
    <row r="483" spans="1:14" x14ac:dyDescent="0.35">
      <c r="A483" t="s">
        <v>120</v>
      </c>
      <c r="B483">
        <f>_xlfn.FLOOR.MATH(VLOOKUP(Tbl_Antenna[[#This Row],[Antenna]],primary[[id]:[tier]],2,FALSE),1)</f>
        <v>1</v>
      </c>
      <c r="C483" t="s">
        <v>1148</v>
      </c>
      <c r="G483" t="str">
        <f t="shared" si="31"/>
        <v>Antenna1</v>
      </c>
      <c r="M483" s="14" t="str">
        <f t="shared" si="33"/>
        <v>@PART[*]:HAS[#kiwiBranch[Antenna],#kiwiTier[1]]:FOR[zKiwiTechTree]
{
    @TechRequired = algebra
}</v>
      </c>
      <c r="N483" t="str">
        <f>IF(AND(EXACT(LEFT(A483,1),UPPER(LEFT(A483,1)))=TRUE,A483&lt;&gt;""),_xlfn.CONCAT(REPT("/",4)," ",REPT("*",10)," ",A483," ",REPT("*",10)," ",REPT("\",4),CHAR(10)),IF(A483&lt;&gt;"",_xlfn.CONCAT(REPT("/",2)," Tier ",B483," - ",VLOOKUP(A483,primary[[id]:[realTitle]],5,FALSE)," ",REPT("\",2),CHAR(10)),""))</f>
        <v xml:space="preserve">// Tier 1 - Algebra \\
</v>
      </c>
    </row>
    <row r="484" spans="1:14" x14ac:dyDescent="0.35">
      <c r="A484" t="s">
        <v>7</v>
      </c>
      <c r="B484">
        <f>_xlfn.FLOOR.MATH(VLOOKUP(Tbl_Antenna[[#This Row],[Antenna]],primary[[id]:[tier]],2,FALSE),1)</f>
        <v>2</v>
      </c>
      <c r="C484" t="s">
        <v>1148</v>
      </c>
      <c r="G484" t="str">
        <f t="shared" si="31"/>
        <v>Antenna2</v>
      </c>
      <c r="M484" s="14" t="str">
        <f t="shared" si="33"/>
        <v>@PART[*]:HAS[#kiwiBranch[Antenna],#kiwiTier[2]]:FOR[zKiwiTechTree]
{
    @TechRequired = engineering101
}</v>
      </c>
      <c r="N484" t="str">
        <f>IF(AND(EXACT(LEFT(A484,1),UPPER(LEFT(A484,1)))=TRUE,A484&lt;&gt;""),_xlfn.CONCAT(REPT("/",4)," ",REPT("*",10)," ",A484," ",REPT("*",10)," ",REPT("\",4),CHAR(10)),IF(A484&lt;&gt;"",_xlfn.CONCAT(REPT("/",2)," Tier ",B484," - ",VLOOKUP(A484,primary[[id]:[realTitle]],5,FALSE)," ",REPT("\",2),CHAR(10)),""))</f>
        <v xml:space="preserve">// Tier 2 - Engineering 101 \\
</v>
      </c>
    </row>
    <row r="485" spans="1:14" x14ac:dyDescent="0.35">
      <c r="A485" t="s">
        <v>1013</v>
      </c>
      <c r="B485">
        <f>_xlfn.FLOOR.MATH(VLOOKUP(Tbl_Antenna[[#This Row],[Antenna]],primary[[id]:[tier]],2,FALSE),1)</f>
        <v>3</v>
      </c>
      <c r="C485" t="s">
        <v>1148</v>
      </c>
      <c r="G485" t="str">
        <f t="shared" si="31"/>
        <v>Antenna3</v>
      </c>
      <c r="M485" s="14" t="str">
        <f t="shared" si="33"/>
        <v>@PART[*]:HAS[#kiwiBranch[Antenna],#kiwiTier[3]]:FOR[zKiwiTechTree]
{
    @TechRequired = prototypeSatellites
}</v>
      </c>
      <c r="N485" t="str">
        <f>IF(AND(EXACT(LEFT(A485,1),UPPER(LEFT(A485,1)))=TRUE,A485&lt;&gt;""),_xlfn.CONCAT(REPT("/",4)," ",REPT("*",10)," ",A485," ",REPT("*",10)," ",REPT("\",4),CHAR(10)),IF(A485&lt;&gt;"",_xlfn.CONCAT(REPT("/",2)," Tier ",B485," - ",VLOOKUP(A485,primary[[id]:[realTitle]],5,FALSE)," ",REPT("\",2),CHAR(10)),""))</f>
        <v xml:space="preserve">// Tier 3 - Prototype Satellites \\
</v>
      </c>
    </row>
    <row r="486" spans="1:14" x14ac:dyDescent="0.35">
      <c r="A486" t="s">
        <v>456</v>
      </c>
      <c r="B486">
        <f>_xlfn.FLOOR.MATH(VLOOKUP(Tbl_Antenna[[#This Row],[Antenna]],primary[[id]:[tier]],2,FALSE),1)</f>
        <v>4</v>
      </c>
      <c r="C486" t="s">
        <v>1148</v>
      </c>
      <c r="G486" t="str">
        <f t="shared" si="31"/>
        <v>Antenna4</v>
      </c>
      <c r="M486" s="14" t="str">
        <f t="shared" si="33"/>
        <v>@PART[*]:HAS[#kiwiBranch[Antenna],#kiwiTier[4]]:FOR[zKiwiTechTree]
{
    @TechRequired = antennaArrays
}</v>
      </c>
      <c r="N486" t="str">
        <f>IF(AND(EXACT(LEFT(A486,1),UPPER(LEFT(A486,1)))=TRUE,A486&lt;&gt;""),_xlfn.CONCAT(REPT("/",4)," ",REPT("*",10)," ",A486," ",REPT("*",10)," ",REPT("\",4),CHAR(10)),IF(A486&lt;&gt;"",_xlfn.CONCAT(REPT("/",2)," Tier ",B486," - ",VLOOKUP(A486,primary[[id]:[realTitle]],5,FALSE)," ",REPT("\",2),CHAR(10)),""))</f>
        <v xml:space="preserve">// Tier 4 - Antenna Arrays \\
</v>
      </c>
    </row>
    <row r="487" spans="1:14" x14ac:dyDescent="0.35">
      <c r="A487" t="s">
        <v>457</v>
      </c>
      <c r="B487">
        <f>_xlfn.FLOOR.MATH(VLOOKUP(Tbl_Antenna[[#This Row],[Antenna]],primary[[id]:[tier]],2,FALSE),1)</f>
        <v>5</v>
      </c>
      <c r="C487" t="s">
        <v>1148</v>
      </c>
      <c r="G487" t="str">
        <f t="shared" si="31"/>
        <v>Antenna5</v>
      </c>
      <c r="M487" s="14" t="str">
        <f t="shared" si="33"/>
        <v>@PART[*]:HAS[#kiwiBranch[Antenna],#kiwiTier[5]]:FOR[zKiwiTechTree]
{
    @TechRequired = parabolicAntennas
}</v>
      </c>
      <c r="N487" t="str">
        <f>IF(AND(EXACT(LEFT(A487,1),UPPER(LEFT(A487,1)))=TRUE,A487&lt;&gt;""),_xlfn.CONCAT(REPT("/",4)," ",REPT("*",10)," ",A487," ",REPT("*",10)," ",REPT("\",4),CHAR(10)),IF(A487&lt;&gt;"",_xlfn.CONCAT(REPT("/",2)," Tier ",B487," - ",VLOOKUP(A487,primary[[id]:[realTitle]],5,FALSE)," ",REPT("\",2),CHAR(10)),""))</f>
        <v xml:space="preserve">// Tier 5 - Parabolic Antennas \\
</v>
      </c>
    </row>
    <row r="488" spans="1:14" x14ac:dyDescent="0.35">
      <c r="A488" t="s">
        <v>142</v>
      </c>
      <c r="B488">
        <f>_xlfn.FLOOR.MATH(VLOOKUP(Tbl_Antenna[[#This Row],[Antenna]],primary[[id]:[tier]],2,FALSE),1)</f>
        <v>6</v>
      </c>
      <c r="C488" t="s">
        <v>1148</v>
      </c>
      <c r="G488" t="str">
        <f t="shared" si="31"/>
        <v>Antenna6</v>
      </c>
      <c r="M488" s="14" t="str">
        <f t="shared" si="33"/>
        <v>@PART[*]:HAS[#kiwiBranch[Antenna],#kiwiTier[6]]:FOR[zKiwiTechTree]
{
    @TechRequired = lowGainCommunications
}</v>
      </c>
      <c r="N488" t="str">
        <f>IF(AND(EXACT(LEFT(A488,1),UPPER(LEFT(A488,1)))=TRUE,A488&lt;&gt;""),_xlfn.CONCAT(REPT("/",4)," ",REPT("*",10)," ",A488," ",REPT("*",10)," ",REPT("\",4),CHAR(10)),IF(A488&lt;&gt;"",_xlfn.CONCAT(REPT("/",2)," Tier ",B488," - ",VLOOKUP(A488,primary[[id]:[realTitle]],5,FALSE)," ",REPT("\",2),CHAR(10)),""))</f>
        <v xml:space="preserve">// Tier 6 - Low-Gain Communications \\
</v>
      </c>
    </row>
    <row r="489" spans="1:14" x14ac:dyDescent="0.35">
      <c r="A489" t="s">
        <v>98</v>
      </c>
      <c r="B489">
        <f>_xlfn.FLOOR.MATH(VLOOKUP(Tbl_Antenna[[#This Row],[Antenna]],primary[[id]:[tier]],2,FALSE),1)</f>
        <v>7</v>
      </c>
      <c r="C489" t="s">
        <v>1148</v>
      </c>
      <c r="G489" t="str">
        <f t="shared" si="31"/>
        <v>Antenna7</v>
      </c>
      <c r="M489" s="14" t="str">
        <f t="shared" si="33"/>
        <v>@PART[*]:HAS[#kiwiBranch[Antenna],#kiwiTier[7]]:FOR[zKiwiTechTree]
{
    @TechRequired = highGainCommunications
}</v>
      </c>
      <c r="N489" t="str">
        <f>IF(AND(EXACT(LEFT(A489,1),UPPER(LEFT(A489,1)))=TRUE,A489&lt;&gt;""),_xlfn.CONCAT(REPT("/",4)," ",REPT("*",10)," ",A489," ",REPT("*",10)," ",REPT("\",4),CHAR(10)),IF(A489&lt;&gt;"",_xlfn.CONCAT(REPT("/",2)," Tier ",B489," - ",VLOOKUP(A489,primary[[id]:[realTitle]],5,FALSE)," ",REPT("\",2),CHAR(10)),""))</f>
        <v xml:space="preserve">// Tier 7 - High Gain Communications \\
</v>
      </c>
    </row>
    <row r="490" spans="1:14" x14ac:dyDescent="0.35">
      <c r="A490" t="s">
        <v>139</v>
      </c>
      <c r="B490">
        <f>_xlfn.FLOOR.MATH(VLOOKUP(Tbl_Antenna[[#This Row],[Antenna]],primary[[id]:[tier]],2,FALSE),1)</f>
        <v>8</v>
      </c>
      <c r="C490" t="s">
        <v>1148</v>
      </c>
      <c r="G490" t="str">
        <f t="shared" si="31"/>
        <v>Antenna8</v>
      </c>
      <c r="M490" s="14" t="str">
        <f t="shared" si="33"/>
        <v>@PART[*]:HAS[#kiwiBranch[Antenna],#kiwiTier[8]]:FOR[zKiwiTechTree]
{
    @TechRequired = signalProcessing
}</v>
      </c>
      <c r="N490" t="str">
        <f>IF(AND(EXACT(LEFT(A490,1),UPPER(LEFT(A490,1)))=TRUE,A490&lt;&gt;""),_xlfn.CONCAT(REPT("/",4)," ",REPT("*",10)," ",A490," ",REPT("*",10)," ",REPT("\",4),CHAR(10)),IF(A490&lt;&gt;"",_xlfn.CONCAT(REPT("/",2)," Tier ",B490," - ",VLOOKUP(A490,primary[[id]:[realTitle]],5,FALSE)," ",REPT("\",2),CHAR(10)),""))</f>
        <v xml:space="preserve">// Tier 8 - Signal Processing \\
</v>
      </c>
    </row>
    <row r="491" spans="1:14" x14ac:dyDescent="0.35">
      <c r="A491" t="s">
        <v>171</v>
      </c>
      <c r="B491">
        <f>_xlfn.FLOOR.MATH(VLOOKUP(Tbl_Antenna[[#This Row],[Antenna]],primary[[id]:[tier]],2,FALSE),1)</f>
        <v>9</v>
      </c>
      <c r="C491" t="s">
        <v>1148</v>
      </c>
      <c r="G491" t="str">
        <f t="shared" si="31"/>
        <v>Antenna9</v>
      </c>
      <c r="M491" s="14" t="str">
        <f t="shared" si="33"/>
        <v>@PART[*]:HAS[#kiwiBranch[Antenna],#kiwiTier[9]]:FOR[zKiwiTechTree]
{
    @TechRequired = digitalSignalProcessing
}</v>
      </c>
      <c r="N491" t="str">
        <f>IF(AND(EXACT(LEFT(A491,1),UPPER(LEFT(A491,1)))=TRUE,A491&lt;&gt;""),_xlfn.CONCAT(REPT("/",4)," ",REPT("*",10)," ",A491," ",REPT("*",10)," ",REPT("\",4),CHAR(10)),IF(A491&lt;&gt;"",_xlfn.CONCAT(REPT("/",2)," Tier ",B491," - ",VLOOKUP(A491,primary[[id]:[realTitle]],5,FALSE)," ",REPT("\",2),CHAR(10)),""))</f>
        <v xml:space="preserve">// Tier 9 - Digital Signal Processing \\
</v>
      </c>
    </row>
    <row r="492" spans="1:14" x14ac:dyDescent="0.35">
      <c r="A492" t="s">
        <v>209</v>
      </c>
      <c r="B492">
        <f>_xlfn.FLOOR.MATH(VLOOKUP(Tbl_Antenna[[#This Row],[Antenna]],primary[[id]:[tier]],2,FALSE),1)</f>
        <v>10</v>
      </c>
      <c r="C492" t="s">
        <v>1148</v>
      </c>
      <c r="G492" t="str">
        <f t="shared" si="31"/>
        <v>Antenna10</v>
      </c>
      <c r="M492" s="14" t="str">
        <f t="shared" si="33"/>
        <v>@PART[*]:HAS[#kiwiBranch[Antenna],#kiwiTier[10]]:FOR[zKiwiTechTree]
{
    @TechRequired = xBandCommunications
}</v>
      </c>
      <c r="N492" t="str">
        <f>IF(AND(EXACT(LEFT(A492,1),UPPER(LEFT(A492,1)))=TRUE,A492&lt;&gt;""),_xlfn.CONCAT(REPT("/",4)," ",REPT("*",10)," ",A492," ",REPT("*",10)," ",REPT("\",4),CHAR(10)),IF(A492&lt;&gt;"",_xlfn.CONCAT(REPT("/",2)," Tier ",B492," - ",VLOOKUP(A492,primary[[id]:[realTitle]],5,FALSE)," ",REPT("\",2),CHAR(10)),""))</f>
        <v xml:space="preserve">// Tier 10 - X Band Communications \\
</v>
      </c>
    </row>
    <row r="493" spans="1:14" x14ac:dyDescent="0.35">
      <c r="A493" t="s">
        <v>226</v>
      </c>
      <c r="B493">
        <f>_xlfn.FLOOR.MATH(VLOOKUP(Tbl_Antenna[[#This Row],[Antenna]],primary[[id]:[tier]],2,FALSE),1)</f>
        <v>11</v>
      </c>
      <c r="C493" t="s">
        <v>1148</v>
      </c>
      <c r="G493" t="str">
        <f t="shared" si="31"/>
        <v>Antenna11</v>
      </c>
      <c r="M493" s="14" t="str">
        <f t="shared" si="33"/>
        <v>@PART[*]:HAS[#kiwiBranch[Antenna],#kiwiTier[11]]:FOR[zKiwiTechTree]
{
    @TechRequired = deepSpaceOpticalCommunications
}</v>
      </c>
      <c r="N493" t="str">
        <f>IF(AND(EXACT(LEFT(A493,1),UPPER(LEFT(A493,1)))=TRUE,A493&lt;&gt;""),_xlfn.CONCAT(REPT("/",4)," ",REPT("*",10)," ",A493," ",REPT("*",10)," ",REPT("\",4),CHAR(10)),IF(A493&lt;&gt;"",_xlfn.CONCAT(REPT("/",2)," Tier ",B493," - ",VLOOKUP(A493,primary[[id]:[realTitle]],5,FALSE)," ",REPT("\",2),CHAR(10)),""))</f>
        <v xml:space="preserve">// Tier 11 - Deep Space Optical Communications \\
</v>
      </c>
    </row>
    <row r="494" spans="1:14" x14ac:dyDescent="0.35">
      <c r="A494" t="s">
        <v>234</v>
      </c>
      <c r="B494">
        <f>_xlfn.FLOOR.MATH(VLOOKUP(Tbl_Antenna[[#This Row],[Antenna]],primary[[id]:[tier]],2,FALSE),1)</f>
        <v>12</v>
      </c>
      <c r="C494" t="s">
        <v>1148</v>
      </c>
      <c r="G494" t="str">
        <f t="shared" ref="G494:G557" si="35">_xlfn.CONCAT(C494,B494)</f>
        <v>Antenna12</v>
      </c>
      <c r="M494" s="14" t="str">
        <f t="shared" si="33"/>
        <v>@PART[*]:HAS[#kiwiBranch[Antenna],#kiwiTier[12]]:FOR[zKiwiTechTree]
{
    @TechRequired = quantumCommunications
}</v>
      </c>
      <c r="N494" t="str">
        <f>IF(AND(EXACT(LEFT(A494,1),UPPER(LEFT(A494,1)))=TRUE,A494&lt;&gt;""),_xlfn.CONCAT(REPT("/",4)," ",REPT("*",10)," ",A494," ",REPT("*",10)," ",REPT("\",4),CHAR(10)),IF(A494&lt;&gt;"",_xlfn.CONCAT(REPT("/",2)," Tier ",B494," - ",VLOOKUP(A494,primary[[id]:[realTitle]],5,FALSE)," ",REPT("\",2),CHAR(10)),""))</f>
        <v xml:space="preserve">// Tier 12 - Quantum Communications \\
</v>
      </c>
    </row>
    <row r="495" spans="1:14" x14ac:dyDescent="0.35">
      <c r="G495" t="str">
        <f t="shared" si="35"/>
        <v/>
      </c>
      <c r="M495" s="14" t="str">
        <f t="shared" si="33"/>
        <v/>
      </c>
      <c r="N495" t="str">
        <f>IF(AND(EXACT(LEFT(A495,1),UPPER(LEFT(A495,1)))=TRUE,A495&lt;&gt;""),_xlfn.CONCAT(REPT("/",4)," ",REPT("*",10)," ",A495," ",REPT("*",10)," ",REPT("\",4),CHAR(10)),IF(A495&lt;&gt;"",_xlfn.CONCAT(REPT("/",2)," Tier ",B495," - ",VLOOKUP(A495,primary[[id]:[realTitle]],5,FALSE)," ",REPT("\",2),CHAR(10)),""))</f>
        <v/>
      </c>
    </row>
    <row r="496" spans="1:14" x14ac:dyDescent="0.35">
      <c r="G496" t="str">
        <f t="shared" si="35"/>
        <v/>
      </c>
      <c r="M496" s="14" t="str">
        <f t="shared" si="33"/>
        <v/>
      </c>
      <c r="N496" t="str">
        <f>IF(AND(EXACT(LEFT(A496,1),UPPER(LEFT(A496,1)))=TRUE,A496&lt;&gt;""),_xlfn.CONCAT(REPT("/",4)," ",REPT("*",10)," ",A496," ",REPT("*",10)," ",REPT("\",4),CHAR(10)),IF(A496&lt;&gt;"",_xlfn.CONCAT(REPT("/",2)," Tier ",B496," - ",VLOOKUP(A496,primary[[id]:[realTitle]],5,FALSE)," ",REPT("\",2),CHAR(10)),""))</f>
        <v/>
      </c>
    </row>
    <row r="497" spans="1:14" x14ac:dyDescent="0.35">
      <c r="A497" t="s">
        <v>1149</v>
      </c>
      <c r="B497" t="s">
        <v>247</v>
      </c>
      <c r="C497" t="s">
        <v>1165</v>
      </c>
      <c r="G497" t="str">
        <f t="shared" si="35"/>
        <v>TitleTier</v>
      </c>
      <c r="M497" s="14" t="str">
        <f t="shared" si="33"/>
        <v/>
      </c>
      <c r="N497" t="str">
        <f>IF(AND(EXACT(LEFT(A497,1),UPPER(LEFT(A497,1)))=TRUE,A497&lt;&gt;""),_xlfn.CONCAT(REPT("/",4)," ",REPT("*",10)," ",A497," ",REPT("*",10)," ",REPT("\",4),CHAR(10)),IF(A497&lt;&gt;"",_xlfn.CONCAT(REPT("/",2)," Tier ",B497," - ",VLOOKUP(A497,primary[[id]:[realTitle]],5,FALSE)," ",REPT("\",2),CHAR(10)),""))</f>
        <v xml:space="preserve">//// ********** LandingGearRoverWheels ********** \\\\
</v>
      </c>
    </row>
    <row r="498" spans="1:14" x14ac:dyDescent="0.35">
      <c r="A498" s="18" t="s">
        <v>0</v>
      </c>
      <c r="B498">
        <f>_xlfn.FLOOR.MATH(VLOOKUP(Tbl_LandingGearRoverWheels[[#This Row],[LandingGearRoverWheels]],primary[[id]:[tier]],2,FALSE),1)</f>
        <v>0</v>
      </c>
      <c r="C498" t="s">
        <v>1149</v>
      </c>
      <c r="G498" t="str">
        <f t="shared" si="35"/>
        <v>LandingGearRoverWheels0</v>
      </c>
      <c r="M498" s="14" t="str">
        <f t="shared" si="33"/>
        <v>@PART[*]:HAS[#kiwiBranch[LandingGearRoverWheels],#kiwiTier[0]]:FOR[zKiwiTechTree]
{
    @TechRequired = start
}</v>
      </c>
      <c r="N498" t="str">
        <f>IF(AND(EXACT(LEFT(A498,1),UPPER(LEFT(A498,1)))=TRUE,A498&lt;&gt;""),_xlfn.CONCAT(REPT("/",4)," ",REPT("*",10)," ",A498," ",REPT("*",10)," ",REPT("\",4),CHAR(10)),IF(A498&lt;&gt;"",_xlfn.CONCAT(REPT("/",2)," Tier ",B498," - ",VLOOKUP(A498,primary[[id]:[realTitle]],5,FALSE)," ",REPT("\",2),CHAR(10)),""))</f>
        <v xml:space="preserve">// Tier 0 - Start \\
</v>
      </c>
    </row>
    <row r="499" spans="1:14" x14ac:dyDescent="0.35">
      <c r="A499" t="s">
        <v>115</v>
      </c>
      <c r="B499">
        <f>_xlfn.FLOOR.MATH(VLOOKUP(Tbl_LandingGearRoverWheels[[#This Row],[LandingGearRoverWheels]],primary[[id]:[tier]],2,FALSE),1)</f>
        <v>1</v>
      </c>
      <c r="C499" t="s">
        <v>1149</v>
      </c>
      <c r="G499" t="str">
        <f t="shared" si="35"/>
        <v>LandingGearRoverWheels1</v>
      </c>
      <c r="M499" s="14" t="str">
        <f t="shared" si="33"/>
        <v>@PART[*]:HAS[#kiwiBranch[LandingGearRoverWheels],#kiwiTier[1]]:FOR[zKiwiTechTree]
{
    @TechRequired = firstFlight
}</v>
      </c>
      <c r="N499" t="str">
        <f>IF(AND(EXACT(LEFT(A499,1),UPPER(LEFT(A499,1)))=TRUE,A499&lt;&gt;""),_xlfn.CONCAT(REPT("/",4)," ",REPT("*",10)," ",A499," ",REPT("*",10)," ",REPT("\",4),CHAR(10)),IF(A499&lt;&gt;"",_xlfn.CONCAT(REPT("/",2)," Tier ",B499," - ",VLOOKUP(A499,primary[[id]:[realTitle]],5,FALSE)," ",REPT("\",2),CHAR(10)),""))</f>
        <v xml:space="preserve">// Tier 1 - First Flight \\
</v>
      </c>
    </row>
    <row r="500" spans="1:14" x14ac:dyDescent="0.35">
      <c r="A500" t="s">
        <v>6</v>
      </c>
      <c r="B500">
        <f>_xlfn.FLOOR.MATH(VLOOKUP(Tbl_LandingGearRoverWheels[[#This Row],[LandingGearRoverWheels]],primary[[id]:[tier]],2,FALSE),1)</f>
        <v>2</v>
      </c>
      <c r="C500" t="s">
        <v>1149</v>
      </c>
      <c r="G500" t="str">
        <f t="shared" si="35"/>
        <v>LandingGearRoverWheels2</v>
      </c>
      <c r="M500" s="14" t="str">
        <f t="shared" si="33"/>
        <v>@PART[*]:HAS[#kiwiBranch[LandingGearRoverWheels],#kiwiTier[2]]:FOR[zKiwiTechTree]
{
    @TechRequired = earlyFlight
}</v>
      </c>
      <c r="N500" t="str">
        <f>IF(AND(EXACT(LEFT(A500,1),UPPER(LEFT(A500,1)))=TRUE,A500&lt;&gt;""),_xlfn.CONCAT(REPT("/",4)," ",REPT("*",10)," ",A500," ",REPT("*",10)," ",REPT("\",4),CHAR(10)),IF(A500&lt;&gt;"",_xlfn.CONCAT(REPT("/",2)," Tier ",B500," - ",VLOOKUP(A500,primary[[id]:[realTitle]],5,FALSE)," ",REPT("\",2),CHAR(10)),""))</f>
        <v xml:space="preserve">// Tier 2 - Early Flight \\
</v>
      </c>
    </row>
    <row r="501" spans="1:14" x14ac:dyDescent="0.35">
      <c r="A501" t="s">
        <v>14</v>
      </c>
      <c r="B501">
        <f>_xlfn.FLOOR.MATH(VLOOKUP(Tbl_LandingGearRoverWheels[[#This Row],[LandingGearRoverWheels]],primary[[id]:[tier]],2,FALSE),1)</f>
        <v>3</v>
      </c>
      <c r="C501" t="s">
        <v>1149</v>
      </c>
      <c r="G501" t="str">
        <f t="shared" si="35"/>
        <v>LandingGearRoverWheels3</v>
      </c>
      <c r="M501" s="14" t="str">
        <f t="shared" si="33"/>
        <v>@PART[*]:HAS[#kiwiBranch[LandingGearRoverWheels],#kiwiTier[3]]:FOR[zKiwiTechTree]
{
    @TechRequired = stability
}</v>
      </c>
      <c r="N501" t="str">
        <f>IF(AND(EXACT(LEFT(A501,1),UPPER(LEFT(A501,1)))=TRUE,A501&lt;&gt;""),_xlfn.CONCAT(REPT("/",4)," ",REPT("*",10)," ",A501," ",REPT("*",10)," ",REPT("\",4),CHAR(10)),IF(A501&lt;&gt;"",_xlfn.CONCAT(REPT("/",2)," Tier ",B501," - ",VLOOKUP(A501,primary[[id]:[realTitle]],5,FALSE)," ",REPT("\",2),CHAR(10)),""))</f>
        <v xml:space="preserve">// Tier 3 - Stability \\
</v>
      </c>
    </row>
    <row r="502" spans="1:14" x14ac:dyDescent="0.35">
      <c r="A502" t="s">
        <v>119</v>
      </c>
      <c r="B502">
        <f>_xlfn.FLOOR.MATH(VLOOKUP(Tbl_LandingGearRoverWheels[[#This Row],[LandingGearRoverWheels]],primary[[id]:[tier]],2,FALSE),1)</f>
        <v>4</v>
      </c>
      <c r="C502" t="s">
        <v>1149</v>
      </c>
      <c r="G502" t="str">
        <f t="shared" si="35"/>
        <v>LandingGearRoverWheels4</v>
      </c>
      <c r="M502" s="14" t="str">
        <f t="shared" si="33"/>
        <v>@PART[*]:HAS[#kiwiBranch[LandingGearRoverWheels],#kiwiTier[4]]:FOR[zKiwiTechTree]
{
    @TechRequired = basicLanding
}</v>
      </c>
      <c r="N502" t="str">
        <f>IF(AND(EXACT(LEFT(A502,1),UPPER(LEFT(A502,1)))=TRUE,A502&lt;&gt;""),_xlfn.CONCAT(REPT("/",4)," ",REPT("*",10)," ",A502," ",REPT("*",10)," ",REPT("\",4),CHAR(10)),IF(A502&lt;&gt;"",_xlfn.CONCAT(REPT("/",2)," Tier ",B502," - ",VLOOKUP(A502,primary[[id]:[realTitle]],5,FALSE)," ",REPT("\",2),CHAR(10)),""))</f>
        <v xml:space="preserve">// Tier 4 - Basic Landing \\
</v>
      </c>
    </row>
    <row r="503" spans="1:14" x14ac:dyDescent="0.35">
      <c r="A503" t="s">
        <v>44</v>
      </c>
      <c r="B503">
        <f>_xlfn.FLOOR.MATH(VLOOKUP(Tbl_LandingGearRoverWheels[[#This Row],[LandingGearRoverWheels]],primary[[id]:[tier]],2,FALSE),1)</f>
        <v>5</v>
      </c>
      <c r="C503" t="s">
        <v>1149</v>
      </c>
      <c r="G503" t="str">
        <f t="shared" si="35"/>
        <v>LandingGearRoverWheels5</v>
      </c>
      <c r="M503" s="14" t="str">
        <f t="shared" si="33"/>
        <v>@PART[*]:HAS[#kiwiBranch[LandingGearRoverWheels],#kiwiTier[5]]:FOR[zKiwiTechTree]
{
    @TechRequired = landing
}</v>
      </c>
      <c r="N503" t="str">
        <f>IF(AND(EXACT(LEFT(A503,1),UPPER(LEFT(A503,1)))=TRUE,A503&lt;&gt;""),_xlfn.CONCAT(REPT("/",4)," ",REPT("*",10)," ",A503," ",REPT("*",10)," ",REPT("\",4),CHAR(10)),IF(A503&lt;&gt;"",_xlfn.CONCAT(REPT("/",2)," Tier ",B503," - ",VLOOKUP(A503,primary[[id]:[realTitle]],5,FALSE)," ",REPT("\",2),CHAR(10)),""))</f>
        <v xml:space="preserve">// Tier 5 - Landing \\
</v>
      </c>
    </row>
    <row r="504" spans="1:14" x14ac:dyDescent="0.35">
      <c r="A504" t="s">
        <v>68</v>
      </c>
      <c r="B504">
        <f>_xlfn.FLOOR.MATH(VLOOKUP(Tbl_LandingGearRoverWheels[[#This Row],[LandingGearRoverWheels]],primary[[id]:[tier]],2,FALSE),1)</f>
        <v>6</v>
      </c>
      <c r="C504" t="s">
        <v>1149</v>
      </c>
      <c r="G504" t="str">
        <f t="shared" si="35"/>
        <v>LandingGearRoverWheels6</v>
      </c>
      <c r="M504" s="14" t="str">
        <f t="shared" si="33"/>
        <v>@PART[*]:HAS[#kiwiBranch[LandingGearRoverWheels],#kiwiTier[6]]:FOR[zKiwiTechTree]
{
    @TechRequired = fieldScience
}</v>
      </c>
      <c r="N504" t="str">
        <f>IF(AND(EXACT(LEFT(A504,1),UPPER(LEFT(A504,1)))=TRUE,A504&lt;&gt;""),_xlfn.CONCAT(REPT("/",4)," ",REPT("*",10)," ",A504," ",REPT("*",10)," ",REPT("\",4),CHAR(10)),IF(A504&lt;&gt;"",_xlfn.CONCAT(REPT("/",2)," Tier ",B504," - ",VLOOKUP(A504,primary[[id]:[realTitle]],5,FALSE)," ",REPT("\",2),CHAR(10)),""))</f>
        <v xml:space="preserve">// Tier 6 - Field Science \\
</v>
      </c>
    </row>
    <row r="505" spans="1:14" x14ac:dyDescent="0.35">
      <c r="A505" t="s">
        <v>94</v>
      </c>
      <c r="B505">
        <f>_xlfn.FLOOR.MATH(VLOOKUP(Tbl_LandingGearRoverWheels[[#This Row],[LandingGearRoverWheels]],primary[[id]:[tier]],2,FALSE),1)</f>
        <v>7</v>
      </c>
      <c r="C505" t="s">
        <v>1149</v>
      </c>
      <c r="G505" t="str">
        <f t="shared" si="35"/>
        <v>LandingGearRoverWheels7</v>
      </c>
      <c r="M505" s="14" t="str">
        <f t="shared" si="33"/>
        <v>@PART[*]:HAS[#kiwiBranch[LandingGearRoverWheels],#kiwiTier[7]]:FOR[zKiwiTechTree]
{
    @TechRequired = advLanding
}</v>
      </c>
      <c r="N505" t="str">
        <f>IF(AND(EXACT(LEFT(A505,1),UPPER(LEFT(A505,1)))=TRUE,A505&lt;&gt;""),_xlfn.CONCAT(REPT("/",4)," ",REPT("*",10)," ",A505," ",REPT("*",10)," ",REPT("\",4),CHAR(10)),IF(A505&lt;&gt;"",_xlfn.CONCAT(REPT("/",2)," Tier ",B505," - ",VLOOKUP(A505,primary[[id]:[realTitle]],5,FALSE)," ",REPT("\",2),CHAR(10)),""))</f>
        <v xml:space="preserve">// Tier 7 - Advanced Landing \\
</v>
      </c>
    </row>
    <row r="506" spans="1:14" x14ac:dyDescent="0.35">
      <c r="A506" t="s">
        <v>134</v>
      </c>
      <c r="B506">
        <f>_xlfn.FLOOR.MATH(VLOOKUP(Tbl_LandingGearRoverWheels[[#This Row],[LandingGearRoverWheels]],primary[[id]:[tier]],2,FALSE),1)</f>
        <v>8</v>
      </c>
      <c r="C506" t="s">
        <v>1149</v>
      </c>
      <c r="G506" t="str">
        <f t="shared" si="35"/>
        <v>LandingGearRoverWheels8</v>
      </c>
      <c r="M506" s="14" t="str">
        <f t="shared" si="33"/>
        <v>@PART[*]:HAS[#kiwiBranch[LandingGearRoverWheels],#kiwiTier[8]]:FOR[zKiwiTechTree]
{
    @TechRequired = heavyLanding
}</v>
      </c>
      <c r="N506" t="str">
        <f>IF(AND(EXACT(LEFT(A506,1),UPPER(LEFT(A506,1)))=TRUE,A506&lt;&gt;""),_xlfn.CONCAT(REPT("/",4)," ",REPT("*",10)," ",A506," ",REPT("*",10)," ",REPT("\",4),CHAR(10)),IF(A506&lt;&gt;"",_xlfn.CONCAT(REPT("/",2)," Tier ",B506," - ",VLOOKUP(A506,primary[[id]:[realTitle]],5,FALSE)," ",REPT("\",2),CHAR(10)),""))</f>
        <v xml:space="preserve">// Tier 8 - Heavy Landing \\
</v>
      </c>
    </row>
    <row r="507" spans="1:14" x14ac:dyDescent="0.35">
      <c r="A507" t="s">
        <v>163</v>
      </c>
      <c r="B507">
        <f>_xlfn.FLOOR.MATH(VLOOKUP(Tbl_LandingGearRoverWheels[[#This Row],[LandingGearRoverWheels]],primary[[id]:[tier]],2,FALSE),1)</f>
        <v>9</v>
      </c>
      <c r="C507" t="s">
        <v>1149</v>
      </c>
      <c r="G507" t="str">
        <f t="shared" si="35"/>
        <v>LandingGearRoverWheels9</v>
      </c>
      <c r="M507" s="14" t="str">
        <f t="shared" si="33"/>
        <v>@PART[*]:HAS[#kiwiBranch[LandingGearRoverWheels],#kiwiTier[9]]:FOR[zKiwiTechTree]
{
    @TechRequired = advancedMotors
}</v>
      </c>
      <c r="N507" t="str">
        <f>IF(AND(EXACT(LEFT(A507,1),UPPER(LEFT(A507,1)))=TRUE,A507&lt;&gt;""),_xlfn.CONCAT(REPT("/",4)," ",REPT("*",10)," ",A507," ",REPT("*",10)," ",REPT("\",4),CHAR(10)),IF(A507&lt;&gt;"",_xlfn.CONCAT(REPT("/",2)," Tier ",B507," - ",VLOOKUP(A507,primary[[id]:[realTitle]],5,FALSE)," ",REPT("\",2),CHAR(10)),""))</f>
        <v xml:space="preserve">// Tier 9 - Advanced Motors \\
</v>
      </c>
    </row>
    <row r="508" spans="1:14" x14ac:dyDescent="0.35">
      <c r="G508" t="str">
        <f t="shared" si="35"/>
        <v/>
      </c>
      <c r="M508" s="14" t="str">
        <f t="shared" si="33"/>
        <v/>
      </c>
      <c r="N508" t="str">
        <f>IF(AND(EXACT(LEFT(A508,1),UPPER(LEFT(A508,1)))=TRUE,A508&lt;&gt;""),_xlfn.CONCAT(REPT("/",4)," ",REPT("*",10)," ",A508," ",REPT("*",10)," ",REPT("\",4),CHAR(10)),IF(A508&lt;&gt;"",_xlfn.CONCAT(REPT("/",2)," Tier ",B508," - ",VLOOKUP(A508,primary[[id]:[realTitle]],5,FALSE)," ",REPT("\",2),CHAR(10)),""))</f>
        <v/>
      </c>
    </row>
    <row r="509" spans="1:14" x14ac:dyDescent="0.35">
      <c r="G509" t="str">
        <f t="shared" si="35"/>
        <v/>
      </c>
      <c r="M509" s="14" t="str">
        <f t="shared" si="33"/>
        <v/>
      </c>
      <c r="N509" t="str">
        <f>IF(AND(EXACT(LEFT(A509,1),UPPER(LEFT(A509,1)))=TRUE,A509&lt;&gt;""),_xlfn.CONCAT(REPT("/",4)," ",REPT("*",10)," ",A509," ",REPT("*",10)," ",REPT("\",4),CHAR(10)),IF(A509&lt;&gt;"",_xlfn.CONCAT(REPT("/",2)," Tier ",B509," - ",VLOOKUP(A509,primary[[id]:[realTitle]],5,FALSE)," ",REPT("\",2),CHAR(10)),""))</f>
        <v/>
      </c>
    </row>
    <row r="510" spans="1:14" x14ac:dyDescent="0.35">
      <c r="A510" t="s">
        <v>1150</v>
      </c>
      <c r="B510" t="s">
        <v>247</v>
      </c>
      <c r="C510" t="s">
        <v>1165</v>
      </c>
      <c r="G510" t="str">
        <f t="shared" si="35"/>
        <v>TitleTier</v>
      </c>
      <c r="M510" s="14" t="str">
        <f t="shared" si="33"/>
        <v/>
      </c>
      <c r="N510" t="str">
        <f>IF(AND(EXACT(LEFT(A510,1),UPPER(LEFT(A510,1)))=TRUE,A510&lt;&gt;""),_xlfn.CONCAT(REPT("/",4)," ",REPT("*",10)," ",A510," ",REPT("*",10)," ",REPT("\",4),CHAR(10)),IF(A510&lt;&gt;"",_xlfn.CONCAT(REPT("/",2)," Tier ",B510," - ",VLOOKUP(A510,primary[[id]:[realTitle]],5,FALSE)," ",REPT("\",2),CHAR(10)),""))</f>
        <v xml:space="preserve">//// ********** LandingSkidsBaseFrames ********** \\\\
</v>
      </c>
    </row>
    <row r="511" spans="1:14" x14ac:dyDescent="0.35">
      <c r="A511" s="18" t="s">
        <v>0</v>
      </c>
      <c r="B511">
        <f>_xlfn.FLOOR.MATH(VLOOKUP(Tbl_LandingSkidsBaseFrames[[#This Row],[LandingSkidsBaseFrames]],primary[[id]:[tier]],2,FALSE),1)</f>
        <v>0</v>
      </c>
      <c r="C511" t="s">
        <v>1150</v>
      </c>
      <c r="G511" t="str">
        <f t="shared" si="35"/>
        <v>LandingSkidsBaseFrames0</v>
      </c>
      <c r="M511" s="14" t="str">
        <f t="shared" si="33"/>
        <v>@PART[*]:HAS[#kiwiBranch[LandingSkidsBaseFrames],#kiwiTier[0]]:FOR[zKiwiTechTree]
{
    @TechRequired = start
}</v>
      </c>
      <c r="N511" t="str">
        <f>IF(AND(EXACT(LEFT(A511,1),UPPER(LEFT(A511,1)))=TRUE,A511&lt;&gt;""),_xlfn.CONCAT(REPT("/",4)," ",REPT("*",10)," ",A511," ",REPT("*",10)," ",REPT("\",4),CHAR(10)),IF(A511&lt;&gt;"",_xlfn.CONCAT(REPT("/",2)," Tier ",B511," - ",VLOOKUP(A511,primary[[id]:[realTitle]],5,FALSE)," ",REPT("\",2),CHAR(10)),""))</f>
        <v xml:space="preserve">// Tier 0 - Start \\
</v>
      </c>
    </row>
    <row r="512" spans="1:14" x14ac:dyDescent="0.35">
      <c r="A512" t="s">
        <v>115</v>
      </c>
      <c r="B512">
        <f>_xlfn.FLOOR.MATH(VLOOKUP(Tbl_LandingSkidsBaseFrames[[#This Row],[LandingSkidsBaseFrames]],primary[[id]:[tier]],2,FALSE),1)</f>
        <v>1</v>
      </c>
      <c r="C512" t="s">
        <v>1150</v>
      </c>
      <c r="G512" t="str">
        <f t="shared" si="35"/>
        <v>LandingSkidsBaseFrames1</v>
      </c>
      <c r="M512" s="14" t="str">
        <f t="shared" si="33"/>
        <v>@PART[*]:HAS[#kiwiBranch[LandingSkidsBaseFrames],#kiwiTier[1]]:FOR[zKiwiTechTree]
{
    @TechRequired = firstFlight
}</v>
      </c>
      <c r="N512" t="str">
        <f>IF(AND(EXACT(LEFT(A512,1),UPPER(LEFT(A512,1)))=TRUE,A512&lt;&gt;""),_xlfn.CONCAT(REPT("/",4)," ",REPT("*",10)," ",A512," ",REPT("*",10)," ",REPT("\",4),CHAR(10)),IF(A512&lt;&gt;"",_xlfn.CONCAT(REPT("/",2)," Tier ",B512," - ",VLOOKUP(A512,primary[[id]:[realTitle]],5,FALSE)," ",REPT("\",2),CHAR(10)),""))</f>
        <v xml:space="preserve">// Tier 1 - First Flight \\
</v>
      </c>
    </row>
    <row r="513" spans="1:14" x14ac:dyDescent="0.35">
      <c r="A513" t="s">
        <v>6</v>
      </c>
      <c r="B513">
        <f>_xlfn.FLOOR.MATH(VLOOKUP(Tbl_LandingSkidsBaseFrames[[#This Row],[LandingSkidsBaseFrames]],primary[[id]:[tier]],2,FALSE),1)</f>
        <v>2</v>
      </c>
      <c r="C513" t="s">
        <v>1150</v>
      </c>
      <c r="G513" t="str">
        <f t="shared" si="35"/>
        <v>LandingSkidsBaseFrames2</v>
      </c>
      <c r="M513" s="14" t="str">
        <f t="shared" si="33"/>
        <v>@PART[*]:HAS[#kiwiBranch[LandingSkidsBaseFrames],#kiwiTier[2]]:FOR[zKiwiTechTree]
{
    @TechRequired = earlyFlight
}</v>
      </c>
      <c r="N513" t="str">
        <f>IF(AND(EXACT(LEFT(A513,1),UPPER(LEFT(A513,1)))=TRUE,A513&lt;&gt;""),_xlfn.CONCAT(REPT("/",4)," ",REPT("*",10)," ",A513," ",REPT("*",10)," ",REPT("\",4),CHAR(10)),IF(A513&lt;&gt;"",_xlfn.CONCAT(REPT("/",2)," Tier ",B513," - ",VLOOKUP(A513,primary[[id]:[realTitle]],5,FALSE)," ",REPT("\",2),CHAR(10)),""))</f>
        <v xml:space="preserve">// Tier 2 - Early Flight \\
</v>
      </c>
    </row>
    <row r="514" spans="1:14" x14ac:dyDescent="0.35">
      <c r="A514" t="s">
        <v>14</v>
      </c>
      <c r="B514">
        <f>_xlfn.FLOOR.MATH(VLOOKUP(Tbl_LandingSkidsBaseFrames[[#This Row],[LandingSkidsBaseFrames]],primary[[id]:[tier]],2,FALSE),1)</f>
        <v>3</v>
      </c>
      <c r="C514" t="s">
        <v>1150</v>
      </c>
      <c r="G514" t="str">
        <f t="shared" si="35"/>
        <v>LandingSkidsBaseFrames3</v>
      </c>
      <c r="M514" s="14" t="str">
        <f t="shared" si="33"/>
        <v>@PART[*]:HAS[#kiwiBranch[LandingSkidsBaseFrames],#kiwiTier[3]]:FOR[zKiwiTechTree]
{
    @TechRequired = stability
}</v>
      </c>
      <c r="N514" t="str">
        <f>IF(AND(EXACT(LEFT(A514,1),UPPER(LEFT(A514,1)))=TRUE,A514&lt;&gt;""),_xlfn.CONCAT(REPT("/",4)," ",REPT("*",10)," ",A514," ",REPT("*",10)," ",REPT("\",4),CHAR(10)),IF(A514&lt;&gt;"",_xlfn.CONCAT(REPT("/",2)," Tier ",B514," - ",VLOOKUP(A514,primary[[id]:[realTitle]],5,FALSE)," ",REPT("\",2),CHAR(10)),""))</f>
        <v xml:space="preserve">// Tier 3 - Stability \\
</v>
      </c>
    </row>
    <row r="515" spans="1:14" x14ac:dyDescent="0.35">
      <c r="A515" t="s">
        <v>119</v>
      </c>
      <c r="B515">
        <f>_xlfn.FLOOR.MATH(VLOOKUP(Tbl_LandingSkidsBaseFrames[[#This Row],[LandingSkidsBaseFrames]],primary[[id]:[tier]],2,FALSE),1)</f>
        <v>4</v>
      </c>
      <c r="C515" t="s">
        <v>1150</v>
      </c>
      <c r="G515" t="str">
        <f t="shared" si="35"/>
        <v>LandingSkidsBaseFrames4</v>
      </c>
      <c r="M515" s="14" t="str">
        <f t="shared" si="33"/>
        <v>@PART[*]:HAS[#kiwiBranch[LandingSkidsBaseFrames],#kiwiTier[4]]:FOR[zKiwiTechTree]
{
    @TechRequired = basicLanding
}</v>
      </c>
      <c r="N515" t="str">
        <f>IF(AND(EXACT(LEFT(A515,1),UPPER(LEFT(A515,1)))=TRUE,A515&lt;&gt;""),_xlfn.CONCAT(REPT("/",4)," ",REPT("*",10)," ",A515," ",REPT("*",10)," ",REPT("\",4),CHAR(10)),IF(A515&lt;&gt;"",_xlfn.CONCAT(REPT("/",2)," Tier ",B515," - ",VLOOKUP(A515,primary[[id]:[realTitle]],5,FALSE)," ",REPT("\",2),CHAR(10)),""))</f>
        <v xml:space="preserve">// Tier 4 - Basic Landing \\
</v>
      </c>
    </row>
    <row r="516" spans="1:14" x14ac:dyDescent="0.35">
      <c r="A516" t="s">
        <v>44</v>
      </c>
      <c r="B516">
        <f>_xlfn.FLOOR.MATH(VLOOKUP(Tbl_LandingSkidsBaseFrames[[#This Row],[LandingSkidsBaseFrames]],primary[[id]:[tier]],2,FALSE),1)</f>
        <v>5</v>
      </c>
      <c r="C516" t="s">
        <v>1150</v>
      </c>
      <c r="G516" t="str">
        <f t="shared" si="35"/>
        <v>LandingSkidsBaseFrames5</v>
      </c>
      <c r="M516" s="14" t="str">
        <f t="shared" si="33"/>
        <v>@PART[*]:HAS[#kiwiBranch[LandingSkidsBaseFrames],#kiwiTier[5]]:FOR[zKiwiTechTree]
{
    @TechRequired = landing
}</v>
      </c>
      <c r="N516" t="str">
        <f>IF(AND(EXACT(LEFT(A516,1),UPPER(LEFT(A516,1)))=TRUE,A516&lt;&gt;""),_xlfn.CONCAT(REPT("/",4)," ",REPT("*",10)," ",A516," ",REPT("*",10)," ",REPT("\",4),CHAR(10)),IF(A516&lt;&gt;"",_xlfn.CONCAT(REPT("/",2)," Tier ",B516," - ",VLOOKUP(A516,primary[[id]:[realTitle]],5,FALSE)," ",REPT("\",2),CHAR(10)),""))</f>
        <v xml:space="preserve">// Tier 5 - Landing \\
</v>
      </c>
    </row>
    <row r="517" spans="1:14" x14ac:dyDescent="0.35">
      <c r="A517" t="s">
        <v>68</v>
      </c>
      <c r="B517">
        <f>_xlfn.FLOOR.MATH(VLOOKUP(Tbl_LandingSkidsBaseFrames[[#This Row],[LandingSkidsBaseFrames]],primary[[id]:[tier]],2,FALSE),1)</f>
        <v>6</v>
      </c>
      <c r="C517" t="s">
        <v>1150</v>
      </c>
      <c r="G517" t="str">
        <f t="shared" si="35"/>
        <v>LandingSkidsBaseFrames6</v>
      </c>
      <c r="M517" s="14" t="str">
        <f t="shared" si="33"/>
        <v>@PART[*]:HAS[#kiwiBranch[LandingSkidsBaseFrames],#kiwiTier[6]]:FOR[zKiwiTechTree]
{
    @TechRequired = fieldScience
}</v>
      </c>
      <c r="N517" t="str">
        <f>IF(AND(EXACT(LEFT(A517,1),UPPER(LEFT(A517,1)))=TRUE,A517&lt;&gt;""),_xlfn.CONCAT(REPT("/",4)," ",REPT("*",10)," ",A517," ",REPT("*",10)," ",REPT("\",4),CHAR(10)),IF(A517&lt;&gt;"",_xlfn.CONCAT(REPT("/",2)," Tier ",B517," - ",VLOOKUP(A517,primary[[id]:[realTitle]],5,FALSE)," ",REPT("\",2),CHAR(10)),""))</f>
        <v xml:space="preserve">// Tier 6 - Field Science \\
</v>
      </c>
    </row>
    <row r="518" spans="1:14" x14ac:dyDescent="0.35">
      <c r="A518" t="s">
        <v>454</v>
      </c>
      <c r="B518">
        <f>_xlfn.FLOOR.MATH(VLOOKUP(Tbl_LandingSkidsBaseFrames[[#This Row],[LandingSkidsBaseFrames]],primary[[id]:[tier]],2,FALSE),1)</f>
        <v>7</v>
      </c>
      <c r="C518" t="s">
        <v>1150</v>
      </c>
      <c r="G518" t="str">
        <f t="shared" si="35"/>
        <v>LandingSkidsBaseFrames7</v>
      </c>
      <c r="M518" s="14" t="str">
        <f t="shared" si="33"/>
        <v>@PART[*]:HAS[#kiwiBranch[LandingSkidsBaseFrames],#kiwiTier[7]]:FOR[zKiwiTechTree]
{
    @TechRequired = landingFrames
}</v>
      </c>
      <c r="N518" t="str">
        <f>IF(AND(EXACT(LEFT(A518,1),UPPER(LEFT(A518,1)))=TRUE,A518&lt;&gt;""),_xlfn.CONCAT(REPT("/",4)," ",REPT("*",10)," ",A518," ",REPT("*",10)," ",REPT("\",4),CHAR(10)),IF(A518&lt;&gt;"",_xlfn.CONCAT(REPT("/",2)," Tier ",B518," - ",VLOOKUP(A518,primary[[id]:[realTitle]],5,FALSE)," ",REPT("\",2),CHAR(10)),""))</f>
        <v xml:space="preserve">// Tier 7 - Landing Frames \\
</v>
      </c>
    </row>
    <row r="519" spans="1:14" x14ac:dyDescent="0.35">
      <c r="A519" t="s">
        <v>455</v>
      </c>
      <c r="B519">
        <f>_xlfn.FLOOR.MATH(VLOOKUP(Tbl_LandingSkidsBaseFrames[[#This Row],[LandingSkidsBaseFrames]],primary[[id]:[tier]],2,FALSE),1)</f>
        <v>8</v>
      </c>
      <c r="C519" t="s">
        <v>1150</v>
      </c>
      <c r="G519" t="str">
        <f t="shared" si="35"/>
        <v>LandingSkidsBaseFrames8</v>
      </c>
      <c r="M519" s="14" t="str">
        <f t="shared" si="33"/>
        <v>@PART[*]:HAS[#kiwiBranch[LandingSkidsBaseFrames],#kiwiTier[8]]:FOR[zKiwiTechTree]
{
    @TechRequired = heavyDutyLandingFrames
}</v>
      </c>
      <c r="N519" t="str">
        <f>IF(AND(EXACT(LEFT(A519,1),UPPER(LEFT(A519,1)))=TRUE,A519&lt;&gt;""),_xlfn.CONCAT(REPT("/",4)," ",REPT("*",10)," ",A519," ",REPT("*",10)," ",REPT("\",4),CHAR(10)),IF(A519&lt;&gt;"",_xlfn.CONCAT(REPT("/",2)," Tier ",B519," - ",VLOOKUP(A519,primary[[id]:[realTitle]],5,FALSE)," ",REPT("\",2),CHAR(10)),""))</f>
        <v xml:space="preserve">// Tier 8 - Heavy-Duty Landing Frames \\
</v>
      </c>
    </row>
    <row r="520" spans="1:14" x14ac:dyDescent="0.35">
      <c r="G520" t="str">
        <f t="shared" si="35"/>
        <v/>
      </c>
      <c r="M520" s="14" t="str">
        <f t="shared" si="33"/>
        <v/>
      </c>
      <c r="N520" t="str">
        <f>IF(AND(EXACT(LEFT(A520,1),UPPER(LEFT(A520,1)))=TRUE,A520&lt;&gt;""),_xlfn.CONCAT(REPT("/",4)," ",REPT("*",10)," ",A520," ",REPT("*",10)," ",REPT("\",4),CHAR(10)),IF(A520&lt;&gt;"",_xlfn.CONCAT(REPT("/",2)," Tier ",B520," - ",VLOOKUP(A520,primary[[id]:[realTitle]],5,FALSE)," ",REPT("\",2),CHAR(10)),""))</f>
        <v/>
      </c>
    </row>
    <row r="521" spans="1:14" x14ac:dyDescent="0.35">
      <c r="G521" t="str">
        <f t="shared" si="35"/>
        <v/>
      </c>
      <c r="M521" s="14" t="str">
        <f t="shared" si="33"/>
        <v/>
      </c>
      <c r="N521" t="str">
        <f>IF(AND(EXACT(LEFT(A521,1),UPPER(LEFT(A521,1)))=TRUE,A521&lt;&gt;""),_xlfn.CONCAT(REPT("/",4)," ",REPT("*",10)," ",A521," ",REPT("*",10)," ",REPT("\",4),CHAR(10)),IF(A521&lt;&gt;"",_xlfn.CONCAT(REPT("/",2)," Tier ",B521," - ",VLOOKUP(A521,primary[[id]:[realTitle]],5,FALSE)," ",REPT("\",2),CHAR(10)),""))</f>
        <v/>
      </c>
    </row>
    <row r="522" spans="1:14" x14ac:dyDescent="0.35">
      <c r="A522" t="s">
        <v>1151</v>
      </c>
      <c r="B522" t="s">
        <v>247</v>
      </c>
      <c r="C522" t="s">
        <v>1165</v>
      </c>
      <c r="G522" t="str">
        <f t="shared" si="35"/>
        <v>TitleTier</v>
      </c>
      <c r="M522" s="14" t="str">
        <f t="shared" si="33"/>
        <v/>
      </c>
      <c r="N522" t="str">
        <f>IF(AND(EXACT(LEFT(A522,1),UPPER(LEFT(A522,1)))=TRUE,A522&lt;&gt;""),_xlfn.CONCAT(REPT("/",4)," ",REPT("*",10)," ",A522," ",REPT("*",10)," ",REPT("\",4),CHAR(10)),IF(A522&lt;&gt;"",_xlfn.CONCAT(REPT("/",2)," Tier ",B522," - ",VLOOKUP(A522,primary[[id]:[realTitle]],5,FALSE)," ",REPT("\",2),CHAR(10)),""))</f>
        <v xml:space="preserve">//// ********** LaddersLights ********** \\\\
</v>
      </c>
    </row>
    <row r="523" spans="1:14" x14ac:dyDescent="0.35">
      <c r="A523" s="18" t="s">
        <v>992</v>
      </c>
      <c r="B523">
        <f>_xlfn.FLOOR.MATH(VLOOKUP(Tbl_LaddersLights[[#This Row],[LaddersLights]],primary[[id]:[tier]],2,FALSE),1)</f>
        <v>2</v>
      </c>
      <c r="C523" t="s">
        <v>1151</v>
      </c>
      <c r="G523" t="str">
        <f t="shared" si="35"/>
        <v>LaddersLights2</v>
      </c>
      <c r="M523" s="14" t="str">
        <f t="shared" si="33"/>
        <v>@PART[*]:HAS[#kiwiBranch[LaddersLights],#kiwiTier[2]]:FOR[zKiwiTechTree]
{
    @TechRequired = basicReEntry
}</v>
      </c>
      <c r="N523" t="str">
        <f>IF(AND(EXACT(LEFT(A523,1),UPPER(LEFT(A523,1)))=TRUE,A523&lt;&gt;""),_xlfn.CONCAT(REPT("/",4)," ",REPT("*",10)," ",A523," ",REPT("*",10)," ",REPT("\",4),CHAR(10)),IF(A523&lt;&gt;"",_xlfn.CONCAT(REPT("/",2)," Tier ",B523," - ",VLOOKUP(A523,primary[[id]:[realTitle]],5,FALSE)," ",REPT("\",2),CHAR(10)),""))</f>
        <v xml:space="preserve">// Tier 2 - Basic Re-Entry \\
</v>
      </c>
    </row>
    <row r="524" spans="1:14" x14ac:dyDescent="0.35">
      <c r="A524" s="18" t="s">
        <v>15</v>
      </c>
      <c r="B524">
        <f>_xlfn.FLOOR.MATH(VLOOKUP(Tbl_LaddersLights[[#This Row],[LaddersLights]],primary[[id]:[tier]],2,FALSE),1)</f>
        <v>3</v>
      </c>
      <c r="C524" t="s">
        <v>1151</v>
      </c>
      <c r="G524" t="str">
        <f t="shared" si="35"/>
        <v>LaddersLights3</v>
      </c>
      <c r="M524" s="14" t="str">
        <f t="shared" si="33"/>
        <v>@PART[*]:HAS[#kiwiBranch[LaddersLights],#kiwiTier[3]]:FOR[zKiwiTechTree]
{
    @TechRequired = survivability
}</v>
      </c>
      <c r="N524" t="str">
        <f>IF(AND(EXACT(LEFT(A524,1),UPPER(LEFT(A524,1)))=TRUE,A524&lt;&gt;""),_xlfn.CONCAT(REPT("/",4)," ",REPT("*",10)," ",A524," ",REPT("*",10)," ",REPT("\",4),CHAR(10)),IF(A524&lt;&gt;"",_xlfn.CONCAT(REPT("/",2)," Tier ",B524," - ",VLOOKUP(A524,primary[[id]:[realTitle]],5,FALSE)," ",REPT("\",2),CHAR(10)),""))</f>
        <v xml:space="preserve">// Tier 3 - Survivability \\
</v>
      </c>
    </row>
    <row r="525" spans="1:14" x14ac:dyDescent="0.35">
      <c r="A525" t="s">
        <v>28</v>
      </c>
      <c r="B525">
        <f>_xlfn.FLOOR.MATH(VLOOKUP(Tbl_LaddersLights[[#This Row],[LaddersLights]],primary[[id]:[tier]],2,FALSE),1)</f>
        <v>4</v>
      </c>
      <c r="C525" t="s">
        <v>1151</v>
      </c>
      <c r="G525" t="str">
        <f t="shared" si="35"/>
        <v>LaddersLights4</v>
      </c>
      <c r="M525" s="14" t="str">
        <f t="shared" si="33"/>
        <v>@PART[*]:HAS[#kiwiBranch[LaddersLights],#kiwiTier[4]]:FOR[zKiwiTechTree]
{
    @TechRequired = enhancedSurvivability
}</v>
      </c>
      <c r="N525" t="str">
        <f>IF(AND(EXACT(LEFT(A525,1),UPPER(LEFT(A525,1)))=TRUE,A525&lt;&gt;""),_xlfn.CONCAT(REPT("/",4)," ",REPT("*",10)," ",A525," ",REPT("*",10)," ",REPT("\",4),CHAR(10)),IF(A525&lt;&gt;"",_xlfn.CONCAT(REPT("/",2)," Tier ",B525," - ",VLOOKUP(A525,primary[[id]:[realTitle]],5,FALSE)," ",REPT("\",2),CHAR(10)),""))</f>
        <v xml:space="preserve">// Tier 4 - Enhanced Survivability \\
</v>
      </c>
    </row>
    <row r="526" spans="1:14" x14ac:dyDescent="0.35">
      <c r="A526" t="s">
        <v>49</v>
      </c>
      <c r="B526">
        <f>_xlfn.FLOOR.MATH(VLOOKUP(Tbl_LaddersLights[[#This Row],[LaddersLights]],primary[[id]:[tier]],2,FALSE),1)</f>
        <v>5</v>
      </c>
      <c r="C526" t="s">
        <v>1151</v>
      </c>
      <c r="G526" t="str">
        <f t="shared" si="35"/>
        <v>LaddersLights5</v>
      </c>
      <c r="M526" s="14" t="str">
        <f t="shared" si="33"/>
        <v>@PART[*]:HAS[#kiwiBranch[LaddersLights],#kiwiTier[5]]:FOR[zKiwiTechTree]
{
    @TechRequired = spaceExploration
}</v>
      </c>
      <c r="N526" t="str">
        <f>IF(AND(EXACT(LEFT(A526,1),UPPER(LEFT(A526,1)))=TRUE,A526&lt;&gt;""),_xlfn.CONCAT(REPT("/",4)," ",REPT("*",10)," ",A526," ",REPT("*",10)," ",REPT("\",4),CHAR(10)),IF(A526&lt;&gt;"",_xlfn.CONCAT(REPT("/",2)," Tier ",B526," - ",VLOOKUP(A526,primary[[id]:[realTitle]],5,FALSE)," ",REPT("\",2),CHAR(10)),""))</f>
        <v xml:space="preserve">// Tier 5 - Space Exploration \\
</v>
      </c>
    </row>
    <row r="527" spans="1:14" x14ac:dyDescent="0.35">
      <c r="A527" t="s">
        <v>72</v>
      </c>
      <c r="B527">
        <f>_xlfn.FLOOR.MATH(VLOOKUP(Tbl_LaddersLights[[#This Row],[LaddersLights]],primary[[id]:[tier]],2,FALSE),1)</f>
        <v>6</v>
      </c>
      <c r="C527" t="s">
        <v>1151</v>
      </c>
      <c r="G527" t="str">
        <f t="shared" si="35"/>
        <v>LaddersLights6</v>
      </c>
      <c r="M527" s="14" t="str">
        <f t="shared" si="33"/>
        <v>@PART[*]:HAS[#kiwiBranch[LaddersLights],#kiwiTier[6]]:FOR[zKiwiTechTree]
{
    @TechRequired = advExploration
}</v>
      </c>
      <c r="N527" t="str">
        <f>IF(AND(EXACT(LEFT(A527,1),UPPER(LEFT(A527,1)))=TRUE,A527&lt;&gt;""),_xlfn.CONCAT(REPT("/",4)," ",REPT("*",10)," ",A527," ",REPT("*",10)," ",REPT("\",4),CHAR(10)),IF(A527&lt;&gt;"",_xlfn.CONCAT(REPT("/",2)," Tier ",B527," - ",VLOOKUP(A527,primary[[id]:[realTitle]],5,FALSE)," ",REPT("\",2),CHAR(10)),""))</f>
        <v xml:space="preserve">// Tier 6 - Advanced Exploration \\
</v>
      </c>
    </row>
    <row r="528" spans="1:14" x14ac:dyDescent="0.35">
      <c r="A528" t="s">
        <v>454</v>
      </c>
      <c r="B528">
        <f>_xlfn.FLOOR.MATH(VLOOKUP(Tbl_LaddersLights[[#This Row],[LaddersLights]],primary[[id]:[tier]],2,FALSE),1)</f>
        <v>7</v>
      </c>
      <c r="C528" t="s">
        <v>1151</v>
      </c>
      <c r="G528" t="str">
        <f t="shared" si="35"/>
        <v>LaddersLights7</v>
      </c>
      <c r="M528" s="14" t="str">
        <f t="shared" si="33"/>
        <v>@PART[*]:HAS[#kiwiBranch[LaddersLights],#kiwiTier[7]]:FOR[zKiwiTechTree]
{
    @TechRequired = landingFrames
}</v>
      </c>
      <c r="N528" t="str">
        <f>IF(AND(EXACT(LEFT(A528,1),UPPER(LEFT(A528,1)))=TRUE,A528&lt;&gt;""),_xlfn.CONCAT(REPT("/",4)," ",REPT("*",10)," ",A528," ",REPT("*",10)," ",REPT("\",4),CHAR(10)),IF(A528&lt;&gt;"",_xlfn.CONCAT(REPT("/",2)," Tier ",B528," - ",VLOOKUP(A528,primary[[id]:[realTitle]],5,FALSE)," ",REPT("\",2),CHAR(10)),""))</f>
        <v xml:space="preserve">// Tier 7 - Landing Frames \\
</v>
      </c>
    </row>
    <row r="529" spans="1:14" x14ac:dyDescent="0.35">
      <c r="A529" t="s">
        <v>455</v>
      </c>
      <c r="B529">
        <f>_xlfn.FLOOR.MATH(VLOOKUP(Tbl_LaddersLights[[#This Row],[LaddersLights]],primary[[id]:[tier]],2,FALSE),1)</f>
        <v>8</v>
      </c>
      <c r="C529" t="s">
        <v>1151</v>
      </c>
      <c r="G529" t="str">
        <f t="shared" si="35"/>
        <v>LaddersLights8</v>
      </c>
      <c r="M529" s="14" t="str">
        <f t="shared" ref="M529:M592" si="36">IF(ISNUMBER(B529)=TRUE,_xlfn.CONCAT("@PART[*]:HAS[#kiwiBranch[",C529,"],#kiwiTier[",B529,"]]:FOR[zKiwiTechTree]",CHAR(10),"{",CHAR(10),"    @TechRequired = ",A529,CHAR(10),"}"),"")</f>
        <v>@PART[*]:HAS[#kiwiBranch[LaddersLights],#kiwiTier[8]]:FOR[zKiwiTechTree]
{
    @TechRequired = heavyDutyLandingFrames
}</v>
      </c>
      <c r="N529" t="str">
        <f>IF(AND(EXACT(LEFT(A529,1),UPPER(LEFT(A529,1)))=TRUE,A529&lt;&gt;""),_xlfn.CONCAT(REPT("/",4)," ",REPT("*",10)," ",A529," ",REPT("*",10)," ",REPT("\",4),CHAR(10)),IF(A529&lt;&gt;"",_xlfn.CONCAT(REPT("/",2)," Tier ",B529," - ",VLOOKUP(A529,primary[[id]:[realTitle]],5,FALSE)," ",REPT("\",2),CHAR(10)),""))</f>
        <v xml:space="preserve">// Tier 8 - Heavy-Duty Landing Frames \\
</v>
      </c>
    </row>
    <row r="530" spans="1:14" x14ac:dyDescent="0.35">
      <c r="G530" t="str">
        <f t="shared" si="35"/>
        <v/>
      </c>
      <c r="M530" s="14" t="str">
        <f t="shared" si="36"/>
        <v/>
      </c>
      <c r="N530" t="str">
        <f>IF(AND(EXACT(LEFT(A530,1),UPPER(LEFT(A530,1)))=TRUE,A530&lt;&gt;""),_xlfn.CONCAT(REPT("/",4)," ",REPT("*",10)," ",A530," ",REPT("*",10)," ",REPT("\",4),CHAR(10)),IF(A530&lt;&gt;"",_xlfn.CONCAT(REPT("/",2)," Tier ",B530," - ",VLOOKUP(A530,primary[[id]:[realTitle]],5,FALSE)," ",REPT("\",2),CHAR(10)),""))</f>
        <v/>
      </c>
    </row>
    <row r="531" spans="1:14" x14ac:dyDescent="0.35">
      <c r="G531" t="str">
        <f t="shared" si="35"/>
        <v/>
      </c>
      <c r="M531" s="14" t="str">
        <f t="shared" si="36"/>
        <v/>
      </c>
      <c r="N531" t="str">
        <f>IF(AND(EXACT(LEFT(A531,1),UPPER(LEFT(A531,1)))=TRUE,A531&lt;&gt;""),_xlfn.CONCAT(REPT("/",4)," ",REPT("*",10)," ",A531," ",REPT("*",10)," ",REPT("\",4),CHAR(10)),IF(A531&lt;&gt;"",_xlfn.CONCAT(REPT("/",2)," Tier ",B531," - ",VLOOKUP(A531,primary[[id]:[realTitle]],5,FALSE)," ",REPT("\",2),CHAR(10)),""))</f>
        <v/>
      </c>
    </row>
    <row r="532" spans="1:14" x14ac:dyDescent="0.35">
      <c r="A532" t="s">
        <v>1152</v>
      </c>
      <c r="B532" t="s">
        <v>247</v>
      </c>
      <c r="C532" t="s">
        <v>1165</v>
      </c>
      <c r="G532" t="str">
        <f t="shared" si="35"/>
        <v>TitleTier</v>
      </c>
      <c r="M532" s="14" t="str">
        <f t="shared" si="36"/>
        <v/>
      </c>
      <c r="N532" t="str">
        <f>IF(AND(EXACT(LEFT(A532,1),UPPER(LEFT(A532,1)))=TRUE,A532&lt;&gt;""),_xlfn.CONCAT(REPT("/",4)," ",REPT("*",10)," ",A532," ",REPT("*",10)," ",REPT("\",4),CHAR(10)),IF(A532&lt;&gt;"",_xlfn.CONCAT(REPT("/",2)," Tier ",B532," - ",VLOOKUP(A532,primary[[id]:[realTitle]],5,FALSE)," ",REPT("\",2),CHAR(10)),""))</f>
        <v xml:space="preserve">//// ********** RCSThrusters ********** \\\\
</v>
      </c>
    </row>
    <row r="533" spans="1:14" x14ac:dyDescent="0.35">
      <c r="A533" s="18" t="s">
        <v>0</v>
      </c>
      <c r="B533">
        <f>_xlfn.FLOOR.MATH(VLOOKUP(Tbl_RCSThrusters[[#This Row],[RCSThrusters]],primary[[id]:[tier]],2,FALSE),1)</f>
        <v>0</v>
      </c>
      <c r="C533" t="s">
        <v>1152</v>
      </c>
      <c r="G533" t="str">
        <f t="shared" si="35"/>
        <v>RCSThrusters0</v>
      </c>
      <c r="M533" s="14" t="str">
        <f t="shared" si="36"/>
        <v>@PART[*]:HAS[#kiwiBranch[RCSThrusters],#kiwiTier[0]]:FOR[zKiwiTechTree]
{
    @TechRequired = start
}</v>
      </c>
      <c r="N533" t="str">
        <f>IF(AND(EXACT(LEFT(A533,1),UPPER(LEFT(A533,1)))=TRUE,A533&lt;&gt;""),_xlfn.CONCAT(REPT("/",4)," ",REPT("*",10)," ",A533," ",REPT("*",10)," ",REPT("\",4),CHAR(10)),IF(A533&lt;&gt;"",_xlfn.CONCAT(REPT("/",2)," Tier ",B533," - ",VLOOKUP(A533,primary[[id]:[realTitle]],5,FALSE)," ",REPT("\",2),CHAR(10)),""))</f>
        <v xml:space="preserve">// Tier 0 - Start \\
</v>
      </c>
    </row>
    <row r="534" spans="1:14" x14ac:dyDescent="0.35">
      <c r="A534" t="s">
        <v>1066</v>
      </c>
      <c r="B534">
        <f>_xlfn.FLOOR.MATH(VLOOKUP(Tbl_RCSThrusters[[#This Row],[RCSThrusters]],primary[[id]:[tier]],2,FALSE),1)</f>
        <v>1</v>
      </c>
      <c r="C534" t="s">
        <v>1152</v>
      </c>
      <c r="G534" t="str">
        <f t="shared" si="35"/>
        <v>RCSThrusters1</v>
      </c>
      <c r="M534" s="14" t="str">
        <f t="shared" si="36"/>
        <v>@PART[*]:HAS[#kiwiBranch[RCSThrusters],#kiwiTier[1]]:FOR[zKiwiTechTree]
{
    @TechRequired = prototypeRocketry
}</v>
      </c>
      <c r="N534" t="str">
        <f>IF(AND(EXACT(LEFT(A534,1),UPPER(LEFT(A534,1)))=TRUE,A534&lt;&gt;""),_xlfn.CONCAT(REPT("/",4)," ",REPT("*",10)," ",A534," ",REPT("*",10)," ",REPT("\",4),CHAR(10)),IF(A534&lt;&gt;"",_xlfn.CONCAT(REPT("/",2)," Tier ",B534," - ",VLOOKUP(A534,primary[[id]:[realTitle]],5,FALSE)," ",REPT("\",2),CHAR(10)),""))</f>
        <v xml:space="preserve">// Tier 1 - Prototype Rocketry \\
</v>
      </c>
    </row>
    <row r="535" spans="1:14" x14ac:dyDescent="0.35">
      <c r="A535" t="s">
        <v>1010</v>
      </c>
      <c r="B535">
        <f>_xlfn.FLOOR.MATH(VLOOKUP(Tbl_RCSThrusters[[#This Row],[RCSThrusters]],primary[[id]:[tier]],2,FALSE),1)</f>
        <v>2</v>
      </c>
      <c r="C535" t="s">
        <v>1152</v>
      </c>
      <c r="G535" t="str">
        <f t="shared" si="35"/>
        <v>RCSThrusters2</v>
      </c>
      <c r="M535" s="14" t="str">
        <f t="shared" si="36"/>
        <v>@PART[*]:HAS[#kiwiBranch[RCSThrusters],#kiwiTier[2]]:FOR[zKiwiTechTree]
{
    @TechRequired = prototypeFlightControl
}</v>
      </c>
      <c r="N535" t="str">
        <f>IF(AND(EXACT(LEFT(A535,1),UPPER(LEFT(A535,1)))=TRUE,A535&lt;&gt;""),_xlfn.CONCAT(REPT("/",4)," ",REPT("*",10)," ",A535," ",REPT("*",10)," ",REPT("\",4),CHAR(10)),IF(A535&lt;&gt;"",_xlfn.CONCAT(REPT("/",2)," Tier ",B535," - ",VLOOKUP(A535,primary[[id]:[realTitle]],5,FALSE)," ",REPT("\",2),CHAR(10)),""))</f>
        <v xml:space="preserve">// Tier 2 - Prototype Flight Control \\
</v>
      </c>
    </row>
    <row r="536" spans="1:14" x14ac:dyDescent="0.35">
      <c r="A536" t="s">
        <v>8</v>
      </c>
      <c r="B536">
        <f>_xlfn.FLOOR.MATH(VLOOKUP(Tbl_RCSThrusters[[#This Row],[RCSThrusters]],primary[[id]:[tier]],2,FALSE),1)</f>
        <v>3</v>
      </c>
      <c r="C536" t="s">
        <v>1152</v>
      </c>
      <c r="G536" t="str">
        <f t="shared" si="35"/>
        <v>RCSThrusters3</v>
      </c>
      <c r="M536" s="14" t="str">
        <f t="shared" si="36"/>
        <v>@PART[*]:HAS[#kiwiBranch[RCSThrusters],#kiwiTier[3]]:FOR[zKiwiTechTree]
{
    @TechRequired = basicFlightControl
}</v>
      </c>
      <c r="N536" t="str">
        <f>IF(AND(EXACT(LEFT(A536,1),UPPER(LEFT(A536,1)))=TRUE,A536&lt;&gt;""),_xlfn.CONCAT(REPT("/",4)," ",REPT("*",10)," ",A536," ",REPT("*",10)," ",REPT("\",4),CHAR(10)),IF(A536&lt;&gt;"",_xlfn.CONCAT(REPT("/",2)," Tier ",B536," - ",VLOOKUP(A536,primary[[id]:[realTitle]],5,FALSE)," ",REPT("\",2),CHAR(10)),""))</f>
        <v xml:space="preserve">// Tier 3 - Basic Flight Control \\
</v>
      </c>
    </row>
    <row r="537" spans="1:14" x14ac:dyDescent="0.35">
      <c r="A537" t="s">
        <v>18</v>
      </c>
      <c r="B537">
        <f>_xlfn.FLOOR.MATH(VLOOKUP(Tbl_RCSThrusters[[#This Row],[RCSThrusters]],primary[[id]:[tier]],2,FALSE),1)</f>
        <v>4</v>
      </c>
      <c r="C537" t="s">
        <v>1152</v>
      </c>
      <c r="G537" t="str">
        <f t="shared" si="35"/>
        <v>RCSThrusters4</v>
      </c>
      <c r="M537" s="14" t="str">
        <f t="shared" si="36"/>
        <v>@PART[*]:HAS[#kiwiBranch[RCSThrusters],#kiwiTier[4]]:FOR[zKiwiTechTree]
{
    @TechRequired = flightControl
}</v>
      </c>
      <c r="N537" t="str">
        <f>IF(AND(EXACT(LEFT(A537,1),UPPER(LEFT(A537,1)))=TRUE,A537&lt;&gt;""),_xlfn.CONCAT(REPT("/",4)," ",REPT("*",10)," ",A537," ",REPT("*",10)," ",REPT("\",4),CHAR(10)),IF(A537&lt;&gt;"",_xlfn.CONCAT(REPT("/",2)," Tier ",B537," - ",VLOOKUP(A537,primary[[id]:[realTitle]],5,FALSE)," ",REPT("\",2),CHAR(10)),""))</f>
        <v xml:space="preserve">// Tier 4 - Flight Control \\
</v>
      </c>
    </row>
    <row r="538" spans="1:14" x14ac:dyDescent="0.35">
      <c r="A538" t="s">
        <v>32</v>
      </c>
      <c r="B538">
        <f>_xlfn.FLOOR.MATH(VLOOKUP(Tbl_RCSThrusters[[#This Row],[RCSThrusters]],primary[[id]:[tier]],2,FALSE),1)</f>
        <v>5</v>
      </c>
      <c r="C538" t="s">
        <v>1152</v>
      </c>
      <c r="G538" t="str">
        <f t="shared" si="35"/>
        <v>RCSThrusters5</v>
      </c>
      <c r="M538" s="14" t="str">
        <f t="shared" si="36"/>
        <v>@PART[*]:HAS[#kiwiBranch[RCSThrusters],#kiwiTier[5]]:FOR[zKiwiTechTree]
{
    @TechRequired = advFlightControl
}</v>
      </c>
      <c r="N538" t="str">
        <f>IF(AND(EXACT(LEFT(A538,1),UPPER(LEFT(A538,1)))=TRUE,A538&lt;&gt;""),_xlfn.CONCAT(REPT("/",4)," ",REPT("*",10)," ",A538," ",REPT("*",10)," ",REPT("\",4),CHAR(10)),IF(A538&lt;&gt;"",_xlfn.CONCAT(REPT("/",2)," Tier ",B538," - ",VLOOKUP(A538,primary[[id]:[realTitle]],5,FALSE)," ",REPT("\",2),CHAR(10)),""))</f>
        <v xml:space="preserve">// Tier 5 - Advanced Flight Control \\
</v>
      </c>
    </row>
    <row r="539" spans="1:14" x14ac:dyDescent="0.35">
      <c r="A539" t="s">
        <v>55</v>
      </c>
      <c r="B539">
        <f>_xlfn.FLOOR.MATH(VLOOKUP(Tbl_RCSThrusters[[#This Row],[RCSThrusters]],primary[[id]:[tier]],2,FALSE),1)</f>
        <v>6</v>
      </c>
      <c r="C539" t="s">
        <v>1152</v>
      </c>
      <c r="G539" t="str">
        <f t="shared" si="35"/>
        <v>RCSThrusters6</v>
      </c>
      <c r="M539" s="14" t="str">
        <f t="shared" si="36"/>
        <v>@PART[*]:HAS[#kiwiBranch[RCSThrusters],#kiwiTier[6]]:FOR[zKiwiTechTree]
{
    @TechRequired = specializedControl
}</v>
      </c>
      <c r="N539" t="str">
        <f>IF(AND(EXACT(LEFT(A539,1),UPPER(LEFT(A539,1)))=TRUE,A539&lt;&gt;""),_xlfn.CONCAT(REPT("/",4)," ",REPT("*",10)," ",A539," ",REPT("*",10)," ",REPT("\",4),CHAR(10)),IF(A539&lt;&gt;"",_xlfn.CONCAT(REPT("/",2)," Tier ",B539," - ",VLOOKUP(A539,primary[[id]:[realTitle]],5,FALSE)," ",REPT("\",2),CHAR(10)),""))</f>
        <v xml:space="preserve">// Tier 6 - Specialized Control \\
</v>
      </c>
    </row>
    <row r="540" spans="1:14" x14ac:dyDescent="0.35">
      <c r="A540" t="s">
        <v>81</v>
      </c>
      <c r="B540">
        <f>_xlfn.FLOOR.MATH(VLOOKUP(Tbl_RCSThrusters[[#This Row],[RCSThrusters]],primary[[id]:[tier]],2,FALSE),1)</f>
        <v>7</v>
      </c>
      <c r="C540" t="s">
        <v>1152</v>
      </c>
      <c r="G540" t="str">
        <f t="shared" si="35"/>
        <v>RCSThrusters7</v>
      </c>
      <c r="M540" s="14" t="str">
        <f t="shared" si="36"/>
        <v>@PART[*]:HAS[#kiwiBranch[RCSThrusters],#kiwiTier[7]]:FOR[zKiwiTechTree]
{
    @TechRequired = experimentalControl
}</v>
      </c>
      <c r="N540" t="str">
        <f>IF(AND(EXACT(LEFT(A540,1),UPPER(LEFT(A540,1)))=TRUE,A540&lt;&gt;""),_xlfn.CONCAT(REPT("/",4)," ",REPT("*",10)," ",A540," ",REPT("*",10)," ",REPT("\",4),CHAR(10)),IF(A540&lt;&gt;"",_xlfn.CONCAT(REPT("/",2)," Tier ",B540," - ",VLOOKUP(A540,primary[[id]:[realTitle]],5,FALSE)," ",REPT("\",2),CHAR(10)),""))</f>
        <v xml:space="preserve">// Tier 7 - Experimental Control \\
</v>
      </c>
    </row>
    <row r="541" spans="1:14" x14ac:dyDescent="0.35">
      <c r="A541" t="s">
        <v>121</v>
      </c>
      <c r="B541">
        <f>_xlfn.FLOOR.MATH(VLOOKUP(Tbl_RCSThrusters[[#This Row],[RCSThrusters]],primary[[id]:[tier]],2,FALSE),1)</f>
        <v>8</v>
      </c>
      <c r="C541" t="s">
        <v>1152</v>
      </c>
      <c r="G541" t="str">
        <f t="shared" si="35"/>
        <v>RCSThrusters8</v>
      </c>
      <c r="M541" s="14" t="str">
        <f t="shared" si="36"/>
        <v>@PART[*]:HAS[#kiwiBranch[RCSThrusters],#kiwiTier[8]]:FOR[zKiwiTechTree]
{
    @TechRequired = exoticControl
}</v>
      </c>
      <c r="N541" t="str">
        <f>IF(AND(EXACT(LEFT(A541,1),UPPER(LEFT(A541,1)))=TRUE,A541&lt;&gt;""),_xlfn.CONCAT(REPT("/",4)," ",REPT("*",10)," ",A541," ",REPT("*",10)," ",REPT("\",4),CHAR(10)),IF(A541&lt;&gt;"",_xlfn.CONCAT(REPT("/",2)," Tier ",B541," - ",VLOOKUP(A541,primary[[id]:[realTitle]],5,FALSE)," ",REPT("\",2),CHAR(10)),""))</f>
        <v xml:space="preserve">// Tier 8 - Exotic Control \\
</v>
      </c>
    </row>
    <row r="542" spans="1:14" x14ac:dyDescent="0.35">
      <c r="G542" t="str">
        <f t="shared" si="35"/>
        <v/>
      </c>
      <c r="M542" s="14" t="str">
        <f t="shared" si="36"/>
        <v/>
      </c>
      <c r="N542" t="str">
        <f>IF(AND(EXACT(LEFT(A542,1),UPPER(LEFT(A542,1)))=TRUE,A542&lt;&gt;""),_xlfn.CONCAT(REPT("/",4)," ",REPT("*",10)," ",A542," ",REPT("*",10)," ",REPT("\",4),CHAR(10)),IF(A542&lt;&gt;"",_xlfn.CONCAT(REPT("/",2)," Tier ",B542," - ",VLOOKUP(A542,primary[[id]:[realTitle]],5,FALSE)," ",REPT("\",2),CHAR(10)),""))</f>
        <v/>
      </c>
    </row>
    <row r="543" spans="1:14" x14ac:dyDescent="0.35">
      <c r="G543" t="str">
        <f t="shared" si="35"/>
        <v/>
      </c>
      <c r="M543" s="14" t="str">
        <f t="shared" si="36"/>
        <v/>
      </c>
      <c r="N543" t="str">
        <f>IF(AND(EXACT(LEFT(A543,1),UPPER(LEFT(A543,1)))=TRUE,A543&lt;&gt;""),_xlfn.CONCAT(REPT("/",4)," ",REPT("*",10)," ",A543," ",REPT("*",10)," ",REPT("\",4),CHAR(10)),IF(A543&lt;&gt;"",_xlfn.CONCAT(REPT("/",2)," Tier ",B543," - ",VLOOKUP(A543,primary[[id]:[realTitle]],5,FALSE)," ",REPT("\",2),CHAR(10)),""))</f>
        <v/>
      </c>
    </row>
    <row r="544" spans="1:14" x14ac:dyDescent="0.35">
      <c r="A544" t="s">
        <v>1153</v>
      </c>
      <c r="B544" t="s">
        <v>247</v>
      </c>
      <c r="C544" t="s">
        <v>1165</v>
      </c>
      <c r="G544" t="str">
        <f t="shared" si="35"/>
        <v>TitleTier</v>
      </c>
      <c r="M544" s="14" t="str">
        <f t="shared" si="36"/>
        <v/>
      </c>
      <c r="N544" t="str">
        <f>IF(AND(EXACT(LEFT(A544,1),UPPER(LEFT(A544,1)))=TRUE,A544&lt;&gt;""),_xlfn.CONCAT(REPT("/",4)," ",REPT("*",10)," ",A544," ",REPT("*",10)," ",REPT("\",4),CHAR(10)),IF(A544&lt;&gt;"",_xlfn.CONCAT(REPT("/",2)," Tier ",B544," - ",VLOOKUP(A544,primary[[id]:[realTitle]],5,FALSE)," ",REPT("\",2),CHAR(10)),""))</f>
        <v xml:space="preserve">//// ********** SASModules ********** \\\\
</v>
      </c>
    </row>
    <row r="545" spans="1:14" x14ac:dyDescent="0.35">
      <c r="A545" s="18" t="s">
        <v>0</v>
      </c>
      <c r="B545">
        <f>_xlfn.FLOOR.MATH(VLOOKUP(Tbl_SASModules[[#This Row],[SASModules]],primary[[id]:[tier]],2,FALSE),1)</f>
        <v>0</v>
      </c>
      <c r="C545" t="s">
        <v>1153</v>
      </c>
      <c r="G545" t="str">
        <f t="shared" si="35"/>
        <v>SASModules0</v>
      </c>
      <c r="M545" s="14" t="str">
        <f t="shared" si="36"/>
        <v>@PART[*]:HAS[#kiwiBranch[SASModules],#kiwiTier[0]]:FOR[zKiwiTechTree]
{
    @TechRequired = start
}</v>
      </c>
      <c r="N545" t="str">
        <f>IF(AND(EXACT(LEFT(A545,1),UPPER(LEFT(A545,1)))=TRUE,A545&lt;&gt;""),_xlfn.CONCAT(REPT("/",4)," ",REPT("*",10)," ",A545," ",REPT("*",10)," ",REPT("\",4),CHAR(10)),IF(A545&lt;&gt;"",_xlfn.CONCAT(REPT("/",2)," Tier ",B545," - ",VLOOKUP(A545,primary[[id]:[realTitle]],5,FALSE)," ",REPT("\",2),CHAR(10)),""))</f>
        <v xml:space="preserve">// Tier 0 - Start \\
</v>
      </c>
    </row>
    <row r="546" spans="1:14" x14ac:dyDescent="0.35">
      <c r="A546" t="s">
        <v>1066</v>
      </c>
      <c r="B546">
        <f>_xlfn.FLOOR.MATH(VLOOKUP(Tbl_SASModules[[#This Row],[SASModules]],primary[[id]:[tier]],2,FALSE),1)</f>
        <v>1</v>
      </c>
      <c r="C546" t="s">
        <v>1153</v>
      </c>
      <c r="G546" t="str">
        <f t="shared" si="35"/>
        <v>SASModules1</v>
      </c>
      <c r="M546" s="14" t="str">
        <f t="shared" si="36"/>
        <v>@PART[*]:HAS[#kiwiBranch[SASModules],#kiwiTier[1]]:FOR[zKiwiTechTree]
{
    @TechRequired = prototypeRocketry
}</v>
      </c>
      <c r="N546" t="str">
        <f>IF(AND(EXACT(LEFT(A546,1),UPPER(LEFT(A546,1)))=TRUE,A546&lt;&gt;""),_xlfn.CONCAT(REPT("/",4)," ",REPT("*",10)," ",A546," ",REPT("*",10)," ",REPT("\",4),CHAR(10)),IF(A546&lt;&gt;"",_xlfn.CONCAT(REPT("/",2)," Tier ",B546," - ",VLOOKUP(A546,primary[[id]:[realTitle]],5,FALSE)," ",REPT("\",2),CHAR(10)),""))</f>
        <v xml:space="preserve">// Tier 1 - Prototype Rocketry \\
</v>
      </c>
    </row>
    <row r="547" spans="1:14" x14ac:dyDescent="0.35">
      <c r="A547" t="s">
        <v>1010</v>
      </c>
      <c r="B547">
        <f>_xlfn.FLOOR.MATH(VLOOKUP(Tbl_SASModules[[#This Row],[SASModules]],primary[[id]:[tier]],2,FALSE),1)</f>
        <v>2</v>
      </c>
      <c r="C547" t="s">
        <v>1153</v>
      </c>
      <c r="G547" t="str">
        <f t="shared" si="35"/>
        <v>SASModules2</v>
      </c>
      <c r="M547" s="14" t="str">
        <f t="shared" si="36"/>
        <v>@PART[*]:HAS[#kiwiBranch[SASModules],#kiwiTier[2]]:FOR[zKiwiTechTree]
{
    @TechRequired = prototypeFlightControl
}</v>
      </c>
      <c r="N547" t="str">
        <f>IF(AND(EXACT(LEFT(A547,1),UPPER(LEFT(A547,1)))=TRUE,A547&lt;&gt;""),_xlfn.CONCAT(REPT("/",4)," ",REPT("*",10)," ",A547," ",REPT("*",10)," ",REPT("\",4),CHAR(10)),IF(A547&lt;&gt;"",_xlfn.CONCAT(REPT("/",2)," Tier ",B547," - ",VLOOKUP(A547,primary[[id]:[realTitle]],5,FALSE)," ",REPT("\",2),CHAR(10)),""))</f>
        <v xml:space="preserve">// Tier 2 - Prototype Flight Control \\
</v>
      </c>
    </row>
    <row r="548" spans="1:14" x14ac:dyDescent="0.35">
      <c r="A548" t="s">
        <v>8</v>
      </c>
      <c r="B548">
        <f>_xlfn.FLOOR.MATH(VLOOKUP(Tbl_SASModules[[#This Row],[SASModules]],primary[[id]:[tier]],2,FALSE),1)</f>
        <v>3</v>
      </c>
      <c r="C548" t="s">
        <v>1153</v>
      </c>
      <c r="G548" t="str">
        <f t="shared" si="35"/>
        <v>SASModules3</v>
      </c>
      <c r="M548" s="14" t="str">
        <f t="shared" si="36"/>
        <v>@PART[*]:HAS[#kiwiBranch[SASModules],#kiwiTier[3]]:FOR[zKiwiTechTree]
{
    @TechRequired = basicFlightControl
}</v>
      </c>
      <c r="N548" t="str">
        <f>IF(AND(EXACT(LEFT(A548,1),UPPER(LEFT(A548,1)))=TRUE,A548&lt;&gt;""),_xlfn.CONCAT(REPT("/",4)," ",REPT("*",10)," ",A548," ",REPT("*",10)," ",REPT("\",4),CHAR(10)),IF(A548&lt;&gt;"",_xlfn.CONCAT(REPT("/",2)," Tier ",B548," - ",VLOOKUP(A548,primary[[id]:[realTitle]],5,FALSE)," ",REPT("\",2),CHAR(10)),""))</f>
        <v xml:space="preserve">// Tier 3 - Basic Flight Control \\
</v>
      </c>
    </row>
    <row r="549" spans="1:14" x14ac:dyDescent="0.35">
      <c r="A549" t="s">
        <v>18</v>
      </c>
      <c r="B549">
        <f>_xlfn.FLOOR.MATH(VLOOKUP(Tbl_SASModules[[#This Row],[SASModules]],primary[[id]:[tier]],2,FALSE),1)</f>
        <v>4</v>
      </c>
      <c r="C549" t="s">
        <v>1153</v>
      </c>
      <c r="G549" t="str">
        <f t="shared" si="35"/>
        <v>SASModules4</v>
      </c>
      <c r="M549" s="14" t="str">
        <f t="shared" si="36"/>
        <v>@PART[*]:HAS[#kiwiBranch[SASModules],#kiwiTier[4]]:FOR[zKiwiTechTree]
{
    @TechRequired = flightControl
}</v>
      </c>
      <c r="N549" t="str">
        <f>IF(AND(EXACT(LEFT(A549,1),UPPER(LEFT(A549,1)))=TRUE,A549&lt;&gt;""),_xlfn.CONCAT(REPT("/",4)," ",REPT("*",10)," ",A549," ",REPT("*",10)," ",REPT("\",4),CHAR(10)),IF(A549&lt;&gt;"",_xlfn.CONCAT(REPT("/",2)," Tier ",B549," - ",VLOOKUP(A549,primary[[id]:[realTitle]],5,FALSE)," ",REPT("\",2),CHAR(10)),""))</f>
        <v xml:space="preserve">// Tier 4 - Flight Control \\
</v>
      </c>
    </row>
    <row r="550" spans="1:14" x14ac:dyDescent="0.35">
      <c r="A550" t="s">
        <v>32</v>
      </c>
      <c r="B550">
        <f>_xlfn.FLOOR.MATH(VLOOKUP(Tbl_SASModules[[#This Row],[SASModules]],primary[[id]:[tier]],2,FALSE),1)</f>
        <v>5</v>
      </c>
      <c r="C550" t="s">
        <v>1153</v>
      </c>
      <c r="G550" t="str">
        <f t="shared" si="35"/>
        <v>SASModules5</v>
      </c>
      <c r="M550" s="14" t="str">
        <f t="shared" si="36"/>
        <v>@PART[*]:HAS[#kiwiBranch[SASModules],#kiwiTier[5]]:FOR[zKiwiTechTree]
{
    @TechRequired = advFlightControl
}</v>
      </c>
      <c r="N550" t="str">
        <f>IF(AND(EXACT(LEFT(A550,1),UPPER(LEFT(A550,1)))=TRUE,A550&lt;&gt;""),_xlfn.CONCAT(REPT("/",4)," ",REPT("*",10)," ",A550," ",REPT("*",10)," ",REPT("\",4),CHAR(10)),IF(A550&lt;&gt;"",_xlfn.CONCAT(REPT("/",2)," Tier ",B550," - ",VLOOKUP(A550,primary[[id]:[realTitle]],5,FALSE)," ",REPT("\",2),CHAR(10)),""))</f>
        <v xml:space="preserve">// Tier 5 - Advanced Flight Control \\
</v>
      </c>
    </row>
    <row r="551" spans="1:14" x14ac:dyDescent="0.35">
      <c r="A551" t="s">
        <v>55</v>
      </c>
      <c r="B551">
        <f>_xlfn.FLOOR.MATH(VLOOKUP(Tbl_SASModules[[#This Row],[SASModules]],primary[[id]:[tier]],2,FALSE),1)</f>
        <v>6</v>
      </c>
      <c r="C551" t="s">
        <v>1153</v>
      </c>
      <c r="G551" t="str">
        <f t="shared" si="35"/>
        <v>SASModules6</v>
      </c>
      <c r="M551" s="14" t="str">
        <f t="shared" si="36"/>
        <v>@PART[*]:HAS[#kiwiBranch[SASModules],#kiwiTier[6]]:FOR[zKiwiTechTree]
{
    @TechRequired = specializedControl
}</v>
      </c>
      <c r="N551" t="str">
        <f>IF(AND(EXACT(LEFT(A551,1),UPPER(LEFT(A551,1)))=TRUE,A551&lt;&gt;""),_xlfn.CONCAT(REPT("/",4)," ",REPT("*",10)," ",A551," ",REPT("*",10)," ",REPT("\",4),CHAR(10)),IF(A551&lt;&gt;"",_xlfn.CONCAT(REPT("/",2)," Tier ",B551," - ",VLOOKUP(A551,primary[[id]:[realTitle]],5,FALSE)," ",REPT("\",2),CHAR(10)),""))</f>
        <v xml:space="preserve">// Tier 6 - Specialized Control \\
</v>
      </c>
    </row>
    <row r="552" spans="1:14" x14ac:dyDescent="0.35">
      <c r="A552" t="s">
        <v>81</v>
      </c>
      <c r="B552">
        <f>_xlfn.FLOOR.MATH(VLOOKUP(Tbl_SASModules[[#This Row],[SASModules]],primary[[id]:[tier]],2,FALSE),1)</f>
        <v>7</v>
      </c>
      <c r="C552" t="s">
        <v>1153</v>
      </c>
      <c r="G552" t="str">
        <f t="shared" si="35"/>
        <v>SASModules7</v>
      </c>
      <c r="M552" s="14" t="str">
        <f t="shared" si="36"/>
        <v>@PART[*]:HAS[#kiwiBranch[SASModules],#kiwiTier[7]]:FOR[zKiwiTechTree]
{
    @TechRequired = experimentalControl
}</v>
      </c>
      <c r="N552" t="str">
        <f>IF(AND(EXACT(LEFT(A552,1),UPPER(LEFT(A552,1)))=TRUE,A552&lt;&gt;""),_xlfn.CONCAT(REPT("/",4)," ",REPT("*",10)," ",A552," ",REPT("*",10)," ",REPT("\",4),CHAR(10)),IF(A552&lt;&gt;"",_xlfn.CONCAT(REPT("/",2)," Tier ",B552," - ",VLOOKUP(A552,primary[[id]:[realTitle]],5,FALSE)," ",REPT("\",2),CHAR(10)),""))</f>
        <v xml:space="preserve">// Tier 7 - Experimental Control \\
</v>
      </c>
    </row>
    <row r="553" spans="1:14" x14ac:dyDescent="0.35">
      <c r="A553" t="s">
        <v>121</v>
      </c>
      <c r="B553">
        <f>_xlfn.FLOOR.MATH(VLOOKUP(Tbl_SASModules[[#This Row],[SASModules]],primary[[id]:[tier]],2,FALSE),1)</f>
        <v>8</v>
      </c>
      <c r="C553" t="s">
        <v>1153</v>
      </c>
      <c r="G553" t="str">
        <f t="shared" si="35"/>
        <v>SASModules8</v>
      </c>
      <c r="M553" s="14" t="str">
        <f t="shared" si="36"/>
        <v>@PART[*]:HAS[#kiwiBranch[SASModules],#kiwiTier[8]]:FOR[zKiwiTechTree]
{
    @TechRequired = exoticControl
}</v>
      </c>
      <c r="N553" t="str">
        <f>IF(AND(EXACT(LEFT(A553,1),UPPER(LEFT(A553,1)))=TRUE,A553&lt;&gt;""),_xlfn.CONCAT(REPT("/",4)," ",REPT("*",10)," ",A553," ",REPT("*",10)," ",REPT("\",4),CHAR(10)),IF(A553&lt;&gt;"",_xlfn.CONCAT(REPT("/",2)," Tier ",B553," - ",VLOOKUP(A553,primary[[id]:[realTitle]],5,FALSE)," ",REPT("\",2),CHAR(10)),""))</f>
        <v xml:space="preserve">// Tier 8 - Exotic Control \\
</v>
      </c>
    </row>
    <row r="554" spans="1:14" x14ac:dyDescent="0.35">
      <c r="G554" t="str">
        <f t="shared" si="35"/>
        <v/>
      </c>
      <c r="M554" s="14" t="str">
        <f t="shared" si="36"/>
        <v/>
      </c>
      <c r="N554" t="str">
        <f>IF(AND(EXACT(LEFT(A554,1),UPPER(LEFT(A554,1)))=TRUE,A554&lt;&gt;""),_xlfn.CONCAT(REPT("/",4)," ",REPT("*",10)," ",A554," ",REPT("*",10)," ",REPT("\",4),CHAR(10)),IF(A554&lt;&gt;"",_xlfn.CONCAT(REPT("/",2)," Tier ",B554," - ",VLOOKUP(A554,primary[[id]:[realTitle]],5,FALSE)," ",REPT("\",2),CHAR(10)),""))</f>
        <v/>
      </c>
    </row>
    <row r="555" spans="1:14" x14ac:dyDescent="0.35">
      <c r="G555" t="str">
        <f t="shared" si="35"/>
        <v/>
      </c>
      <c r="M555" s="14" t="str">
        <f t="shared" si="36"/>
        <v/>
      </c>
      <c r="N555" t="str">
        <f>IF(AND(EXACT(LEFT(A555,1),UPPER(LEFT(A555,1)))=TRUE,A555&lt;&gt;""),_xlfn.CONCAT(REPT("/",4)," ",REPT("*",10)," ",A555," ",REPT("*",10)," ",REPT("\",4),CHAR(10)),IF(A555&lt;&gt;"",_xlfn.CONCAT(REPT("/",2)," Tier ",B555," - ",VLOOKUP(A555,primary[[id]:[realTitle]],5,FALSE)," ",REPT("\",2),CHAR(10)),""))</f>
        <v/>
      </c>
    </row>
    <row r="556" spans="1:14" x14ac:dyDescent="0.35">
      <c r="A556" t="s">
        <v>1154</v>
      </c>
      <c r="B556" t="s">
        <v>247</v>
      </c>
      <c r="C556" t="s">
        <v>1165</v>
      </c>
      <c r="G556" t="str">
        <f t="shared" si="35"/>
        <v>TitleTier</v>
      </c>
      <c r="M556" s="14" t="str">
        <f t="shared" si="36"/>
        <v/>
      </c>
      <c r="N556" t="str">
        <f>IF(AND(EXACT(LEFT(A556,1),UPPER(LEFT(A556,1)))=TRUE,A556&lt;&gt;""),_xlfn.CONCAT(REPT("/",4)," ",REPT("*",10)," ",A556," ",REPT("*",10)," ",REPT("\",4),CHAR(10)),IF(A556&lt;&gt;"",_xlfn.CONCAT(REPT("/",2)," Tier ",B556," - ",VLOOKUP(A556,primary[[id]:[realTitle]],5,FALSE)," ",REPT("\",2),CHAR(10)),""))</f>
        <v xml:space="preserve">//// ********** LaunchEscape ********** \\\\
</v>
      </c>
    </row>
    <row r="557" spans="1:14" x14ac:dyDescent="0.35">
      <c r="A557" s="18" t="s">
        <v>0</v>
      </c>
      <c r="B557">
        <f>_xlfn.FLOOR.MATH(VLOOKUP(Tbl_LaunchEscape[[#This Row],[LaunchEscape]],primary[[id]:[tier]],2,FALSE),1)</f>
        <v>0</v>
      </c>
      <c r="C557" t="s">
        <v>1154</v>
      </c>
      <c r="G557" t="str">
        <f t="shared" si="35"/>
        <v>LaunchEscape0</v>
      </c>
      <c r="M557" s="14" t="str">
        <f t="shared" si="36"/>
        <v>@PART[*]:HAS[#kiwiBranch[LaunchEscape],#kiwiTier[0]]:FOR[zKiwiTechTree]
{
    @TechRequired = start
}</v>
      </c>
      <c r="N557" t="str">
        <f>IF(AND(EXACT(LEFT(A557,1),UPPER(LEFT(A557,1)))=TRUE,A557&lt;&gt;""),_xlfn.CONCAT(REPT("/",4)," ",REPT("*",10)," ",A557," ",REPT("*",10)," ",REPT("\",4),CHAR(10)),IF(A557&lt;&gt;"",_xlfn.CONCAT(REPT("/",2)," Tier ",B557," - ",VLOOKUP(A557,primary[[id]:[realTitle]],5,FALSE)," ",REPT("\",2),CHAR(10)),""))</f>
        <v xml:space="preserve">// Tier 0 - Start \\
</v>
      </c>
    </row>
    <row r="558" spans="1:14" x14ac:dyDescent="0.35">
      <c r="A558" t="s">
        <v>1066</v>
      </c>
      <c r="B558">
        <f>_xlfn.FLOOR.MATH(VLOOKUP(Tbl_LaunchEscape[[#This Row],[LaunchEscape]],primary[[id]:[tier]],2,FALSE),1)</f>
        <v>1</v>
      </c>
      <c r="C558" t="s">
        <v>1154</v>
      </c>
      <c r="G558" t="str">
        <f t="shared" ref="G558:G580" si="37">_xlfn.CONCAT(C558,B558)</f>
        <v>LaunchEscape1</v>
      </c>
      <c r="M558" s="14" t="str">
        <f t="shared" si="36"/>
        <v>@PART[*]:HAS[#kiwiBranch[LaunchEscape],#kiwiTier[1]]:FOR[zKiwiTechTree]
{
    @TechRequired = prototypeRocketry
}</v>
      </c>
      <c r="N558" t="str">
        <f>IF(AND(EXACT(LEFT(A558,1),UPPER(LEFT(A558,1)))=TRUE,A558&lt;&gt;""),_xlfn.CONCAT(REPT("/",4)," ",REPT("*",10)," ",A558," ",REPT("*",10)," ",REPT("\",4),CHAR(10)),IF(A558&lt;&gt;"",_xlfn.CONCAT(REPT("/",2)," Tier ",B558," - ",VLOOKUP(A558,primary[[id]:[realTitle]],5,FALSE)," ",REPT("\",2),CHAR(10)),""))</f>
        <v xml:space="preserve">// Tier 1 - Prototype Rocketry \\
</v>
      </c>
    </row>
    <row r="559" spans="1:14" x14ac:dyDescent="0.35">
      <c r="A559" t="s">
        <v>1010</v>
      </c>
      <c r="B559">
        <f>_xlfn.FLOOR.MATH(VLOOKUP(Tbl_LaunchEscape[[#This Row],[LaunchEscape]],primary[[id]:[tier]],2,FALSE),1)</f>
        <v>2</v>
      </c>
      <c r="C559" t="s">
        <v>1154</v>
      </c>
      <c r="G559" t="str">
        <f t="shared" si="37"/>
        <v>LaunchEscape2</v>
      </c>
      <c r="M559" s="14" t="str">
        <f t="shared" si="36"/>
        <v>@PART[*]:HAS[#kiwiBranch[LaunchEscape],#kiwiTier[2]]:FOR[zKiwiTechTree]
{
    @TechRequired = prototypeFlightControl
}</v>
      </c>
      <c r="N559" t="str">
        <f>IF(AND(EXACT(LEFT(A559,1),UPPER(LEFT(A559,1)))=TRUE,A559&lt;&gt;""),_xlfn.CONCAT(REPT("/",4)," ",REPT("*",10)," ",A559," ",REPT("*",10)," ",REPT("\",4),CHAR(10)),IF(A559&lt;&gt;"",_xlfn.CONCAT(REPT("/",2)," Tier ",B559," - ",VLOOKUP(A559,primary[[id]:[realTitle]],5,FALSE)," ",REPT("\",2),CHAR(10)),""))</f>
        <v xml:space="preserve">// Tier 2 - Prototype Flight Control \\
</v>
      </c>
    </row>
    <row r="560" spans="1:14" x14ac:dyDescent="0.35">
      <c r="A560" t="s">
        <v>8</v>
      </c>
      <c r="B560">
        <f>_xlfn.FLOOR.MATH(VLOOKUP(Tbl_LaunchEscape[[#This Row],[LaunchEscape]],primary[[id]:[tier]],2,FALSE),1)</f>
        <v>3</v>
      </c>
      <c r="C560" t="s">
        <v>1154</v>
      </c>
      <c r="G560" t="str">
        <f t="shared" si="37"/>
        <v>LaunchEscape3</v>
      </c>
      <c r="M560" s="14" t="str">
        <f t="shared" si="36"/>
        <v>@PART[*]:HAS[#kiwiBranch[LaunchEscape],#kiwiTier[3]]:FOR[zKiwiTechTree]
{
    @TechRequired = basicFlightControl
}</v>
      </c>
      <c r="N560" t="str">
        <f>IF(AND(EXACT(LEFT(A560,1),UPPER(LEFT(A560,1)))=TRUE,A560&lt;&gt;""),_xlfn.CONCAT(REPT("/",4)," ",REPT("*",10)," ",A560," ",REPT("*",10)," ",REPT("\",4),CHAR(10)),IF(A560&lt;&gt;"",_xlfn.CONCAT(REPT("/",2)," Tier ",B560," - ",VLOOKUP(A560,primary[[id]:[realTitle]],5,FALSE)," ",REPT("\",2),CHAR(10)),""))</f>
        <v xml:space="preserve">// Tier 3 - Basic Flight Control \\
</v>
      </c>
    </row>
    <row r="561" spans="1:14" x14ac:dyDescent="0.35">
      <c r="A561" t="s">
        <v>18</v>
      </c>
      <c r="B561">
        <f>_xlfn.FLOOR.MATH(VLOOKUP(Tbl_LaunchEscape[[#This Row],[LaunchEscape]],primary[[id]:[tier]],2,FALSE),1)</f>
        <v>4</v>
      </c>
      <c r="C561" t="s">
        <v>1154</v>
      </c>
      <c r="G561" t="str">
        <f t="shared" si="37"/>
        <v>LaunchEscape4</v>
      </c>
      <c r="M561" s="14" t="str">
        <f t="shared" si="36"/>
        <v>@PART[*]:HAS[#kiwiBranch[LaunchEscape],#kiwiTier[4]]:FOR[zKiwiTechTree]
{
    @TechRequired = flightControl
}</v>
      </c>
      <c r="N561" t="str">
        <f>IF(AND(EXACT(LEFT(A561,1),UPPER(LEFT(A561,1)))=TRUE,A561&lt;&gt;""),_xlfn.CONCAT(REPT("/",4)," ",REPT("*",10)," ",A561," ",REPT("*",10)," ",REPT("\",4),CHAR(10)),IF(A561&lt;&gt;"",_xlfn.CONCAT(REPT("/",2)," Tier ",B561," - ",VLOOKUP(A561,primary[[id]:[realTitle]],5,FALSE)," ",REPT("\",2),CHAR(10)),""))</f>
        <v xml:space="preserve">// Tier 4 - Flight Control \\
</v>
      </c>
    </row>
    <row r="562" spans="1:14" x14ac:dyDescent="0.35">
      <c r="A562" t="s">
        <v>32</v>
      </c>
      <c r="B562">
        <f>_xlfn.FLOOR.MATH(VLOOKUP(Tbl_LaunchEscape[[#This Row],[LaunchEscape]],primary[[id]:[tier]],2,FALSE),1)</f>
        <v>5</v>
      </c>
      <c r="C562" t="s">
        <v>1154</v>
      </c>
      <c r="G562" t="str">
        <f t="shared" si="37"/>
        <v>LaunchEscape5</v>
      </c>
      <c r="M562" s="14" t="str">
        <f t="shared" si="36"/>
        <v>@PART[*]:HAS[#kiwiBranch[LaunchEscape],#kiwiTier[5]]:FOR[zKiwiTechTree]
{
    @TechRequired = advFlightControl
}</v>
      </c>
      <c r="N562" t="str">
        <f>IF(AND(EXACT(LEFT(A562,1),UPPER(LEFT(A562,1)))=TRUE,A562&lt;&gt;""),_xlfn.CONCAT(REPT("/",4)," ",REPT("*",10)," ",A562," ",REPT("*",10)," ",REPT("\",4),CHAR(10)),IF(A562&lt;&gt;"",_xlfn.CONCAT(REPT("/",2)," Tier ",B562," - ",VLOOKUP(A562,primary[[id]:[realTitle]],5,FALSE)," ",REPT("\",2),CHAR(10)),""))</f>
        <v xml:space="preserve">// Tier 5 - Advanced Flight Control \\
</v>
      </c>
    </row>
    <row r="563" spans="1:14" x14ac:dyDescent="0.35">
      <c r="A563" t="s">
        <v>55</v>
      </c>
      <c r="B563">
        <f>_xlfn.FLOOR.MATH(VLOOKUP(Tbl_LaunchEscape[[#This Row],[LaunchEscape]],primary[[id]:[tier]],2,FALSE),1)</f>
        <v>6</v>
      </c>
      <c r="C563" t="s">
        <v>1154</v>
      </c>
      <c r="G563" t="str">
        <f t="shared" si="37"/>
        <v>LaunchEscape6</v>
      </c>
      <c r="M563" s="14" t="str">
        <f t="shared" si="36"/>
        <v>@PART[*]:HAS[#kiwiBranch[LaunchEscape],#kiwiTier[6]]:FOR[zKiwiTechTree]
{
    @TechRequired = specializedControl
}</v>
      </c>
      <c r="N563" t="str">
        <f>IF(AND(EXACT(LEFT(A563,1),UPPER(LEFT(A563,1)))=TRUE,A563&lt;&gt;""),_xlfn.CONCAT(REPT("/",4)," ",REPT("*",10)," ",A563," ",REPT("*",10)," ",REPT("\",4),CHAR(10)),IF(A563&lt;&gt;"",_xlfn.CONCAT(REPT("/",2)," Tier ",B563," - ",VLOOKUP(A563,primary[[id]:[realTitle]],5,FALSE)," ",REPT("\",2),CHAR(10)),""))</f>
        <v xml:space="preserve">// Tier 6 - Specialized Control \\
</v>
      </c>
    </row>
    <row r="564" spans="1:14" x14ac:dyDescent="0.35">
      <c r="A564" t="s">
        <v>81</v>
      </c>
      <c r="B564">
        <f>_xlfn.FLOOR.MATH(VLOOKUP(Tbl_LaunchEscape[[#This Row],[LaunchEscape]],primary[[id]:[tier]],2,FALSE),1)</f>
        <v>7</v>
      </c>
      <c r="C564" t="s">
        <v>1154</v>
      </c>
      <c r="G564" t="str">
        <f t="shared" si="37"/>
        <v>LaunchEscape7</v>
      </c>
      <c r="M564" s="14" t="str">
        <f t="shared" si="36"/>
        <v>@PART[*]:HAS[#kiwiBranch[LaunchEscape],#kiwiTier[7]]:FOR[zKiwiTechTree]
{
    @TechRequired = experimentalControl
}</v>
      </c>
      <c r="N564" t="str">
        <f>IF(AND(EXACT(LEFT(A564,1),UPPER(LEFT(A564,1)))=TRUE,A564&lt;&gt;""),_xlfn.CONCAT(REPT("/",4)," ",REPT("*",10)," ",A564," ",REPT("*",10)," ",REPT("\",4),CHAR(10)),IF(A564&lt;&gt;"",_xlfn.CONCAT(REPT("/",2)," Tier ",B564," - ",VLOOKUP(A564,primary[[id]:[realTitle]],5,FALSE)," ",REPT("\",2),CHAR(10)),""))</f>
        <v xml:space="preserve">// Tier 7 - Experimental Control \\
</v>
      </c>
    </row>
    <row r="565" spans="1:14" x14ac:dyDescent="0.35">
      <c r="A565" t="s">
        <v>121</v>
      </c>
      <c r="B565">
        <f>_xlfn.FLOOR.MATH(VLOOKUP(Tbl_LaunchEscape[[#This Row],[LaunchEscape]],primary[[id]:[tier]],2,FALSE),1)</f>
        <v>8</v>
      </c>
      <c r="C565" t="s">
        <v>1154</v>
      </c>
      <c r="G565" t="str">
        <f t="shared" si="37"/>
        <v>LaunchEscape8</v>
      </c>
      <c r="M565" s="14" t="str">
        <f t="shared" si="36"/>
        <v>@PART[*]:HAS[#kiwiBranch[LaunchEscape],#kiwiTier[8]]:FOR[zKiwiTechTree]
{
    @TechRequired = exoticControl
}</v>
      </c>
      <c r="N565" t="str">
        <f>IF(AND(EXACT(LEFT(A565,1),UPPER(LEFT(A565,1)))=TRUE,A565&lt;&gt;""),_xlfn.CONCAT(REPT("/",4)," ",REPT("*",10)," ",A565," ",REPT("*",10)," ",REPT("\",4),CHAR(10)),IF(A565&lt;&gt;"",_xlfn.CONCAT(REPT("/",2)," Tier ",B565," - ",VLOOKUP(A565,primary[[id]:[realTitle]],5,FALSE)," ",REPT("\",2),CHAR(10)),""))</f>
        <v xml:space="preserve">// Tier 8 - Exotic Control \\
</v>
      </c>
    </row>
    <row r="566" spans="1:14" x14ac:dyDescent="0.35">
      <c r="G566" t="str">
        <f t="shared" si="37"/>
        <v/>
      </c>
      <c r="M566" s="14" t="str">
        <f t="shared" si="36"/>
        <v/>
      </c>
      <c r="N566" t="str">
        <f>IF(AND(EXACT(LEFT(A566,1),UPPER(LEFT(A566,1)))=TRUE,A566&lt;&gt;""),_xlfn.CONCAT(REPT("/",4)," ",REPT("*",10)," ",A566," ",REPT("*",10)," ",REPT("\",4),CHAR(10)),IF(A566&lt;&gt;"",_xlfn.CONCAT(REPT("/",2)," Tier ",B566," - ",VLOOKUP(A566,primary[[id]:[realTitle]],5,FALSE)," ",REPT("\",2),CHAR(10)),""))</f>
        <v/>
      </c>
    </row>
    <row r="567" spans="1:14" x14ac:dyDescent="0.35">
      <c r="G567" t="str">
        <f t="shared" si="37"/>
        <v/>
      </c>
      <c r="M567" s="14" t="str">
        <f t="shared" si="36"/>
        <v/>
      </c>
      <c r="N567" t="str">
        <f>IF(AND(EXACT(LEFT(A567,1),UPPER(LEFT(A567,1)))=TRUE,A567&lt;&gt;""),_xlfn.CONCAT(REPT("/",4)," ",REPT("*",10)," ",A567," ",REPT("*",10)," ",REPT("\",4),CHAR(10)),IF(A567&lt;&gt;"",_xlfn.CONCAT(REPT("/",2)," Tier ",B567," - ",VLOOKUP(A567,primary[[id]:[realTitle]],5,FALSE)," ",REPT("\",2),CHAR(10)),""))</f>
        <v/>
      </c>
    </row>
    <row r="568" spans="1:14" x14ac:dyDescent="0.35">
      <c r="A568" t="s">
        <v>1155</v>
      </c>
      <c r="B568" t="s">
        <v>247</v>
      </c>
      <c r="C568" t="s">
        <v>1165</v>
      </c>
      <c r="G568" t="str">
        <f t="shared" si="37"/>
        <v>TitleTier</v>
      </c>
      <c r="M568" s="14" t="str">
        <f t="shared" si="36"/>
        <v/>
      </c>
      <c r="N568" t="str">
        <f>IF(AND(EXACT(LEFT(A568,1),UPPER(LEFT(A568,1)))=TRUE,A568&lt;&gt;""),_xlfn.CONCAT(REPT("/",4)," ",REPT("*",10)," ",A568," ",REPT("*",10)," ",REPT("\",4),CHAR(10)),IF(A568&lt;&gt;"",_xlfn.CONCAT(REPT("/",2)," Tier ",B568," - ",VLOOKUP(A568,primary[[id]:[realTitle]],5,FALSE)," ",REPT("\",2),CHAR(10)),""))</f>
        <v xml:space="preserve">//// ********** HeatShields ********** \\\\
</v>
      </c>
    </row>
    <row r="569" spans="1:14" x14ac:dyDescent="0.35">
      <c r="A569" s="18" t="s">
        <v>0</v>
      </c>
      <c r="B569">
        <f>_xlfn.FLOOR.MATH(VLOOKUP(Tbl_HeatShields[[#This Row],[HeatShields]],primary[[id]:[tier]],2,FALSE),1)</f>
        <v>0</v>
      </c>
      <c r="C569" t="s">
        <v>1155</v>
      </c>
      <c r="G569" t="str">
        <f t="shared" si="37"/>
        <v>HeatShields0</v>
      </c>
      <c r="M569" s="14" t="str">
        <f t="shared" si="36"/>
        <v>@PART[*]:HAS[#kiwiBranch[HeatShields],#kiwiTier[0]]:FOR[zKiwiTechTree]
{
    @TechRequired = start
}</v>
      </c>
      <c r="N569" t="str">
        <f>IF(AND(EXACT(LEFT(A569,1),UPPER(LEFT(A569,1)))=TRUE,A569&lt;&gt;""),_xlfn.CONCAT(REPT("/",4)," ",REPT("*",10)," ",A569," ",REPT("*",10)," ",REPT("\",4),CHAR(10)),IF(A569&lt;&gt;"",_xlfn.CONCAT(REPT("/",2)," Tier ",B569," - ",VLOOKUP(A569,primary[[id]:[realTitle]],5,FALSE)," ",REPT("\",2),CHAR(10)),""))</f>
        <v xml:space="preserve">// Tier 0 - Start \\
</v>
      </c>
    </row>
    <row r="570" spans="1:14" x14ac:dyDescent="0.35">
      <c r="A570" t="s">
        <v>120</v>
      </c>
      <c r="B570">
        <f>_xlfn.FLOOR.MATH(VLOOKUP(Tbl_HeatShields[[#This Row],[HeatShields]],primary[[id]:[tier]],2,FALSE),1)</f>
        <v>1</v>
      </c>
      <c r="C570" t="s">
        <v>1155</v>
      </c>
      <c r="G570" t="str">
        <f t="shared" si="37"/>
        <v>HeatShields1</v>
      </c>
      <c r="M570" s="14" t="str">
        <f t="shared" si="36"/>
        <v>@PART[*]:HAS[#kiwiBranch[HeatShields],#kiwiTier[1]]:FOR[zKiwiTechTree]
{
    @TechRequired = algebra
}</v>
      </c>
      <c r="N570" t="str">
        <f>IF(AND(EXACT(LEFT(A570,1),UPPER(LEFT(A570,1)))=TRUE,A570&lt;&gt;""),_xlfn.CONCAT(REPT("/",4)," ",REPT("*",10)," ",A570," ",REPT("*",10)," ",REPT("\",4),CHAR(10)),IF(A570&lt;&gt;"",_xlfn.CONCAT(REPT("/",2)," Tier ",B570," - ",VLOOKUP(A570,primary[[id]:[realTitle]],5,FALSE)," ",REPT("\",2),CHAR(10)),""))</f>
        <v xml:space="preserve">// Tier 1 - Algebra \\
</v>
      </c>
    </row>
    <row r="571" spans="1:14" x14ac:dyDescent="0.35">
      <c r="A571" t="s">
        <v>992</v>
      </c>
      <c r="B571">
        <f>_xlfn.FLOOR.MATH(VLOOKUP(Tbl_HeatShields[[#This Row],[HeatShields]],primary[[id]:[tier]],2,FALSE),1)</f>
        <v>2</v>
      </c>
      <c r="C571" t="s">
        <v>1155</v>
      </c>
      <c r="G571" t="str">
        <f t="shared" si="37"/>
        <v>HeatShields2</v>
      </c>
      <c r="M571" s="14" t="str">
        <f t="shared" si="36"/>
        <v>@PART[*]:HAS[#kiwiBranch[HeatShields],#kiwiTier[2]]:FOR[zKiwiTechTree]
{
    @TechRequired = basicReEntry
}</v>
      </c>
      <c r="N571" t="str">
        <f>IF(AND(EXACT(LEFT(A571,1),UPPER(LEFT(A571,1)))=TRUE,A571&lt;&gt;""),_xlfn.CONCAT(REPT("/",4)," ",REPT("*",10)," ",A571," ",REPT("*",10)," ",REPT("\",4),CHAR(10)),IF(A571&lt;&gt;"",_xlfn.CONCAT(REPT("/",2)," Tier ",B571," - ",VLOOKUP(A571,primary[[id]:[realTitle]],5,FALSE)," ",REPT("\",2),CHAR(10)),""))</f>
        <v xml:space="preserve">// Tier 2 - Basic Re-Entry \\
</v>
      </c>
    </row>
    <row r="572" spans="1:14" x14ac:dyDescent="0.35">
      <c r="A572" t="s">
        <v>15</v>
      </c>
      <c r="B572">
        <f>_xlfn.FLOOR.MATH(VLOOKUP(Tbl_HeatShields[[#This Row],[HeatShields]],primary[[id]:[tier]],2,FALSE),1)</f>
        <v>3</v>
      </c>
      <c r="C572" t="s">
        <v>1155</v>
      </c>
      <c r="G572" t="str">
        <f t="shared" si="37"/>
        <v>HeatShields3</v>
      </c>
      <c r="M572" s="14" t="str">
        <f t="shared" si="36"/>
        <v>@PART[*]:HAS[#kiwiBranch[HeatShields],#kiwiTier[3]]:FOR[zKiwiTechTree]
{
    @TechRequired = survivability
}</v>
      </c>
      <c r="N572" t="str">
        <f>IF(AND(EXACT(LEFT(A572,1),UPPER(LEFT(A572,1)))=TRUE,A572&lt;&gt;""),_xlfn.CONCAT(REPT("/",4)," ",REPT("*",10)," ",A572," ",REPT("*",10)," ",REPT("\",4),CHAR(10)),IF(A572&lt;&gt;"",_xlfn.CONCAT(REPT("/",2)," Tier ",B572," - ",VLOOKUP(A572,primary[[id]:[realTitle]],5,FALSE)," ",REPT("\",2),CHAR(10)),""))</f>
        <v xml:space="preserve">// Tier 3 - Survivability \\
</v>
      </c>
    </row>
    <row r="573" spans="1:14" x14ac:dyDescent="0.35">
      <c r="A573" t="s">
        <v>28</v>
      </c>
      <c r="B573">
        <f>_xlfn.FLOOR.MATH(VLOOKUP(Tbl_HeatShields[[#This Row],[HeatShields]],primary[[id]:[tier]],2,FALSE),1)</f>
        <v>4</v>
      </c>
      <c r="C573" t="s">
        <v>1155</v>
      </c>
      <c r="G573" t="str">
        <f t="shared" si="37"/>
        <v>HeatShields4</v>
      </c>
      <c r="M573" s="14" t="str">
        <f t="shared" si="36"/>
        <v>@PART[*]:HAS[#kiwiBranch[HeatShields],#kiwiTier[4]]:FOR[zKiwiTechTree]
{
    @TechRequired = enhancedSurvivability
}</v>
      </c>
      <c r="N573" t="str">
        <f>IF(AND(EXACT(LEFT(A573,1),UPPER(LEFT(A573,1)))=TRUE,A573&lt;&gt;""),_xlfn.CONCAT(REPT("/",4)," ",REPT("*",10)," ",A573," ",REPT("*",10)," ",REPT("\",4),CHAR(10)),IF(A573&lt;&gt;"",_xlfn.CONCAT(REPT("/",2)," Tier ",B573," - ",VLOOKUP(A573,primary[[id]:[realTitle]],5,FALSE)," ",REPT("\",2),CHAR(10)),""))</f>
        <v xml:space="preserve">// Tier 4 - Enhanced Survivability \\
</v>
      </c>
    </row>
    <row r="574" spans="1:14" x14ac:dyDescent="0.35">
      <c r="A574" t="s">
        <v>988</v>
      </c>
      <c r="B574">
        <f>_xlfn.FLOOR.MATH(VLOOKUP(Tbl_HeatShields[[#This Row],[HeatShields]],primary[[id]:[tier]],2,FALSE),1)</f>
        <v>5</v>
      </c>
      <c r="C574" t="s">
        <v>1155</v>
      </c>
      <c r="G574" t="str">
        <f t="shared" si="37"/>
        <v>HeatShields5</v>
      </c>
      <c r="M574" s="14" t="str">
        <f t="shared" si="36"/>
        <v>@PART[*]:HAS[#kiwiBranch[HeatShields],#kiwiTier[5]]:FOR[zKiwiTechTree]
{
    @TechRequired = heatShields
}</v>
      </c>
      <c r="N574" t="str">
        <f>IF(AND(EXACT(LEFT(A574,1),UPPER(LEFT(A574,1)))=TRUE,A574&lt;&gt;""),_xlfn.CONCAT(REPT("/",4)," ",REPT("*",10)," ",A574," ",REPT("*",10)," ",REPT("\",4),CHAR(10)),IF(A574&lt;&gt;"",_xlfn.CONCAT(REPT("/",2)," Tier ",B574," - ",VLOOKUP(A574,primary[[id]:[realTitle]],5,FALSE)," ",REPT("\",2),CHAR(10)),""))</f>
        <v xml:space="preserve">// Tier 5 - Heat Shields \\
</v>
      </c>
    </row>
    <row r="575" spans="1:14" x14ac:dyDescent="0.35">
      <c r="A575" t="s">
        <v>103</v>
      </c>
      <c r="B575">
        <f>_xlfn.FLOOR.MATH(VLOOKUP(Tbl_HeatShields[[#This Row],[HeatShields]],primary[[id]:[tier]],2,FALSE),1)</f>
        <v>6</v>
      </c>
      <c r="C575" t="s">
        <v>1155</v>
      </c>
      <c r="G575" t="str">
        <f t="shared" si="37"/>
        <v>HeatShields6</v>
      </c>
      <c r="M575" s="14" t="str">
        <f t="shared" si="36"/>
        <v>@PART[*]:HAS[#kiwiBranch[HeatShields],#kiwiTier[6]]:FOR[zKiwiTechTree]
{
    @TechRequired = heatManagementSystems
}</v>
      </c>
      <c r="N575" t="str">
        <f>IF(AND(EXACT(LEFT(A575,1),UPPER(LEFT(A575,1)))=TRUE,A575&lt;&gt;""),_xlfn.CONCAT(REPT("/",4)," ",REPT("*",10)," ",A575," ",REPT("*",10)," ",REPT("\",4),CHAR(10)),IF(A575&lt;&gt;"",_xlfn.CONCAT(REPT("/",2)," Tier ",B575," - ",VLOOKUP(A575,primary[[id]:[realTitle]],5,FALSE)," ",REPT("\",2),CHAR(10)),""))</f>
        <v xml:space="preserve">// Tier 6 - Heat Management Systems \\
</v>
      </c>
    </row>
    <row r="576" spans="1:14" x14ac:dyDescent="0.35">
      <c r="A576" t="s">
        <v>102</v>
      </c>
      <c r="B576">
        <f>_xlfn.FLOOR.MATH(VLOOKUP(Tbl_HeatShields[[#This Row],[HeatShields]],primary[[id]:[tier]],2,FALSE),1)</f>
        <v>7</v>
      </c>
      <c r="C576" t="s">
        <v>1155</v>
      </c>
      <c r="G576" t="str">
        <f t="shared" si="37"/>
        <v>HeatShields7</v>
      </c>
      <c r="M576" s="14" t="str">
        <f t="shared" si="36"/>
        <v>@PART[*]:HAS[#kiwiBranch[HeatShields],#kiwiTier[7]]:FOR[zKiwiTechTree]
{
    @TechRequired = intermediateHeatManagement
}</v>
      </c>
      <c r="N576" t="str">
        <f>IF(AND(EXACT(LEFT(A576,1),UPPER(LEFT(A576,1)))=TRUE,A576&lt;&gt;""),_xlfn.CONCAT(REPT("/",4)," ",REPT("*",10)," ",A576," ",REPT("*",10)," ",REPT("\",4),CHAR(10)),IF(A576&lt;&gt;"",_xlfn.CONCAT(REPT("/",2)," Tier ",B576," - ",VLOOKUP(A576,primary[[id]:[realTitle]],5,FALSE)," ",REPT("\",2),CHAR(10)),""))</f>
        <v xml:space="preserve">// Tier 7 - Intermediate Heat Management \\
</v>
      </c>
    </row>
    <row r="577" spans="1:14" x14ac:dyDescent="0.35">
      <c r="A577" t="s">
        <v>143</v>
      </c>
      <c r="B577">
        <f>_xlfn.FLOOR.MATH(VLOOKUP(Tbl_HeatShields[[#This Row],[HeatShields]],primary[[id]:[tier]],2,FALSE),1)</f>
        <v>8</v>
      </c>
      <c r="C577" t="s">
        <v>1155</v>
      </c>
      <c r="G577" t="str">
        <f t="shared" si="37"/>
        <v>HeatShields8</v>
      </c>
      <c r="M577" s="14" t="str">
        <f t="shared" si="36"/>
        <v>@PART[*]:HAS[#kiwiBranch[HeatShields],#kiwiTier[8]]:FOR[zKiwiTechTree]
{
    @TechRequired = advHeatManagement
}</v>
      </c>
      <c r="N577" t="str">
        <f>IF(AND(EXACT(LEFT(A577,1),UPPER(LEFT(A577,1)))=TRUE,A577&lt;&gt;""),_xlfn.CONCAT(REPT("/",4)," ",REPT("*",10)," ",A577," ",REPT("*",10)," ",REPT("\",4),CHAR(10)),IF(A577&lt;&gt;"",_xlfn.CONCAT(REPT("/",2)," Tier ",B577," - ",VLOOKUP(A577,primary[[id]:[realTitle]],5,FALSE)," ",REPT("\",2),CHAR(10)),""))</f>
        <v xml:space="preserve">// Tier 8 - Advanced Heat Management \\
</v>
      </c>
    </row>
    <row r="578" spans="1:14" x14ac:dyDescent="0.35">
      <c r="A578" t="s">
        <v>172</v>
      </c>
      <c r="B578">
        <f>_xlfn.FLOOR.MATH(VLOOKUP(Tbl_HeatShields[[#This Row],[HeatShields]],primary[[id]:[tier]],2,FALSE),1)</f>
        <v>9</v>
      </c>
      <c r="C578" t="s">
        <v>1155</v>
      </c>
      <c r="G578" t="str">
        <f t="shared" si="37"/>
        <v>HeatShields9</v>
      </c>
      <c r="M578" s="14" t="str">
        <f t="shared" si="36"/>
        <v>@PART[*]:HAS[#kiwiBranch[HeatShields],#kiwiTier[9]]:FOR[zKiwiTechTree]
{
    @TechRequired = experimentalHeatManagement
}</v>
      </c>
      <c r="N578" t="str">
        <f>IF(AND(EXACT(LEFT(A578,1),UPPER(LEFT(A578,1)))=TRUE,A578&lt;&gt;""),_xlfn.CONCAT(REPT("/",4)," ",REPT("*",10)," ",A578," ",REPT("*",10)," ",REPT("\",4),CHAR(10)),IF(A578&lt;&gt;"",_xlfn.CONCAT(REPT("/",2)," Tier ",B578," - ",VLOOKUP(A578,primary[[id]:[realTitle]],5,FALSE)," ",REPT("\",2),CHAR(10)),""))</f>
        <v xml:space="preserve">// Tier 9 - Experimental Heat Management \\
</v>
      </c>
    </row>
    <row r="579" spans="1:14" x14ac:dyDescent="0.35">
      <c r="A579" t="s">
        <v>210</v>
      </c>
      <c r="B579">
        <f>_xlfn.FLOOR.MATH(VLOOKUP(Tbl_HeatShields[[#This Row],[HeatShields]],primary[[id]:[tier]],2,FALSE),1)</f>
        <v>10</v>
      </c>
      <c r="C579" t="s">
        <v>1155</v>
      </c>
      <c r="G579" t="str">
        <f t="shared" si="37"/>
        <v>HeatShields10</v>
      </c>
      <c r="M579" s="14" t="str">
        <f t="shared" si="36"/>
        <v>@PART[*]:HAS[#kiwiBranch[HeatShields],#kiwiTier[10]]:FOR[zKiwiTechTree]
{
    @TechRequired = specializedRadiators
}</v>
      </c>
      <c r="N579" t="str">
        <f>IF(AND(EXACT(LEFT(A579,1),UPPER(LEFT(A579,1)))=TRUE,A579&lt;&gt;""),_xlfn.CONCAT(REPT("/",4)," ",REPT("*",10)," ",A579," ",REPT("*",10)," ",REPT("\",4),CHAR(10)),IF(A579&lt;&gt;"",_xlfn.CONCAT(REPT("/",2)," Tier ",B579," - ",VLOOKUP(A579,primary[[id]:[realTitle]],5,FALSE)," ",REPT("\",2),CHAR(10)),""))</f>
        <v xml:space="preserve">// Tier 10 - Specialized Radiators \\
</v>
      </c>
    </row>
    <row r="580" spans="1:14" x14ac:dyDescent="0.35">
      <c r="A580" t="s">
        <v>1420</v>
      </c>
      <c r="B580">
        <f>_xlfn.FLOOR.MATH(VLOOKUP(Tbl_HeatShields[[#This Row],[HeatShields]],primary[[id]:[tier]],2,FALSE),1)</f>
        <v>11</v>
      </c>
      <c r="C580" t="s">
        <v>1155</v>
      </c>
      <c r="G580" t="str">
        <f t="shared" si="37"/>
        <v>HeatShields11</v>
      </c>
      <c r="M580" s="14" t="str">
        <f t="shared" si="36"/>
        <v>@PART[*]:HAS[#kiwiBranch[HeatShields],#kiwiTier[11]]:FOR[zKiwiTechTree]
{
    @TechRequired = advancedRadiators
}</v>
      </c>
      <c r="N580" t="str">
        <f>IF(AND(EXACT(LEFT(A580,1),UPPER(LEFT(A580,1)))=TRUE,A580&lt;&gt;""),_xlfn.CONCAT(REPT("/",4)," ",REPT("*",10)," ",A580," ",REPT("*",10)," ",REPT("\",4),CHAR(10)),IF(A580&lt;&gt;"",_xlfn.CONCAT(REPT("/",2)," Tier ",B580," - ",VLOOKUP(A580,primary[[id]:[realTitle]],5,FALSE)," ",REPT("\",2),CHAR(10)),""))</f>
        <v xml:space="preserve">// Tier 11 - Advanced Radiators \\
</v>
      </c>
    </row>
    <row r="581" spans="1:14" x14ac:dyDescent="0.35">
      <c r="A581" t="s">
        <v>235</v>
      </c>
      <c r="B581">
        <f>_xlfn.FLOOR.MATH(VLOOKUP(Tbl_HeatShields[[#This Row],[HeatShields]],primary[[id]:[tier]],2,FALSE),1)</f>
        <v>12</v>
      </c>
      <c r="C581" t="s">
        <v>1155</v>
      </c>
      <c r="G581" t="str">
        <f t="shared" ref="G581:G607" si="38">_xlfn.CONCAT(C581,B581)</f>
        <v>HeatShields12</v>
      </c>
      <c r="M581" s="14" t="str">
        <f t="shared" si="36"/>
        <v>@PART[*]:HAS[#kiwiBranch[HeatShields],#kiwiTier[12]]:FOR[zKiwiTechTree]
{
    @TechRequired = exoticRadiators
}</v>
      </c>
      <c r="N581" t="str">
        <f>IF(AND(EXACT(LEFT(A581,1),UPPER(LEFT(A581,1)))=TRUE,A581&lt;&gt;""),_xlfn.CONCAT(REPT("/",4)," ",REPT("*",10)," ",A581," ",REPT("*",10)," ",REPT("\",4),CHAR(10)),IF(A581&lt;&gt;"",_xlfn.CONCAT(REPT("/",2)," Tier ",B581," - ",VLOOKUP(A581,primary[[id]:[realTitle]],5,FALSE)," ",REPT("\",2),CHAR(10)),""))</f>
        <v xml:space="preserve">// Tier 12 - Exotic Radiators \\
</v>
      </c>
    </row>
    <row r="582" spans="1:14" x14ac:dyDescent="0.35">
      <c r="A582" t="s">
        <v>1533</v>
      </c>
      <c r="B582">
        <f>_xlfn.FLOOR.MATH(VLOOKUP(Tbl_HeatShields[[#This Row],[HeatShields]],primary[[id]:[tier]],2,FALSE),1)</f>
        <v>13</v>
      </c>
      <c r="C582" t="s">
        <v>1155</v>
      </c>
      <c r="G582" t="str">
        <f t="shared" si="38"/>
        <v>HeatShields13</v>
      </c>
      <c r="M582" s="14" t="str">
        <f t="shared" si="36"/>
        <v>@PART[*]:HAS[#kiwiBranch[HeatShields],#kiwiTier[13]]:FOR[zKiwiTechTree]
{
    @TechRequired = extremeRadiators
}</v>
      </c>
      <c r="N582" t="str">
        <f>IF(AND(EXACT(LEFT(A582,1),UPPER(LEFT(A582,1)))=TRUE,A582&lt;&gt;""),_xlfn.CONCAT(REPT("/",4)," ",REPT("*",10)," ",A582," ",REPT("*",10)," ",REPT("\",4),CHAR(10)),IF(A582&lt;&gt;"",_xlfn.CONCAT(REPT("/",2)," Tier ",B582," - ",VLOOKUP(A582,primary[[id]:[realTitle]],5,FALSE)," ",REPT("\",2),CHAR(10)),""))</f>
        <v xml:space="preserve">// Tier 13 - Extreme Heat Management \\
</v>
      </c>
    </row>
    <row r="583" spans="1:14" x14ac:dyDescent="0.35">
      <c r="G583" t="str">
        <f t="shared" si="38"/>
        <v/>
      </c>
      <c r="M583" s="14" t="str">
        <f t="shared" si="36"/>
        <v/>
      </c>
      <c r="N583" t="str">
        <f>IF(AND(EXACT(LEFT(A583,1),UPPER(LEFT(A583,1)))=TRUE,A583&lt;&gt;""),_xlfn.CONCAT(REPT("/",4)," ",REPT("*",10)," ",A583," ",REPT("*",10)," ",REPT("\",4),CHAR(10)),IF(A583&lt;&gt;"",_xlfn.CONCAT(REPT("/",2)," Tier ",B583," - ",VLOOKUP(A583,primary[[id]:[realTitle]],5,FALSE)," ",REPT("\",2),CHAR(10)),""))</f>
        <v/>
      </c>
    </row>
    <row r="584" spans="1:14" x14ac:dyDescent="0.35">
      <c r="G584" t="str">
        <f t="shared" si="38"/>
        <v/>
      </c>
      <c r="M584" s="14" t="str">
        <f t="shared" si="36"/>
        <v/>
      </c>
      <c r="N584" t="str">
        <f>IF(AND(EXACT(LEFT(A584,1),UPPER(LEFT(A584,1)))=TRUE,A584&lt;&gt;""),_xlfn.CONCAT(REPT("/",4)," ",REPT("*",10)," ",A584," ",REPT("*",10)," ",REPT("\",4),CHAR(10)),IF(A584&lt;&gt;"",_xlfn.CONCAT(REPT("/",2)," Tier ",B584," - ",VLOOKUP(A584,primary[[id]:[realTitle]],5,FALSE)," ",REPT("\",2),CHAR(10)),""))</f>
        <v/>
      </c>
    </row>
    <row r="585" spans="1:14" x14ac:dyDescent="0.35">
      <c r="A585" t="s">
        <v>1156</v>
      </c>
      <c r="B585" t="s">
        <v>247</v>
      </c>
      <c r="C585" t="s">
        <v>1165</v>
      </c>
      <c r="G585" t="str">
        <f t="shared" si="38"/>
        <v>TitleTier</v>
      </c>
      <c r="M585" s="14" t="str">
        <f t="shared" si="36"/>
        <v/>
      </c>
      <c r="N585" t="str">
        <f>IF(AND(EXACT(LEFT(A585,1),UPPER(LEFT(A585,1)))=TRUE,A585&lt;&gt;""),_xlfn.CONCAT(REPT("/",4)," ",REPT("*",10)," ",A585," ",REPT("*",10)," ",REPT("\",4),CHAR(10)),IF(A585&lt;&gt;"",_xlfn.CONCAT(REPT("/",2)," Tier ",B585," - ",VLOOKUP(A585,primary[[id]:[realTitle]],5,FALSE)," ",REPT("\",2),CHAR(10)),""))</f>
        <v xml:space="preserve">//// ********** Thermal ********** \\\\
</v>
      </c>
    </row>
    <row r="586" spans="1:14" x14ac:dyDescent="0.35">
      <c r="A586" s="18" t="s">
        <v>0</v>
      </c>
      <c r="B586">
        <f>_xlfn.FLOOR.MATH(VLOOKUP(Tbl_Thermal[[#This Row],[Thermal]],primary[[id]:[tier]],2,FALSE),1)</f>
        <v>0</v>
      </c>
      <c r="C586" t="s">
        <v>1156</v>
      </c>
      <c r="G586" t="str">
        <f t="shared" si="38"/>
        <v>Thermal0</v>
      </c>
      <c r="M586" s="14" t="str">
        <f t="shared" si="36"/>
        <v>@PART[*]:HAS[#kiwiBranch[Thermal],#kiwiTier[0]]:FOR[zKiwiTechTree]
{
    @TechRequired = start
}</v>
      </c>
      <c r="N586" t="str">
        <f>IF(AND(EXACT(LEFT(A586,1),UPPER(LEFT(A586,1)))=TRUE,A586&lt;&gt;""),_xlfn.CONCAT(REPT("/",4)," ",REPT("*",10)," ",A586," ",REPT("*",10)," ",REPT("\",4),CHAR(10)),IF(A586&lt;&gt;"",_xlfn.CONCAT(REPT("/",2)," Tier ",B586," - ",VLOOKUP(A586,primary[[id]:[realTitle]],5,FALSE)," ",REPT("\",2),CHAR(10)),""))</f>
        <v xml:space="preserve">// Tier 0 - Start \\
</v>
      </c>
    </row>
    <row r="587" spans="1:14" x14ac:dyDescent="0.35">
      <c r="A587" t="s">
        <v>120</v>
      </c>
      <c r="B587">
        <f>_xlfn.FLOOR.MATH(VLOOKUP(Tbl_Thermal[[#This Row],[Thermal]],primary[[id]:[tier]],2,FALSE),1)</f>
        <v>1</v>
      </c>
      <c r="C587" t="s">
        <v>1156</v>
      </c>
      <c r="G587" t="str">
        <f t="shared" si="38"/>
        <v>Thermal1</v>
      </c>
      <c r="M587" s="14" t="str">
        <f t="shared" si="36"/>
        <v>@PART[*]:HAS[#kiwiBranch[Thermal],#kiwiTier[1]]:FOR[zKiwiTechTree]
{
    @TechRequired = algebra
}</v>
      </c>
      <c r="N587" t="str">
        <f>IF(AND(EXACT(LEFT(A587,1),UPPER(LEFT(A587,1)))=TRUE,A587&lt;&gt;""),_xlfn.CONCAT(REPT("/",4)," ",REPT("*",10)," ",A587," ",REPT("*",10)," ",REPT("\",4),CHAR(10)),IF(A587&lt;&gt;"",_xlfn.CONCAT(REPT("/",2)," Tier ",B587," - ",VLOOKUP(A587,primary[[id]:[realTitle]],5,FALSE)," ",REPT("\",2),CHAR(10)),""))</f>
        <v xml:space="preserve">// Tier 1 - Algebra \\
</v>
      </c>
    </row>
    <row r="588" spans="1:14" x14ac:dyDescent="0.35">
      <c r="A588" t="s">
        <v>992</v>
      </c>
      <c r="B588">
        <f>_xlfn.FLOOR.MATH(VLOOKUP(Tbl_Thermal[[#This Row],[Thermal]],primary[[id]:[tier]],2,FALSE),1)</f>
        <v>2</v>
      </c>
      <c r="C588" t="s">
        <v>1156</v>
      </c>
      <c r="G588" t="str">
        <f t="shared" si="38"/>
        <v>Thermal2</v>
      </c>
      <c r="M588" s="14" t="str">
        <f t="shared" si="36"/>
        <v>@PART[*]:HAS[#kiwiBranch[Thermal],#kiwiTier[2]]:FOR[zKiwiTechTree]
{
    @TechRequired = basicReEntry
}</v>
      </c>
      <c r="N588" t="str">
        <f>IF(AND(EXACT(LEFT(A588,1),UPPER(LEFT(A588,1)))=TRUE,A588&lt;&gt;""),_xlfn.CONCAT(REPT("/",4)," ",REPT("*",10)," ",A588," ",REPT("*",10)," ",REPT("\",4),CHAR(10)),IF(A588&lt;&gt;"",_xlfn.CONCAT(REPT("/",2)," Tier ",B588," - ",VLOOKUP(A588,primary[[id]:[realTitle]],5,FALSE)," ",REPT("\",2),CHAR(10)),""))</f>
        <v xml:space="preserve">// Tier 2 - Basic Re-Entry \\
</v>
      </c>
    </row>
    <row r="589" spans="1:14" x14ac:dyDescent="0.35">
      <c r="A589" t="s">
        <v>15</v>
      </c>
      <c r="B589">
        <f>_xlfn.FLOOR.MATH(VLOOKUP(Tbl_Thermal[[#This Row],[Thermal]],primary[[id]:[tier]],2,FALSE),1)</f>
        <v>3</v>
      </c>
      <c r="C589" t="s">
        <v>1156</v>
      </c>
      <c r="G589" t="str">
        <f t="shared" si="38"/>
        <v>Thermal3</v>
      </c>
      <c r="M589" s="14" t="str">
        <f t="shared" si="36"/>
        <v>@PART[*]:HAS[#kiwiBranch[Thermal],#kiwiTier[3]]:FOR[zKiwiTechTree]
{
    @TechRequired = survivability
}</v>
      </c>
      <c r="N589" t="str">
        <f>IF(AND(EXACT(LEFT(A589,1),UPPER(LEFT(A589,1)))=TRUE,A589&lt;&gt;""),_xlfn.CONCAT(REPT("/",4)," ",REPT("*",10)," ",A589," ",REPT("*",10)," ",REPT("\",4),CHAR(10)),IF(A589&lt;&gt;"",_xlfn.CONCAT(REPT("/",2)," Tier ",B589," - ",VLOOKUP(A589,primary[[id]:[realTitle]],5,FALSE)," ",REPT("\",2),CHAR(10)),""))</f>
        <v xml:space="preserve">// Tier 3 - Survivability \\
</v>
      </c>
    </row>
    <row r="590" spans="1:14" x14ac:dyDescent="0.35">
      <c r="A590" t="s">
        <v>28</v>
      </c>
      <c r="B590">
        <f>_xlfn.FLOOR.MATH(VLOOKUP(Tbl_Thermal[[#This Row],[Thermal]],primary[[id]:[tier]],2,FALSE),1)</f>
        <v>4</v>
      </c>
      <c r="C590" t="s">
        <v>1156</v>
      </c>
      <c r="G590" t="str">
        <f t="shared" si="38"/>
        <v>Thermal4</v>
      </c>
      <c r="M590" s="14" t="str">
        <f t="shared" si="36"/>
        <v>@PART[*]:HAS[#kiwiBranch[Thermal],#kiwiTier[4]]:FOR[zKiwiTechTree]
{
    @TechRequired = enhancedSurvivability
}</v>
      </c>
      <c r="N590" t="str">
        <f>IF(AND(EXACT(LEFT(A590,1),UPPER(LEFT(A590,1)))=TRUE,A590&lt;&gt;""),_xlfn.CONCAT(REPT("/",4)," ",REPT("*",10)," ",A590," ",REPT("*",10)," ",REPT("\",4),CHAR(10)),IF(A590&lt;&gt;"",_xlfn.CONCAT(REPT("/",2)," Tier ",B590," - ",VLOOKUP(A590,primary[[id]:[realTitle]],5,FALSE)," ",REPT("\",2),CHAR(10)),""))</f>
        <v xml:space="preserve">// Tier 4 - Enhanced Survivability \\
</v>
      </c>
    </row>
    <row r="591" spans="1:14" x14ac:dyDescent="0.35">
      <c r="A591" t="s">
        <v>988</v>
      </c>
      <c r="B591">
        <f>_xlfn.FLOOR.MATH(VLOOKUP(Tbl_Thermal[[#This Row],[Thermal]],primary[[id]:[tier]],2,FALSE),1)</f>
        <v>5</v>
      </c>
      <c r="C591" t="s">
        <v>1156</v>
      </c>
      <c r="G591" t="str">
        <f t="shared" si="38"/>
        <v>Thermal5</v>
      </c>
      <c r="M591" s="14" t="str">
        <f t="shared" si="36"/>
        <v>@PART[*]:HAS[#kiwiBranch[Thermal],#kiwiTier[5]]:FOR[zKiwiTechTree]
{
    @TechRequired = heatShields
}</v>
      </c>
      <c r="N591" t="str">
        <f>IF(AND(EXACT(LEFT(A591,1),UPPER(LEFT(A591,1)))=TRUE,A591&lt;&gt;""),_xlfn.CONCAT(REPT("/",4)," ",REPT("*",10)," ",A591," ",REPT("*",10)," ",REPT("\",4),CHAR(10)),IF(A591&lt;&gt;"",_xlfn.CONCAT(REPT("/",2)," Tier ",B591," - ",VLOOKUP(A591,primary[[id]:[realTitle]],5,FALSE)," ",REPT("\",2),CHAR(10)),""))</f>
        <v xml:space="preserve">// Tier 5 - Heat Shields \\
</v>
      </c>
    </row>
    <row r="592" spans="1:14" x14ac:dyDescent="0.35">
      <c r="A592" t="s">
        <v>103</v>
      </c>
      <c r="B592">
        <f>_xlfn.FLOOR.MATH(VLOOKUP(Tbl_Thermal[[#This Row],[Thermal]],primary[[id]:[tier]],2,FALSE),1)</f>
        <v>6</v>
      </c>
      <c r="C592" t="s">
        <v>1156</v>
      </c>
      <c r="G592" t="str">
        <f t="shared" si="38"/>
        <v>Thermal6</v>
      </c>
      <c r="M592" s="14" t="str">
        <f t="shared" si="36"/>
        <v>@PART[*]:HAS[#kiwiBranch[Thermal],#kiwiTier[6]]:FOR[zKiwiTechTree]
{
    @TechRequired = heatManagementSystems
}</v>
      </c>
      <c r="N592" t="str">
        <f>IF(AND(EXACT(LEFT(A592,1),UPPER(LEFT(A592,1)))=TRUE,A592&lt;&gt;""),_xlfn.CONCAT(REPT("/",4)," ",REPT("*",10)," ",A592," ",REPT("*",10)," ",REPT("\",4),CHAR(10)),IF(A592&lt;&gt;"",_xlfn.CONCAT(REPT("/",2)," Tier ",B592," - ",VLOOKUP(A592,primary[[id]:[realTitle]],5,FALSE)," ",REPT("\",2),CHAR(10)),""))</f>
        <v xml:space="preserve">// Tier 6 - Heat Management Systems \\
</v>
      </c>
    </row>
    <row r="593" spans="1:14" x14ac:dyDescent="0.35">
      <c r="A593" t="s">
        <v>102</v>
      </c>
      <c r="B593">
        <f>_xlfn.FLOOR.MATH(VLOOKUP(Tbl_Thermal[[#This Row],[Thermal]],primary[[id]:[tier]],2,FALSE),1)</f>
        <v>7</v>
      </c>
      <c r="C593" t="s">
        <v>1156</v>
      </c>
      <c r="G593" t="str">
        <f t="shared" si="38"/>
        <v>Thermal7</v>
      </c>
      <c r="M593" s="14" t="str">
        <f t="shared" ref="M593:M656" si="39">IF(ISNUMBER(B593)=TRUE,_xlfn.CONCAT("@PART[*]:HAS[#kiwiBranch[",C593,"],#kiwiTier[",B593,"]]:FOR[zKiwiTechTree]",CHAR(10),"{",CHAR(10),"    @TechRequired = ",A593,CHAR(10),"}"),"")</f>
        <v>@PART[*]:HAS[#kiwiBranch[Thermal],#kiwiTier[7]]:FOR[zKiwiTechTree]
{
    @TechRequired = intermediateHeatManagement
}</v>
      </c>
      <c r="N593" t="str">
        <f>IF(AND(EXACT(LEFT(A593,1),UPPER(LEFT(A593,1)))=TRUE,A593&lt;&gt;""),_xlfn.CONCAT(REPT("/",4)," ",REPT("*",10)," ",A593," ",REPT("*",10)," ",REPT("\",4),CHAR(10)),IF(A593&lt;&gt;"",_xlfn.CONCAT(REPT("/",2)," Tier ",B593," - ",VLOOKUP(A593,primary[[id]:[realTitle]],5,FALSE)," ",REPT("\",2),CHAR(10)),""))</f>
        <v xml:space="preserve">// Tier 7 - Intermediate Heat Management \\
</v>
      </c>
    </row>
    <row r="594" spans="1:14" x14ac:dyDescent="0.35">
      <c r="A594" t="s">
        <v>143</v>
      </c>
      <c r="B594">
        <f>_xlfn.FLOOR.MATH(VLOOKUP(Tbl_Thermal[[#This Row],[Thermal]],primary[[id]:[tier]],2,FALSE),1)</f>
        <v>8</v>
      </c>
      <c r="C594" t="s">
        <v>1156</v>
      </c>
      <c r="G594" t="str">
        <f t="shared" si="38"/>
        <v>Thermal8</v>
      </c>
      <c r="M594" s="14" t="str">
        <f t="shared" si="39"/>
        <v>@PART[*]:HAS[#kiwiBranch[Thermal],#kiwiTier[8]]:FOR[zKiwiTechTree]
{
    @TechRequired = advHeatManagement
}</v>
      </c>
      <c r="N594" t="str">
        <f>IF(AND(EXACT(LEFT(A594,1),UPPER(LEFT(A594,1)))=TRUE,A594&lt;&gt;""),_xlfn.CONCAT(REPT("/",4)," ",REPT("*",10)," ",A594," ",REPT("*",10)," ",REPT("\",4),CHAR(10)),IF(A594&lt;&gt;"",_xlfn.CONCAT(REPT("/",2)," Tier ",B594," - ",VLOOKUP(A594,primary[[id]:[realTitle]],5,FALSE)," ",REPT("\",2),CHAR(10)),""))</f>
        <v xml:space="preserve">// Tier 8 - Advanced Heat Management \\
</v>
      </c>
    </row>
    <row r="595" spans="1:14" x14ac:dyDescent="0.35">
      <c r="A595" t="s">
        <v>172</v>
      </c>
      <c r="B595">
        <f>_xlfn.FLOOR.MATH(VLOOKUP(Tbl_Thermal[[#This Row],[Thermal]],primary[[id]:[tier]],2,FALSE),1)</f>
        <v>9</v>
      </c>
      <c r="C595" t="s">
        <v>1156</v>
      </c>
      <c r="G595" t="str">
        <f t="shared" si="38"/>
        <v>Thermal9</v>
      </c>
      <c r="M595" s="14" t="str">
        <f t="shared" si="39"/>
        <v>@PART[*]:HAS[#kiwiBranch[Thermal],#kiwiTier[9]]:FOR[zKiwiTechTree]
{
    @TechRequired = experimentalHeatManagement
}</v>
      </c>
      <c r="N595" t="str">
        <f>IF(AND(EXACT(LEFT(A595,1),UPPER(LEFT(A595,1)))=TRUE,A595&lt;&gt;""),_xlfn.CONCAT(REPT("/",4)," ",REPT("*",10)," ",A595," ",REPT("*",10)," ",REPT("\",4),CHAR(10)),IF(A595&lt;&gt;"",_xlfn.CONCAT(REPT("/",2)," Tier ",B595," - ",VLOOKUP(A595,primary[[id]:[realTitle]],5,FALSE)," ",REPT("\",2),CHAR(10)),""))</f>
        <v xml:space="preserve">// Tier 9 - Experimental Heat Management \\
</v>
      </c>
    </row>
    <row r="596" spans="1:14" x14ac:dyDescent="0.35">
      <c r="A596" t="s">
        <v>210</v>
      </c>
      <c r="B596">
        <f>_xlfn.FLOOR.MATH(VLOOKUP(Tbl_Thermal[[#This Row],[Thermal]],primary[[id]:[tier]],2,FALSE),1)</f>
        <v>10</v>
      </c>
      <c r="C596" t="s">
        <v>1156</v>
      </c>
      <c r="G596" t="str">
        <f t="shared" si="38"/>
        <v>Thermal10</v>
      </c>
      <c r="M596" s="14" t="str">
        <f t="shared" si="39"/>
        <v>@PART[*]:HAS[#kiwiBranch[Thermal],#kiwiTier[10]]:FOR[zKiwiTechTree]
{
    @TechRequired = specializedRadiators
}</v>
      </c>
      <c r="N596" t="str">
        <f>IF(AND(EXACT(LEFT(A596,1),UPPER(LEFT(A596,1)))=TRUE,A596&lt;&gt;""),_xlfn.CONCAT(REPT("/",4)," ",REPT("*",10)," ",A596," ",REPT("*",10)," ",REPT("\",4),CHAR(10)),IF(A596&lt;&gt;"",_xlfn.CONCAT(REPT("/",2)," Tier ",B596," - ",VLOOKUP(A596,primary[[id]:[realTitle]],5,FALSE)," ",REPT("\",2),CHAR(10)),""))</f>
        <v xml:space="preserve">// Tier 10 - Specialized Radiators \\
</v>
      </c>
    </row>
    <row r="597" spans="1:14" x14ac:dyDescent="0.35">
      <c r="A597" t="s">
        <v>1420</v>
      </c>
      <c r="B597">
        <f>_xlfn.FLOOR.MATH(VLOOKUP(Tbl_Thermal[[#This Row],[Thermal]],primary[[id]:[tier]],2,FALSE),1)</f>
        <v>11</v>
      </c>
      <c r="C597" t="s">
        <v>1156</v>
      </c>
      <c r="G597" t="str">
        <f t="shared" si="38"/>
        <v>Thermal11</v>
      </c>
      <c r="M597" s="14" t="str">
        <f t="shared" si="39"/>
        <v>@PART[*]:HAS[#kiwiBranch[Thermal],#kiwiTier[11]]:FOR[zKiwiTechTree]
{
    @TechRequired = advancedRadiators
}</v>
      </c>
      <c r="N597" t="str">
        <f>IF(AND(EXACT(LEFT(A597,1),UPPER(LEFT(A597,1)))=TRUE,A597&lt;&gt;""),_xlfn.CONCAT(REPT("/",4)," ",REPT("*",10)," ",A597," ",REPT("*",10)," ",REPT("\",4),CHAR(10)),IF(A597&lt;&gt;"",_xlfn.CONCAT(REPT("/",2)," Tier ",B597," - ",VLOOKUP(A597,primary[[id]:[realTitle]],5,FALSE)," ",REPT("\",2),CHAR(10)),""))</f>
        <v xml:space="preserve">// Tier 11 - Advanced Radiators \\
</v>
      </c>
    </row>
    <row r="598" spans="1:14" x14ac:dyDescent="0.35">
      <c r="A598" t="s">
        <v>235</v>
      </c>
      <c r="B598">
        <f>_xlfn.FLOOR.MATH(VLOOKUP(Tbl_Thermal[[#This Row],[Thermal]],primary[[id]:[tier]],2,FALSE),1)</f>
        <v>12</v>
      </c>
      <c r="C598" t="s">
        <v>1156</v>
      </c>
      <c r="G598" t="str">
        <f t="shared" si="38"/>
        <v>Thermal12</v>
      </c>
      <c r="M598" s="14" t="str">
        <f t="shared" si="39"/>
        <v>@PART[*]:HAS[#kiwiBranch[Thermal],#kiwiTier[12]]:FOR[zKiwiTechTree]
{
    @TechRequired = exoticRadiators
}</v>
      </c>
      <c r="N598" t="str">
        <f>IF(AND(EXACT(LEFT(A598,1),UPPER(LEFT(A598,1)))=TRUE,A598&lt;&gt;""),_xlfn.CONCAT(REPT("/",4)," ",REPT("*",10)," ",A598," ",REPT("*",10)," ",REPT("\",4),CHAR(10)),IF(A598&lt;&gt;"",_xlfn.CONCAT(REPT("/",2)," Tier ",B598," - ",VLOOKUP(A598,primary[[id]:[realTitle]],5,FALSE)," ",REPT("\",2),CHAR(10)),""))</f>
        <v xml:space="preserve">// Tier 12 - Exotic Radiators \\
</v>
      </c>
    </row>
    <row r="599" spans="1:14" x14ac:dyDescent="0.35">
      <c r="A599" t="s">
        <v>1533</v>
      </c>
      <c r="B599">
        <f>_xlfn.FLOOR.MATH(VLOOKUP(Tbl_Thermal[[#This Row],[Thermal]],primary[[id]:[tier]],2,FALSE),1)</f>
        <v>13</v>
      </c>
      <c r="C599" t="s">
        <v>1156</v>
      </c>
      <c r="G599" t="str">
        <f t="shared" si="38"/>
        <v>Thermal13</v>
      </c>
      <c r="M599" s="14" t="str">
        <f t="shared" si="39"/>
        <v>@PART[*]:HAS[#kiwiBranch[Thermal],#kiwiTier[13]]:FOR[zKiwiTechTree]
{
    @TechRequired = extremeRadiators
}</v>
      </c>
      <c r="N599" t="str">
        <f>IF(AND(EXACT(LEFT(A599,1),UPPER(LEFT(A599,1)))=TRUE,A599&lt;&gt;""),_xlfn.CONCAT(REPT("/",4)," ",REPT("*",10)," ",A599," ",REPT("*",10)," ",REPT("\",4),CHAR(10)),IF(A599&lt;&gt;"",_xlfn.CONCAT(REPT("/",2)," Tier ",B599," - ",VLOOKUP(A599,primary[[id]:[realTitle]],5,FALSE)," ",REPT("\",2),CHAR(10)),""))</f>
        <v xml:space="preserve">// Tier 13 - Extreme Heat Management \\
</v>
      </c>
    </row>
    <row r="600" spans="1:14" x14ac:dyDescent="0.35">
      <c r="G600" t="str">
        <f t="shared" si="38"/>
        <v/>
      </c>
      <c r="M600" s="14" t="str">
        <f t="shared" si="39"/>
        <v/>
      </c>
      <c r="N600" t="str">
        <f>IF(AND(EXACT(LEFT(A600,1),UPPER(LEFT(A600,1)))=TRUE,A600&lt;&gt;""),_xlfn.CONCAT(REPT("/",4)," ",REPT("*",10)," ",A600," ",REPT("*",10)," ",REPT("\",4),CHAR(10)),IF(A600&lt;&gt;"",_xlfn.CONCAT(REPT("/",2)," Tier ",B600," - ",VLOOKUP(A600,primary[[id]:[realTitle]],5,FALSE)," ",REPT("\",2),CHAR(10)),""))</f>
        <v/>
      </c>
    </row>
    <row r="601" spans="1:14" x14ac:dyDescent="0.35">
      <c r="G601" t="str">
        <f t="shared" si="38"/>
        <v/>
      </c>
      <c r="M601" s="14" t="str">
        <f t="shared" si="39"/>
        <v/>
      </c>
      <c r="N601" t="str">
        <f>IF(AND(EXACT(LEFT(A601,1),UPPER(LEFT(A601,1)))=TRUE,A601&lt;&gt;""),_xlfn.CONCAT(REPT("/",4)," ",REPT("*",10)," ",A601," ",REPT("*",10)," ",REPT("\",4),CHAR(10)),IF(A601&lt;&gt;"",_xlfn.CONCAT(REPT("/",2)," Tier ",B601," - ",VLOOKUP(A601,primary[[id]:[realTitle]],5,FALSE)," ",REPT("\",2),CHAR(10)),""))</f>
        <v/>
      </c>
    </row>
    <row r="602" spans="1:14" x14ac:dyDescent="0.35">
      <c r="A602" t="s">
        <v>1157</v>
      </c>
      <c r="B602" t="s">
        <v>247</v>
      </c>
      <c r="C602" t="s">
        <v>1165</v>
      </c>
      <c r="G602" t="str">
        <f t="shared" si="38"/>
        <v>TitleTier</v>
      </c>
      <c r="M602" s="14" t="str">
        <f t="shared" si="39"/>
        <v/>
      </c>
      <c r="N602" t="str">
        <f>IF(AND(EXACT(LEFT(A602,1),UPPER(LEFT(A602,1)))=TRUE,A602&lt;&gt;""),_xlfn.CONCAT(REPT("/",4)," ",REPT("*",10)," ",A602," ",REPT("*",10)," ",REPT("\",4),CHAR(10)),IF(A602&lt;&gt;"",_xlfn.CONCAT(REPT("/",2)," Tier ",B602," - ",VLOOKUP(A602,primary[[id]:[realTitle]],5,FALSE)," ",REPT("\",2),CHAR(10)),""))</f>
        <v xml:space="preserve">//// ********** Stations ********** \\\\
</v>
      </c>
    </row>
    <row r="603" spans="1:14" x14ac:dyDescent="0.35">
      <c r="A603" s="18" t="s">
        <v>0</v>
      </c>
      <c r="B603">
        <f>_xlfn.FLOOR.MATH(VLOOKUP(Tbl_Stations[[#This Row],[Stations]],primary[[id]:[tier]],2,FALSE),1)</f>
        <v>0</v>
      </c>
      <c r="C603" t="s">
        <v>1157</v>
      </c>
      <c r="G603" t="str">
        <f t="shared" si="38"/>
        <v>Stations0</v>
      </c>
      <c r="M603" s="14" t="str">
        <f t="shared" si="39"/>
        <v>@PART[*]:HAS[#kiwiBranch[Stations],#kiwiTier[0]]:FOR[zKiwiTechTree]
{
    @TechRequired = start
}</v>
      </c>
      <c r="N603" t="str">
        <f>IF(AND(EXACT(LEFT(A603,1),UPPER(LEFT(A603,1)))=TRUE,A603&lt;&gt;""),_xlfn.CONCAT(REPT("/",4)," ",REPT("*",10)," ",A603," ",REPT("*",10)," ",REPT("\",4),CHAR(10)),IF(A603&lt;&gt;"",_xlfn.CONCAT(REPT("/",2)," Tier ",B603," - ",VLOOKUP(A603,primary[[id]:[realTitle]],5,FALSE)," ",REPT("\",2),CHAR(10)),""))</f>
        <v xml:space="preserve">// Tier 0 - Start \\
</v>
      </c>
    </row>
    <row r="604" spans="1:14" x14ac:dyDescent="0.35">
      <c r="A604" t="s">
        <v>120</v>
      </c>
      <c r="B604">
        <f>_xlfn.FLOOR.MATH(VLOOKUP(Tbl_Stations[[#This Row],[Stations]],primary[[id]:[tier]],2,FALSE),1)</f>
        <v>1</v>
      </c>
      <c r="C604" t="s">
        <v>1157</v>
      </c>
      <c r="G604" t="str">
        <f t="shared" si="38"/>
        <v>Stations1</v>
      </c>
      <c r="M604" s="14" t="str">
        <f t="shared" si="39"/>
        <v>@PART[*]:HAS[#kiwiBranch[Stations],#kiwiTier[1]]:FOR[zKiwiTechTree]
{
    @TechRequired = algebra
}</v>
      </c>
      <c r="N604" t="str">
        <f>IF(AND(EXACT(LEFT(A604,1),UPPER(LEFT(A604,1)))=TRUE,A604&lt;&gt;""),_xlfn.CONCAT(REPT("/",4)," ",REPT("*",10)," ",A604," ",REPT("*",10)," ",REPT("\",4),CHAR(10)),IF(A604&lt;&gt;"",_xlfn.CONCAT(REPT("/",2)," Tier ",B604," - ",VLOOKUP(A604,primary[[id]:[realTitle]],5,FALSE)," ",REPT("\",2),CHAR(10)),""))</f>
        <v xml:space="preserve">// Tier 1 - Algebra \\
</v>
      </c>
    </row>
    <row r="605" spans="1:14" x14ac:dyDescent="0.35">
      <c r="A605" t="s">
        <v>7</v>
      </c>
      <c r="B605">
        <f>_xlfn.FLOOR.MATH(VLOOKUP(Tbl_Stations[[#This Row],[Stations]],primary[[id]:[tier]],2,FALSE),1)</f>
        <v>2</v>
      </c>
      <c r="C605" t="s">
        <v>1157</v>
      </c>
      <c r="G605" t="str">
        <f t="shared" si="38"/>
        <v>Stations2</v>
      </c>
      <c r="M605" s="14" t="str">
        <f t="shared" si="39"/>
        <v>@PART[*]:HAS[#kiwiBranch[Stations],#kiwiTier[2]]:FOR[zKiwiTechTree]
{
    @TechRequired = engineering101
}</v>
      </c>
      <c r="N605" t="str">
        <f>IF(AND(EXACT(LEFT(A605,1),UPPER(LEFT(A605,1)))=TRUE,A605&lt;&gt;""),_xlfn.CONCAT(REPT("/",4)," ",REPT("*",10)," ",A605," ",REPT("*",10)," ",REPT("\",4),CHAR(10)),IF(A605&lt;&gt;"",_xlfn.CONCAT(REPT("/",2)," Tier ",B605," - ",VLOOKUP(A605,primary[[id]:[realTitle]],5,FALSE)," ",REPT("\",2),CHAR(10)),""))</f>
        <v xml:space="preserve">// Tier 2 - Engineering 101 \\
</v>
      </c>
    </row>
    <row r="606" spans="1:14" x14ac:dyDescent="0.35">
      <c r="A606" t="s">
        <v>17</v>
      </c>
      <c r="B606">
        <f>_xlfn.FLOOR.MATH(VLOOKUP(Tbl_Stations[[#This Row],[Stations]],primary[[id]:[tier]],2,FALSE),1)</f>
        <v>3</v>
      </c>
      <c r="C606" t="s">
        <v>1157</v>
      </c>
      <c r="G606" t="str">
        <f t="shared" si="38"/>
        <v>Stations3</v>
      </c>
      <c r="M606" s="14" t="str">
        <f t="shared" si="39"/>
        <v>@PART[*]:HAS[#kiwiBranch[Stations],#kiwiTier[3]]:FOR[zKiwiTechTree]
{
    @TechRequired = serviceModules
}</v>
      </c>
      <c r="N606" t="str">
        <f>IF(AND(EXACT(LEFT(A606,1),UPPER(LEFT(A606,1)))=TRUE,A606&lt;&gt;""),_xlfn.CONCAT(REPT("/",4)," ",REPT("*",10)," ",A606," ",REPT("*",10)," ",REPT("\",4),CHAR(10)),IF(A606&lt;&gt;"",_xlfn.CONCAT(REPT("/",2)," Tier ",B606," - ",VLOOKUP(A606,primary[[id]:[realTitle]],5,FALSE)," ",REPT("\",2),CHAR(10)),""))</f>
        <v xml:space="preserve">// Tier 3 - Service Modules \\
</v>
      </c>
    </row>
    <row r="607" spans="1:14" x14ac:dyDescent="0.35">
      <c r="A607" t="s">
        <v>53</v>
      </c>
      <c r="B607">
        <f>_xlfn.FLOOR.MATH(VLOOKUP(Tbl_Stations[[#This Row],[Stations]],primary[[id]:[tier]],2,FALSE),1)</f>
        <v>5</v>
      </c>
      <c r="C607" t="s">
        <v>1157</v>
      </c>
      <c r="G607" t="str">
        <f t="shared" si="38"/>
        <v>Stations5</v>
      </c>
      <c r="M607" s="14" t="str">
        <f t="shared" si="39"/>
        <v>@PART[*]:HAS[#kiwiBranch[Stations],#kiwiTier[5]]:FOR[zKiwiTechTree]
{
    @TechRequired = recycling
}</v>
      </c>
      <c r="N607" t="str">
        <f>IF(AND(EXACT(LEFT(A607,1),UPPER(LEFT(A607,1)))=TRUE,A607&lt;&gt;""),_xlfn.CONCAT(REPT("/",4)," ",REPT("*",10)," ",A607," ",REPT("*",10)," ",REPT("\",4),CHAR(10)),IF(A607&lt;&gt;"",_xlfn.CONCAT(REPT("/",2)," Tier ",B607," - ",VLOOKUP(A607,primary[[id]:[realTitle]],5,FALSE)," ",REPT("\",2),CHAR(10)),""))</f>
        <v xml:space="preserve">// Tier 5 - Recycling \\
</v>
      </c>
    </row>
    <row r="608" spans="1:14" x14ac:dyDescent="0.35">
      <c r="A608" t="s">
        <v>77</v>
      </c>
      <c r="B608">
        <f>_xlfn.FLOOR.MATH(VLOOKUP(Tbl_Stations[[#This Row],[Stations]],primary[[id]:[tier]],2,FALSE),1)</f>
        <v>6</v>
      </c>
      <c r="C608" t="s">
        <v>1157</v>
      </c>
      <c r="G608" t="str">
        <f t="shared" ref="G608:G625" si="40">_xlfn.CONCAT(C608,B608)</f>
        <v>Stations6</v>
      </c>
      <c r="M608" s="14" t="str">
        <f t="shared" si="39"/>
        <v>@PART[*]:HAS[#kiwiBranch[Stations],#kiwiTier[6]]:FOR[zKiwiTechTree]
{
    @TechRequired = hydroponics
}</v>
      </c>
      <c r="N608" t="str">
        <f>IF(AND(EXACT(LEFT(A608,1),UPPER(LEFT(A608,1)))=TRUE,A608&lt;&gt;""),_xlfn.CONCAT(REPT("/",4)," ",REPT("*",10)," ",A608," ",REPT("*",10)," ",REPT("\",4),CHAR(10)),IF(A608&lt;&gt;"",_xlfn.CONCAT(REPT("/",2)," Tier ",B608," - ",VLOOKUP(A608,primary[[id]:[realTitle]],5,FALSE)," ",REPT("\",2),CHAR(10)),""))</f>
        <v xml:space="preserve">// Tier 6 - Hydroponics \\
</v>
      </c>
    </row>
    <row r="609" spans="1:14" x14ac:dyDescent="0.35">
      <c r="A609" t="s">
        <v>104</v>
      </c>
      <c r="B609">
        <f>_xlfn.FLOOR.MATH(VLOOKUP(Tbl_Stations[[#This Row],[Stations]],primary[[id]:[tier]],2,FALSE),1)</f>
        <v>7</v>
      </c>
      <c r="C609" t="s">
        <v>1157</v>
      </c>
      <c r="G609" t="str">
        <f t="shared" si="40"/>
        <v>Stations7</v>
      </c>
      <c r="M609" s="14" t="str">
        <f t="shared" si="39"/>
        <v>@PART[*]:HAS[#kiwiBranch[Stations],#kiwiTier[7]]:FOR[zKiwiTechTree]
{
    @TechRequired = earlyStations
}</v>
      </c>
      <c r="N609" t="str">
        <f>IF(AND(EXACT(LEFT(A609,1),UPPER(LEFT(A609,1)))=TRUE,A609&lt;&gt;""),_xlfn.CONCAT(REPT("/",4)," ",REPT("*",10)," ",A609," ",REPT("*",10)," ",REPT("\",4),CHAR(10)),IF(A609&lt;&gt;"",_xlfn.CONCAT(REPT("/",2)," Tier ",B609," - ",VLOOKUP(A609,primary[[id]:[realTitle]],5,FALSE)," ",REPT("\",2),CHAR(10)),""))</f>
        <v xml:space="preserve">// Tier 7 - Early Stations \\
</v>
      </c>
    </row>
    <row r="610" spans="1:14" x14ac:dyDescent="0.35">
      <c r="A610" t="s">
        <v>146</v>
      </c>
      <c r="B610">
        <f>_xlfn.FLOOR.MATH(VLOOKUP(Tbl_Stations[[#This Row],[Stations]],primary[[id]:[tier]],2,FALSE),1)</f>
        <v>8</v>
      </c>
      <c r="C610" t="s">
        <v>1157</v>
      </c>
      <c r="G610" t="str">
        <f t="shared" si="40"/>
        <v>Stations8</v>
      </c>
      <c r="M610" s="14" t="str">
        <f t="shared" si="39"/>
        <v>@PART[*]:HAS[#kiwiBranch[Stations],#kiwiTier[8]]:FOR[zKiwiTechTree]
{
    @TechRequired = shortTermHabitation
}</v>
      </c>
      <c r="N610" t="str">
        <f>IF(AND(EXACT(LEFT(A610,1),UPPER(LEFT(A610,1)))=TRUE,A610&lt;&gt;""),_xlfn.CONCAT(REPT("/",4)," ",REPT("*",10)," ",A610," ",REPT("*",10)," ",REPT("\",4),CHAR(10)),IF(A610&lt;&gt;"",_xlfn.CONCAT(REPT("/",2)," Tier ",B610," - ",VLOOKUP(A610,primary[[id]:[realTitle]],5,FALSE)," ",REPT("\",2),CHAR(10)),""))</f>
        <v xml:space="preserve">// Tier 8 - Short-Term Habitation \\
</v>
      </c>
    </row>
    <row r="611" spans="1:14" x14ac:dyDescent="0.35">
      <c r="A611" t="s">
        <v>186</v>
      </c>
      <c r="B611">
        <f>_xlfn.FLOOR.MATH(VLOOKUP(Tbl_Stations[[#This Row],[Stations]],primary[[id]:[tier]],2,FALSE),1)</f>
        <v>9</v>
      </c>
      <c r="C611" t="s">
        <v>1157</v>
      </c>
      <c r="G611" t="str">
        <f t="shared" si="40"/>
        <v>Stations9</v>
      </c>
      <c r="M611" s="14" t="str">
        <f t="shared" si="39"/>
        <v>@PART[*]:HAS[#kiwiBranch[Stations],#kiwiTier[9]]:FOR[zKiwiTechTree]
{
    @TechRequired = longTermHabitation
}</v>
      </c>
      <c r="N611" t="str">
        <f>IF(AND(EXACT(LEFT(A611,1),UPPER(LEFT(A611,1)))=TRUE,A611&lt;&gt;""),_xlfn.CONCAT(REPT("/",4)," ",REPT("*",10)," ",A611," ",REPT("*",10)," ",REPT("\",4),CHAR(10)),IF(A611&lt;&gt;"",_xlfn.CONCAT(REPT("/",2)," Tier ",B611," - ",VLOOKUP(A611,primary[[id]:[realTitle]],5,FALSE)," ",REPT("\",2),CHAR(10)),""))</f>
        <v xml:space="preserve">// Tier 9 - Long-Term Habitation \\
</v>
      </c>
    </row>
    <row r="612" spans="1:14" x14ac:dyDescent="0.35">
      <c r="A612" t="s">
        <v>211</v>
      </c>
      <c r="B612">
        <f>_xlfn.FLOOR.MATH(VLOOKUP(Tbl_Stations[[#This Row],[Stations]],primary[[id]:[tier]],2,FALSE),1)</f>
        <v>10</v>
      </c>
      <c r="C612" t="s">
        <v>1157</v>
      </c>
      <c r="G612" t="str">
        <f t="shared" si="40"/>
        <v>Stations10</v>
      </c>
      <c r="M612" s="14" t="str">
        <f t="shared" si="39"/>
        <v>@PART[*]:HAS[#kiwiBranch[Stations],#kiwiTier[10]]:FOR[zKiwiTechTree]
{
    @TechRequired = advancedStations
}</v>
      </c>
      <c r="N612" t="str">
        <f>IF(AND(EXACT(LEFT(A612,1),UPPER(LEFT(A612,1)))=TRUE,A612&lt;&gt;""),_xlfn.CONCAT(REPT("/",4)," ",REPT("*",10)," ",A612," ",REPT("*",10)," ",REPT("\",4),CHAR(10)),IF(A612&lt;&gt;"",_xlfn.CONCAT(REPT("/",2)," Tier ",B612," - ",VLOOKUP(A612,primary[[id]:[realTitle]],5,FALSE)," ",REPT("\",2),CHAR(10)),""))</f>
        <v xml:space="preserve">// Tier 10 - Advanced Stations \\
</v>
      </c>
    </row>
    <row r="613" spans="1:14" x14ac:dyDescent="0.35">
      <c r="A613" t="s">
        <v>187</v>
      </c>
      <c r="B613">
        <f>_xlfn.FLOOR.MATH(VLOOKUP(Tbl_Stations[[#This Row],[Stations]],primary[[id]:[tier]],2,FALSE),1)</f>
        <v>11</v>
      </c>
      <c r="C613" t="s">
        <v>1157</v>
      </c>
      <c r="G613" t="str">
        <f t="shared" si="40"/>
        <v>Stations11</v>
      </c>
      <c r="M613" s="14" t="str">
        <f t="shared" si="39"/>
        <v>@PART[*]:HAS[#kiwiBranch[Stations],#kiwiTier[11]]:FOR[zKiwiTechTree]
{
    @TechRequired = colonization
}</v>
      </c>
      <c r="N613" t="str">
        <f>IF(AND(EXACT(LEFT(A613,1),UPPER(LEFT(A613,1)))=TRUE,A613&lt;&gt;""),_xlfn.CONCAT(REPT("/",4)," ",REPT("*",10)," ",A613," ",REPT("*",10)," ",REPT("\",4),CHAR(10)),IF(A613&lt;&gt;"",_xlfn.CONCAT(REPT("/",2)," Tier ",B613," - ",VLOOKUP(A613,primary[[id]:[realTitle]],5,FALSE)," ",REPT("\",2),CHAR(10)),""))</f>
        <v xml:space="preserve">// Tier 11 - Colonization \\
</v>
      </c>
    </row>
    <row r="614" spans="1:14" x14ac:dyDescent="0.35">
      <c r="A614" t="s">
        <v>188</v>
      </c>
      <c r="B614">
        <f>_xlfn.FLOOR.MATH(VLOOKUP(Tbl_Stations[[#This Row],[Stations]],primary[[id]:[tier]],2,FALSE),1)</f>
        <v>12</v>
      </c>
      <c r="C614" t="s">
        <v>1157</v>
      </c>
      <c r="G614" t="str">
        <f t="shared" si="40"/>
        <v>Stations12</v>
      </c>
      <c r="M614" s="14" t="str">
        <f t="shared" si="39"/>
        <v>@PART[*]:HAS[#kiwiBranch[Stations],#kiwiTier[12]]:FOR[zKiwiTechTree]
{
    @TechRequired = advColonization
}</v>
      </c>
      <c r="N614" t="str">
        <f>IF(AND(EXACT(LEFT(A614,1),UPPER(LEFT(A614,1)))=TRUE,A614&lt;&gt;""),_xlfn.CONCAT(REPT("/",4)," ",REPT("*",10)," ",A614," ",REPT("*",10)," ",REPT("\",4),CHAR(10)),IF(A614&lt;&gt;"",_xlfn.CONCAT(REPT("/",2)," Tier ",B614," - ",VLOOKUP(A614,primary[[id]:[realTitle]],5,FALSE)," ",REPT("\",2),CHAR(10)),""))</f>
        <v xml:space="preserve">// Tier 12 - Advanced Colonization \\
</v>
      </c>
    </row>
    <row r="615" spans="1:14" x14ac:dyDescent="0.35">
      <c r="G615" t="str">
        <f t="shared" si="40"/>
        <v/>
      </c>
      <c r="M615" s="14" t="str">
        <f t="shared" si="39"/>
        <v/>
      </c>
      <c r="N615" t="str">
        <f>IF(AND(EXACT(LEFT(A615,1),UPPER(LEFT(A615,1)))=TRUE,A615&lt;&gt;""),_xlfn.CONCAT(REPT("/",4)," ",REPT("*",10)," ",A615," ",REPT("*",10)," ",REPT("\",4),CHAR(10)),IF(A615&lt;&gt;"",_xlfn.CONCAT(REPT("/",2)," Tier ",B615," - ",VLOOKUP(A615,primary[[id]:[realTitle]],5,FALSE)," ",REPT("\",2),CHAR(10)),""))</f>
        <v/>
      </c>
    </row>
    <row r="616" spans="1:14" x14ac:dyDescent="0.35">
      <c r="G616" t="str">
        <f t="shared" si="40"/>
        <v/>
      </c>
      <c r="M616" s="14" t="str">
        <f t="shared" si="39"/>
        <v/>
      </c>
      <c r="N616" t="str">
        <f>IF(AND(EXACT(LEFT(A616,1),UPPER(LEFT(A616,1)))=TRUE,A616&lt;&gt;""),_xlfn.CONCAT(REPT("/",4)," ",REPT("*",10)," ",A616," ",REPT("*",10)," ",REPT("\",4),CHAR(10)),IF(A616&lt;&gt;"",_xlfn.CONCAT(REPT("/",2)," Tier ",B616," - ",VLOOKUP(A616,primary[[id]:[realTitle]],5,FALSE)," ",REPT("\",2),CHAR(10)),""))</f>
        <v/>
      </c>
    </row>
    <row r="617" spans="1:14" x14ac:dyDescent="0.35">
      <c r="A617" s="18" t="s">
        <v>1158</v>
      </c>
      <c r="B617" t="s">
        <v>247</v>
      </c>
      <c r="C617" t="s">
        <v>1165</v>
      </c>
      <c r="G617" t="str">
        <f t="shared" si="40"/>
        <v>TitleTier</v>
      </c>
      <c r="M617" s="14" t="str">
        <f t="shared" si="39"/>
        <v/>
      </c>
      <c r="N617" t="str">
        <f>IF(AND(EXACT(LEFT(A617,1),UPPER(LEFT(A617,1)))=TRUE,A617&lt;&gt;""),_xlfn.CONCAT(REPT("/",4)," ",REPT("*",10)," ",A617," ",REPT("*",10)," ",REPT("\",4),CHAR(10)),IF(A617&lt;&gt;"",_xlfn.CONCAT(REPT("/",2)," Tier ",B617," - ",VLOOKUP(A617,primary[[id]:[realTitle]],5,FALSE)," ",REPT("\",2),CHAR(10)),""))</f>
        <v xml:space="preserve">//// ********** Colonization ********** \\\\
</v>
      </c>
    </row>
    <row r="618" spans="1:14" x14ac:dyDescent="0.35">
      <c r="A618" s="18" t="s">
        <v>0</v>
      </c>
      <c r="B618">
        <f>_xlfn.FLOOR.MATH(VLOOKUP(Tbl_Colonization[[#This Row],[Colonization]],primary[[id]:[tier]],2,FALSE),1)</f>
        <v>0</v>
      </c>
      <c r="C618" s="18" t="s">
        <v>1158</v>
      </c>
      <c r="D618" s="18"/>
      <c r="E618" s="18"/>
      <c r="F618" s="18"/>
      <c r="G618" t="str">
        <f t="shared" si="40"/>
        <v>Colonization0</v>
      </c>
      <c r="M618" s="14" t="str">
        <f t="shared" si="39"/>
        <v>@PART[*]:HAS[#kiwiBranch[Colonization],#kiwiTier[0]]:FOR[zKiwiTechTree]
{
    @TechRequired = start
}</v>
      </c>
      <c r="N618" t="str">
        <f>IF(AND(EXACT(LEFT(A618,1),UPPER(LEFT(A618,1)))=TRUE,A618&lt;&gt;""),_xlfn.CONCAT(REPT("/",4)," ",REPT("*",10)," ",A618," ",REPT("*",10)," ",REPT("\",4),CHAR(10)),IF(A618&lt;&gt;"",_xlfn.CONCAT(REPT("/",2)," Tier ",B618," - ",VLOOKUP(A618,primary[[id]:[realTitle]],5,FALSE)," ",REPT("\",2),CHAR(10)),""))</f>
        <v xml:space="preserve">// Tier 0 - Start \\
</v>
      </c>
    </row>
    <row r="619" spans="1:14" x14ac:dyDescent="0.35">
      <c r="A619" t="s">
        <v>120</v>
      </c>
      <c r="B619">
        <f>_xlfn.FLOOR.MATH(VLOOKUP(Tbl_Colonization[[#This Row],[Colonization]],primary[[id]:[tier]],2,FALSE),1)</f>
        <v>1</v>
      </c>
      <c r="C619" s="18" t="s">
        <v>1158</v>
      </c>
      <c r="D619" s="18"/>
      <c r="E619" s="18"/>
      <c r="F619" s="18"/>
      <c r="G619" t="str">
        <f t="shared" si="40"/>
        <v>Colonization1</v>
      </c>
      <c r="M619" s="14" t="str">
        <f t="shared" si="39"/>
        <v>@PART[*]:HAS[#kiwiBranch[Colonization],#kiwiTier[1]]:FOR[zKiwiTechTree]
{
    @TechRequired = algebra
}</v>
      </c>
      <c r="N619" t="str">
        <f>IF(AND(EXACT(LEFT(A619,1),UPPER(LEFT(A619,1)))=TRUE,A619&lt;&gt;""),_xlfn.CONCAT(REPT("/",4)," ",REPT("*",10)," ",A619," ",REPT("*",10)," ",REPT("\",4),CHAR(10)),IF(A619&lt;&gt;"",_xlfn.CONCAT(REPT("/",2)," Tier ",B619," - ",VLOOKUP(A619,primary[[id]:[realTitle]],5,FALSE)," ",REPT("\",2),CHAR(10)),""))</f>
        <v xml:space="preserve">// Tier 1 - Algebra \\
</v>
      </c>
    </row>
    <row r="620" spans="1:14" x14ac:dyDescent="0.35">
      <c r="A620" t="s">
        <v>7</v>
      </c>
      <c r="B620">
        <f>_xlfn.FLOOR.MATH(VLOOKUP(Tbl_Colonization[[#This Row],[Colonization]],primary[[id]:[tier]],2,FALSE),1)</f>
        <v>2</v>
      </c>
      <c r="C620" s="18" t="s">
        <v>1158</v>
      </c>
      <c r="D620" s="18"/>
      <c r="E620" s="18"/>
      <c r="F620" s="18"/>
      <c r="G620" t="str">
        <f t="shared" si="40"/>
        <v>Colonization2</v>
      </c>
      <c r="M620" s="14" t="str">
        <f t="shared" si="39"/>
        <v>@PART[*]:HAS[#kiwiBranch[Colonization],#kiwiTier[2]]:FOR[zKiwiTechTree]
{
    @TechRequired = engineering101
}</v>
      </c>
      <c r="N620" t="str">
        <f>IF(AND(EXACT(LEFT(A620,1),UPPER(LEFT(A620,1)))=TRUE,A620&lt;&gt;""),_xlfn.CONCAT(REPT("/",4)," ",REPT("*",10)," ",A620," ",REPT("*",10)," ",REPT("\",4),CHAR(10)),IF(A620&lt;&gt;"",_xlfn.CONCAT(REPT("/",2)," Tier ",B620," - ",VLOOKUP(A620,primary[[id]:[realTitle]],5,FALSE)," ",REPT("\",2),CHAR(10)),""))</f>
        <v xml:space="preserve">// Tier 2 - Engineering 101 \\
</v>
      </c>
    </row>
    <row r="621" spans="1:14" x14ac:dyDescent="0.35">
      <c r="A621" t="s">
        <v>17</v>
      </c>
      <c r="B621">
        <f>_xlfn.FLOOR.MATH(VLOOKUP(Tbl_Colonization[[#This Row],[Colonization]],primary[[id]:[tier]],2,FALSE),1)</f>
        <v>3</v>
      </c>
      <c r="C621" s="18" t="s">
        <v>1158</v>
      </c>
      <c r="D621" s="18"/>
      <c r="E621" s="18"/>
      <c r="F621" s="18"/>
      <c r="G621" t="str">
        <f t="shared" si="40"/>
        <v>Colonization3</v>
      </c>
      <c r="M621" s="14" t="str">
        <f t="shared" si="39"/>
        <v>@PART[*]:HAS[#kiwiBranch[Colonization],#kiwiTier[3]]:FOR[zKiwiTechTree]
{
    @TechRequired = serviceModules
}</v>
      </c>
      <c r="N621" t="str">
        <f>IF(AND(EXACT(LEFT(A621,1),UPPER(LEFT(A621,1)))=TRUE,A621&lt;&gt;""),_xlfn.CONCAT(REPT("/",4)," ",REPT("*",10)," ",A621," ",REPT("*",10)," ",REPT("\",4),CHAR(10)),IF(A621&lt;&gt;"",_xlfn.CONCAT(REPT("/",2)," Tier ",B621," - ",VLOOKUP(A621,primary[[id]:[realTitle]],5,FALSE)," ",REPT("\",2),CHAR(10)),""))</f>
        <v xml:space="preserve">// Tier 3 - Service Modules \\
</v>
      </c>
    </row>
    <row r="622" spans="1:14" x14ac:dyDescent="0.35">
      <c r="A622" t="s">
        <v>53</v>
      </c>
      <c r="B622">
        <f>_xlfn.FLOOR.MATH(VLOOKUP(Tbl_Colonization[[#This Row],[Colonization]],primary[[id]:[tier]],2,FALSE),1)</f>
        <v>5</v>
      </c>
      <c r="C622" s="18" t="s">
        <v>1158</v>
      </c>
      <c r="D622" s="18"/>
      <c r="E622" s="18"/>
      <c r="F622" s="18"/>
      <c r="G622" t="str">
        <f t="shared" si="40"/>
        <v>Colonization5</v>
      </c>
      <c r="M622" s="14" t="str">
        <f t="shared" si="39"/>
        <v>@PART[*]:HAS[#kiwiBranch[Colonization],#kiwiTier[5]]:FOR[zKiwiTechTree]
{
    @TechRequired = recycling
}</v>
      </c>
      <c r="N622" t="str">
        <f>IF(AND(EXACT(LEFT(A622,1),UPPER(LEFT(A622,1)))=TRUE,A622&lt;&gt;""),_xlfn.CONCAT(REPT("/",4)," ",REPT("*",10)," ",A622," ",REPT("*",10)," ",REPT("\",4),CHAR(10)),IF(A622&lt;&gt;"",_xlfn.CONCAT(REPT("/",2)," Tier ",B622," - ",VLOOKUP(A622,primary[[id]:[realTitle]],5,FALSE)," ",REPT("\",2),CHAR(10)),""))</f>
        <v xml:space="preserve">// Tier 5 - Recycling \\
</v>
      </c>
    </row>
    <row r="623" spans="1:14" x14ac:dyDescent="0.35">
      <c r="A623" t="s">
        <v>77</v>
      </c>
      <c r="B623">
        <f>_xlfn.FLOOR.MATH(VLOOKUP(Tbl_Colonization[[#This Row],[Colonization]],primary[[id]:[tier]],2,FALSE),1)</f>
        <v>6</v>
      </c>
      <c r="C623" s="18" t="s">
        <v>1158</v>
      </c>
      <c r="D623" s="18"/>
      <c r="E623" s="18"/>
      <c r="F623" s="18"/>
      <c r="G623" t="str">
        <f t="shared" si="40"/>
        <v>Colonization6</v>
      </c>
      <c r="M623" s="14" t="str">
        <f t="shared" si="39"/>
        <v>@PART[*]:HAS[#kiwiBranch[Colonization],#kiwiTier[6]]:FOR[zKiwiTechTree]
{
    @TechRequired = hydroponics
}</v>
      </c>
      <c r="N623" t="str">
        <f>IF(AND(EXACT(LEFT(A623,1),UPPER(LEFT(A623,1)))=TRUE,A623&lt;&gt;""),_xlfn.CONCAT(REPT("/",4)," ",REPT("*",10)," ",A623," ",REPT("*",10)," ",REPT("\",4),CHAR(10)),IF(A623&lt;&gt;"",_xlfn.CONCAT(REPT("/",2)," Tier ",B623," - ",VLOOKUP(A623,primary[[id]:[realTitle]],5,FALSE)," ",REPT("\",2),CHAR(10)),""))</f>
        <v xml:space="preserve">// Tier 6 - Hydroponics \\
</v>
      </c>
    </row>
    <row r="624" spans="1:14" x14ac:dyDescent="0.35">
      <c r="A624" t="s">
        <v>104</v>
      </c>
      <c r="B624">
        <f>_xlfn.FLOOR.MATH(VLOOKUP(Tbl_Colonization[[#This Row],[Colonization]],primary[[id]:[tier]],2,FALSE),1)</f>
        <v>7</v>
      </c>
      <c r="C624" s="18" t="s">
        <v>1158</v>
      </c>
      <c r="D624" s="18"/>
      <c r="E624" s="18"/>
      <c r="F624" s="18"/>
      <c r="G624" t="str">
        <f t="shared" si="40"/>
        <v>Colonization7</v>
      </c>
      <c r="M624" s="14" t="str">
        <f t="shared" si="39"/>
        <v>@PART[*]:HAS[#kiwiBranch[Colonization],#kiwiTier[7]]:FOR[zKiwiTechTree]
{
    @TechRequired = earlyStations
}</v>
      </c>
      <c r="N624" t="str">
        <f>IF(AND(EXACT(LEFT(A624,1),UPPER(LEFT(A624,1)))=TRUE,A624&lt;&gt;""),_xlfn.CONCAT(REPT("/",4)," ",REPT("*",10)," ",A624," ",REPT("*",10)," ",REPT("\",4),CHAR(10)),IF(A624&lt;&gt;"",_xlfn.CONCAT(REPT("/",2)," Tier ",B624," - ",VLOOKUP(A624,primary[[id]:[realTitle]],5,FALSE)," ",REPT("\",2),CHAR(10)),""))</f>
        <v xml:space="preserve">// Tier 7 - Early Stations \\
</v>
      </c>
    </row>
    <row r="625" spans="1:14" x14ac:dyDescent="0.35">
      <c r="A625" t="s">
        <v>146</v>
      </c>
      <c r="B625">
        <f>_xlfn.FLOOR.MATH(VLOOKUP(Tbl_Colonization[[#This Row],[Colonization]],primary[[id]:[tier]],2,FALSE),1)</f>
        <v>8</v>
      </c>
      <c r="C625" s="18" t="s">
        <v>1158</v>
      </c>
      <c r="D625" s="18"/>
      <c r="E625" s="18"/>
      <c r="F625" s="18"/>
      <c r="G625" t="str">
        <f t="shared" si="40"/>
        <v>Colonization8</v>
      </c>
      <c r="M625" s="14" t="str">
        <f t="shared" si="39"/>
        <v>@PART[*]:HAS[#kiwiBranch[Colonization],#kiwiTier[8]]:FOR[zKiwiTechTree]
{
    @TechRequired = shortTermHabitation
}</v>
      </c>
      <c r="N625" t="str">
        <f>IF(AND(EXACT(LEFT(A625,1),UPPER(LEFT(A625,1)))=TRUE,A625&lt;&gt;""),_xlfn.CONCAT(REPT("/",4)," ",REPT("*",10)," ",A625," ",REPT("*",10)," ",REPT("\",4),CHAR(10)),IF(A625&lt;&gt;"",_xlfn.CONCAT(REPT("/",2)," Tier ",B625," - ",VLOOKUP(A625,primary[[id]:[realTitle]],5,FALSE)," ",REPT("\",2),CHAR(10)),""))</f>
        <v xml:space="preserve">// Tier 8 - Short-Term Habitation \\
</v>
      </c>
    </row>
    <row r="626" spans="1:14" x14ac:dyDescent="0.35">
      <c r="A626" t="s">
        <v>186</v>
      </c>
      <c r="B626">
        <f>_xlfn.FLOOR.MATH(VLOOKUP(Tbl_Colonization[[#This Row],[Colonization]],primary[[id]:[tier]],2,FALSE),1)</f>
        <v>9</v>
      </c>
      <c r="C626" s="18" t="s">
        <v>1158</v>
      </c>
      <c r="D626" s="18"/>
      <c r="E626" s="18"/>
      <c r="F626" s="18"/>
      <c r="G626" t="str">
        <f t="shared" ref="G626:G689" si="41">_xlfn.CONCAT(C626,B626)</f>
        <v>Colonization9</v>
      </c>
      <c r="M626" s="14" t="str">
        <f t="shared" si="39"/>
        <v>@PART[*]:HAS[#kiwiBranch[Colonization],#kiwiTier[9]]:FOR[zKiwiTechTree]
{
    @TechRequired = longTermHabitation
}</v>
      </c>
      <c r="N626" t="str">
        <f>IF(AND(EXACT(LEFT(A626,1),UPPER(LEFT(A626,1)))=TRUE,A626&lt;&gt;""),_xlfn.CONCAT(REPT("/",4)," ",REPT("*",10)," ",A626," ",REPT("*",10)," ",REPT("\",4),CHAR(10)),IF(A626&lt;&gt;"",_xlfn.CONCAT(REPT("/",2)," Tier ",B626," - ",VLOOKUP(A626,primary[[id]:[realTitle]],5,FALSE)," ",REPT("\",2),CHAR(10)),""))</f>
        <v xml:space="preserve">// Tier 9 - Long-Term Habitation \\
</v>
      </c>
    </row>
    <row r="627" spans="1:14" x14ac:dyDescent="0.35">
      <c r="A627" t="s">
        <v>211</v>
      </c>
      <c r="B627">
        <f>_xlfn.FLOOR.MATH(VLOOKUP(Tbl_Colonization[[#This Row],[Colonization]],primary[[id]:[tier]],2,FALSE),1)</f>
        <v>10</v>
      </c>
      <c r="C627" s="18" t="s">
        <v>1158</v>
      </c>
      <c r="D627" s="18"/>
      <c r="E627" s="18"/>
      <c r="F627" s="18"/>
      <c r="G627" t="str">
        <f t="shared" si="41"/>
        <v>Colonization10</v>
      </c>
      <c r="M627" s="14" t="str">
        <f t="shared" si="39"/>
        <v>@PART[*]:HAS[#kiwiBranch[Colonization],#kiwiTier[10]]:FOR[zKiwiTechTree]
{
    @TechRequired = advancedStations
}</v>
      </c>
      <c r="N627" t="str">
        <f>IF(AND(EXACT(LEFT(A627,1),UPPER(LEFT(A627,1)))=TRUE,A627&lt;&gt;""),_xlfn.CONCAT(REPT("/",4)," ",REPT("*",10)," ",A627," ",REPT("*",10)," ",REPT("\",4),CHAR(10)),IF(A627&lt;&gt;"",_xlfn.CONCAT(REPT("/",2)," Tier ",B627," - ",VLOOKUP(A627,primary[[id]:[realTitle]],5,FALSE)," ",REPT("\",2),CHAR(10)),""))</f>
        <v xml:space="preserve">// Tier 10 - Advanced Stations \\
</v>
      </c>
    </row>
    <row r="628" spans="1:14" x14ac:dyDescent="0.35">
      <c r="A628" t="s">
        <v>187</v>
      </c>
      <c r="B628">
        <f>_xlfn.FLOOR.MATH(VLOOKUP(Tbl_Colonization[[#This Row],[Colonization]],primary[[id]:[tier]],2,FALSE),1)</f>
        <v>11</v>
      </c>
      <c r="C628" s="18" t="s">
        <v>1158</v>
      </c>
      <c r="D628" s="18"/>
      <c r="E628" s="18"/>
      <c r="F628" s="18"/>
      <c r="G628" t="str">
        <f t="shared" si="41"/>
        <v>Colonization11</v>
      </c>
      <c r="M628" s="14" t="str">
        <f t="shared" si="39"/>
        <v>@PART[*]:HAS[#kiwiBranch[Colonization],#kiwiTier[11]]:FOR[zKiwiTechTree]
{
    @TechRequired = colonization
}</v>
      </c>
      <c r="N628" t="str">
        <f>IF(AND(EXACT(LEFT(A628,1),UPPER(LEFT(A628,1)))=TRUE,A628&lt;&gt;""),_xlfn.CONCAT(REPT("/",4)," ",REPT("*",10)," ",A628," ",REPT("*",10)," ",REPT("\",4),CHAR(10)),IF(A628&lt;&gt;"",_xlfn.CONCAT(REPT("/",2)," Tier ",B628," - ",VLOOKUP(A628,primary[[id]:[realTitle]],5,FALSE)," ",REPT("\",2),CHAR(10)),""))</f>
        <v xml:space="preserve">// Tier 11 - Colonization \\
</v>
      </c>
    </row>
    <row r="629" spans="1:14" x14ac:dyDescent="0.35">
      <c r="A629" t="s">
        <v>188</v>
      </c>
      <c r="B629">
        <f>_xlfn.FLOOR.MATH(VLOOKUP(Tbl_Colonization[[#This Row],[Colonization]],primary[[id]:[tier]],2,FALSE),1)</f>
        <v>12</v>
      </c>
      <c r="C629" s="18" t="s">
        <v>1158</v>
      </c>
      <c r="D629" s="18"/>
      <c r="E629" s="18"/>
      <c r="F629" s="18"/>
      <c r="G629" t="str">
        <f t="shared" si="41"/>
        <v>Colonization12</v>
      </c>
      <c r="M629" s="14" t="str">
        <f t="shared" si="39"/>
        <v>@PART[*]:HAS[#kiwiBranch[Colonization],#kiwiTier[12]]:FOR[zKiwiTechTree]
{
    @TechRequired = advColonization
}</v>
      </c>
      <c r="N629" t="str">
        <f>IF(AND(EXACT(LEFT(A629,1),UPPER(LEFT(A629,1)))=TRUE,A629&lt;&gt;""),_xlfn.CONCAT(REPT("/",4)," ",REPT("*",10)," ",A629," ",REPT("*",10)," ",REPT("\",4),CHAR(10)),IF(A629&lt;&gt;"",_xlfn.CONCAT(REPT("/",2)," Tier ",B629," - ",VLOOKUP(A629,primary[[id]:[realTitle]],5,FALSE)," ",REPT("\",2),CHAR(10)),""))</f>
        <v xml:space="preserve">// Tier 12 - Advanced Colonization \\
</v>
      </c>
    </row>
    <row r="630" spans="1:14" x14ac:dyDescent="0.35">
      <c r="G630" t="str">
        <f t="shared" si="41"/>
        <v/>
      </c>
      <c r="M630" s="14" t="str">
        <f t="shared" si="39"/>
        <v/>
      </c>
      <c r="N630" t="str">
        <f>IF(AND(EXACT(LEFT(A630,1),UPPER(LEFT(A630,1)))=TRUE,A630&lt;&gt;""),_xlfn.CONCAT(REPT("/",4)," ",REPT("*",10)," ",A630," ",REPT("*",10)," ",REPT("\",4),CHAR(10)),IF(A630&lt;&gt;"",_xlfn.CONCAT(REPT("/",2)," Tier ",B630," - ",VLOOKUP(A630,primary[[id]:[realTitle]],5,FALSE)," ",REPT("\",2),CHAR(10)),""))</f>
        <v/>
      </c>
    </row>
    <row r="631" spans="1:14" x14ac:dyDescent="0.35">
      <c r="G631" t="str">
        <f t="shared" si="41"/>
        <v/>
      </c>
      <c r="M631" s="14" t="str">
        <f t="shared" si="39"/>
        <v/>
      </c>
      <c r="N631" t="str">
        <f>IF(AND(EXACT(LEFT(A631,1),UPPER(LEFT(A631,1)))=TRUE,A631&lt;&gt;""),_xlfn.CONCAT(REPT("/",4)," ",REPT("*",10)," ",A631," ",REPT("*",10)," ",REPT("\",4),CHAR(10)),IF(A631&lt;&gt;"",_xlfn.CONCAT(REPT("/",2)," Tier ",B631," - ",VLOOKUP(A631,primary[[id]:[realTitle]],5,FALSE)," ",REPT("\",2),CHAR(10)),""))</f>
        <v/>
      </c>
    </row>
    <row r="632" spans="1:14" x14ac:dyDescent="0.35">
      <c r="A632" s="18" t="s">
        <v>1159</v>
      </c>
      <c r="B632" t="s">
        <v>247</v>
      </c>
      <c r="C632" t="s">
        <v>1165</v>
      </c>
      <c r="G632" t="str">
        <f t="shared" si="41"/>
        <v>TitleTier</v>
      </c>
      <c r="M632" s="14" t="str">
        <f t="shared" si="39"/>
        <v/>
      </c>
      <c r="N632" t="str">
        <f>IF(AND(EXACT(LEFT(A632,1),UPPER(LEFT(A632,1)))=TRUE,A632&lt;&gt;""),_xlfn.CONCAT(REPT("/",4)," ",REPT("*",10)," ",A632," ",REPT("*",10)," ",REPT("\",4),CHAR(10)),IF(A632&lt;&gt;"",_xlfn.CONCAT(REPT("/",2)," Tier ",B632," - ",VLOOKUP(A632,primary[[id]:[realTitle]],5,FALSE)," ",REPT("\",2),CHAR(10)),""))</f>
        <v xml:space="preserve">//// ********** LifeSupport ********** \\\\
</v>
      </c>
    </row>
    <row r="633" spans="1:14" x14ac:dyDescent="0.35">
      <c r="A633" s="18" t="s">
        <v>0</v>
      </c>
      <c r="B633">
        <f>_xlfn.FLOOR.MATH(VLOOKUP(Tbl_LifeSupport[[#This Row],[LifeSupport]],primary[[id]:[tier]],2,FALSE),1)</f>
        <v>0</v>
      </c>
      <c r="C633" s="18" t="s">
        <v>1159</v>
      </c>
      <c r="D633" s="18"/>
      <c r="E633" s="18"/>
      <c r="F633" s="18"/>
      <c r="G633" t="str">
        <f t="shared" si="41"/>
        <v>LifeSupport0</v>
      </c>
      <c r="M633" s="14" t="str">
        <f t="shared" si="39"/>
        <v>@PART[*]:HAS[#kiwiBranch[LifeSupport],#kiwiTier[0]]:FOR[zKiwiTechTree]
{
    @TechRequired = start
}</v>
      </c>
      <c r="N633" t="str">
        <f>IF(AND(EXACT(LEFT(A633,1),UPPER(LEFT(A633,1)))=TRUE,A633&lt;&gt;""),_xlfn.CONCAT(REPT("/",4)," ",REPT("*",10)," ",A633," ",REPT("*",10)," ",REPT("\",4),CHAR(10)),IF(A633&lt;&gt;"",_xlfn.CONCAT(REPT("/",2)," Tier ",B633," - ",VLOOKUP(A633,primary[[id]:[realTitle]],5,FALSE)," ",REPT("\",2),CHAR(10)),""))</f>
        <v xml:space="preserve">// Tier 0 - Start \\
</v>
      </c>
    </row>
    <row r="634" spans="1:14" x14ac:dyDescent="0.35">
      <c r="A634" t="s">
        <v>120</v>
      </c>
      <c r="B634">
        <f>_xlfn.FLOOR.MATH(VLOOKUP(Tbl_LifeSupport[[#This Row],[LifeSupport]],primary[[id]:[tier]],2,FALSE),1)</f>
        <v>1</v>
      </c>
      <c r="C634" s="18" t="s">
        <v>1159</v>
      </c>
      <c r="D634" s="18"/>
      <c r="E634" s="18"/>
      <c r="F634" s="18"/>
      <c r="G634" t="str">
        <f t="shared" si="41"/>
        <v>LifeSupport1</v>
      </c>
      <c r="M634" s="14" t="str">
        <f t="shared" si="39"/>
        <v>@PART[*]:HAS[#kiwiBranch[LifeSupport],#kiwiTier[1]]:FOR[zKiwiTechTree]
{
    @TechRequired = algebra
}</v>
      </c>
      <c r="N634" t="str">
        <f>IF(AND(EXACT(LEFT(A634,1),UPPER(LEFT(A634,1)))=TRUE,A634&lt;&gt;""),_xlfn.CONCAT(REPT("/",4)," ",REPT("*",10)," ",A634," ",REPT("*",10)," ",REPT("\",4),CHAR(10)),IF(A634&lt;&gt;"",_xlfn.CONCAT(REPT("/",2)," Tier ",B634," - ",VLOOKUP(A634,primary[[id]:[realTitle]],5,FALSE)," ",REPT("\",2),CHAR(10)),""))</f>
        <v xml:space="preserve">// Tier 1 - Algebra \\
</v>
      </c>
    </row>
    <row r="635" spans="1:14" x14ac:dyDescent="0.35">
      <c r="A635" t="s">
        <v>7</v>
      </c>
      <c r="B635">
        <f>_xlfn.FLOOR.MATH(VLOOKUP(Tbl_LifeSupport[[#This Row],[LifeSupport]],primary[[id]:[tier]],2,FALSE),1)</f>
        <v>2</v>
      </c>
      <c r="C635" s="18" t="s">
        <v>1159</v>
      </c>
      <c r="D635" s="18"/>
      <c r="E635" s="18"/>
      <c r="F635" s="18"/>
      <c r="G635" t="str">
        <f t="shared" si="41"/>
        <v>LifeSupport2</v>
      </c>
      <c r="M635" s="14" t="str">
        <f t="shared" si="39"/>
        <v>@PART[*]:HAS[#kiwiBranch[LifeSupport],#kiwiTier[2]]:FOR[zKiwiTechTree]
{
    @TechRequired = engineering101
}</v>
      </c>
      <c r="N635" t="str">
        <f>IF(AND(EXACT(LEFT(A635,1),UPPER(LEFT(A635,1)))=TRUE,A635&lt;&gt;""),_xlfn.CONCAT(REPT("/",4)," ",REPT("*",10)," ",A635," ",REPT("*",10)," ",REPT("\",4),CHAR(10)),IF(A635&lt;&gt;"",_xlfn.CONCAT(REPT("/",2)," Tier ",B635," - ",VLOOKUP(A635,primary[[id]:[realTitle]],5,FALSE)," ",REPT("\",2),CHAR(10)),""))</f>
        <v xml:space="preserve">// Tier 2 - Engineering 101 \\
</v>
      </c>
    </row>
    <row r="636" spans="1:14" x14ac:dyDescent="0.35">
      <c r="A636" t="s">
        <v>17</v>
      </c>
      <c r="B636">
        <f>_xlfn.FLOOR.MATH(VLOOKUP(Tbl_LifeSupport[[#This Row],[LifeSupport]],primary[[id]:[tier]],2,FALSE),1)</f>
        <v>3</v>
      </c>
      <c r="C636" s="18" t="s">
        <v>1159</v>
      </c>
      <c r="D636" s="18"/>
      <c r="E636" s="18"/>
      <c r="F636" s="18"/>
      <c r="G636" t="str">
        <f t="shared" si="41"/>
        <v>LifeSupport3</v>
      </c>
      <c r="M636" s="14" t="str">
        <f t="shared" si="39"/>
        <v>@PART[*]:HAS[#kiwiBranch[LifeSupport],#kiwiTier[3]]:FOR[zKiwiTechTree]
{
    @TechRequired = serviceModules
}</v>
      </c>
      <c r="N636" t="str">
        <f>IF(AND(EXACT(LEFT(A636,1),UPPER(LEFT(A636,1)))=TRUE,A636&lt;&gt;""),_xlfn.CONCAT(REPT("/",4)," ",REPT("*",10)," ",A636," ",REPT("*",10)," ",REPT("\",4),CHAR(10)),IF(A636&lt;&gt;"",_xlfn.CONCAT(REPT("/",2)," Tier ",B636," - ",VLOOKUP(A636,primary[[id]:[realTitle]],5,FALSE)," ",REPT("\",2),CHAR(10)),""))</f>
        <v xml:space="preserve">// Tier 3 - Service Modules \\
</v>
      </c>
    </row>
    <row r="637" spans="1:14" x14ac:dyDescent="0.35">
      <c r="A637" t="s">
        <v>53</v>
      </c>
      <c r="B637">
        <f>_xlfn.FLOOR.MATH(VLOOKUP(Tbl_LifeSupport[[#This Row],[LifeSupport]],primary[[id]:[tier]],2,FALSE),1)</f>
        <v>5</v>
      </c>
      <c r="C637" s="18" t="s">
        <v>1159</v>
      </c>
      <c r="D637" s="18"/>
      <c r="E637" s="18"/>
      <c r="F637" s="18"/>
      <c r="G637" t="str">
        <f t="shared" si="41"/>
        <v>LifeSupport5</v>
      </c>
      <c r="M637" s="14" t="str">
        <f t="shared" si="39"/>
        <v>@PART[*]:HAS[#kiwiBranch[LifeSupport],#kiwiTier[5]]:FOR[zKiwiTechTree]
{
    @TechRequired = recycling
}</v>
      </c>
      <c r="N637" t="str">
        <f>IF(AND(EXACT(LEFT(A637,1),UPPER(LEFT(A637,1)))=TRUE,A637&lt;&gt;""),_xlfn.CONCAT(REPT("/",4)," ",REPT("*",10)," ",A637," ",REPT("*",10)," ",REPT("\",4),CHAR(10)),IF(A637&lt;&gt;"",_xlfn.CONCAT(REPT("/",2)," Tier ",B637," - ",VLOOKUP(A637,primary[[id]:[realTitle]],5,FALSE)," ",REPT("\",2),CHAR(10)),""))</f>
        <v xml:space="preserve">// Tier 5 - Recycling \\
</v>
      </c>
    </row>
    <row r="638" spans="1:14" x14ac:dyDescent="0.35">
      <c r="A638" t="s">
        <v>77</v>
      </c>
      <c r="B638">
        <f>_xlfn.FLOOR.MATH(VLOOKUP(Tbl_LifeSupport[[#This Row],[LifeSupport]],primary[[id]:[tier]],2,FALSE),1)</f>
        <v>6</v>
      </c>
      <c r="C638" s="18" t="s">
        <v>1159</v>
      </c>
      <c r="D638" s="18"/>
      <c r="E638" s="18"/>
      <c r="F638" s="18"/>
      <c r="G638" t="str">
        <f t="shared" si="41"/>
        <v>LifeSupport6</v>
      </c>
      <c r="M638" s="14" t="str">
        <f t="shared" si="39"/>
        <v>@PART[*]:HAS[#kiwiBranch[LifeSupport],#kiwiTier[6]]:FOR[zKiwiTechTree]
{
    @TechRequired = hydroponics
}</v>
      </c>
      <c r="N638" t="str">
        <f>IF(AND(EXACT(LEFT(A638,1),UPPER(LEFT(A638,1)))=TRUE,A638&lt;&gt;""),_xlfn.CONCAT(REPT("/",4)," ",REPT("*",10)," ",A638," ",REPT("*",10)," ",REPT("\",4),CHAR(10)),IF(A638&lt;&gt;"",_xlfn.CONCAT(REPT("/",2)," Tier ",B638," - ",VLOOKUP(A638,primary[[id]:[realTitle]],5,FALSE)," ",REPT("\",2),CHAR(10)),""))</f>
        <v xml:space="preserve">// Tier 6 - Hydroponics \\
</v>
      </c>
    </row>
    <row r="639" spans="1:14" x14ac:dyDescent="0.35">
      <c r="A639" t="s">
        <v>104</v>
      </c>
      <c r="B639">
        <f>_xlfn.FLOOR.MATH(VLOOKUP(Tbl_LifeSupport[[#This Row],[LifeSupport]],primary[[id]:[tier]],2,FALSE),1)</f>
        <v>7</v>
      </c>
      <c r="C639" s="18" t="s">
        <v>1159</v>
      </c>
      <c r="D639" s="18"/>
      <c r="E639" s="18"/>
      <c r="F639" s="18"/>
      <c r="G639" t="str">
        <f t="shared" si="41"/>
        <v>LifeSupport7</v>
      </c>
      <c r="M639" s="14" t="str">
        <f t="shared" si="39"/>
        <v>@PART[*]:HAS[#kiwiBranch[LifeSupport],#kiwiTier[7]]:FOR[zKiwiTechTree]
{
    @TechRequired = earlyStations
}</v>
      </c>
      <c r="N639" t="str">
        <f>IF(AND(EXACT(LEFT(A639,1),UPPER(LEFT(A639,1)))=TRUE,A639&lt;&gt;""),_xlfn.CONCAT(REPT("/",4)," ",REPT("*",10)," ",A639," ",REPT("*",10)," ",REPT("\",4),CHAR(10)),IF(A639&lt;&gt;"",_xlfn.CONCAT(REPT("/",2)," Tier ",B639," - ",VLOOKUP(A639,primary[[id]:[realTitle]],5,FALSE)," ",REPT("\",2),CHAR(10)),""))</f>
        <v xml:space="preserve">// Tier 7 - Early Stations \\
</v>
      </c>
    </row>
    <row r="640" spans="1:14" x14ac:dyDescent="0.35">
      <c r="A640" t="s">
        <v>146</v>
      </c>
      <c r="B640">
        <f>_xlfn.FLOOR.MATH(VLOOKUP(Tbl_LifeSupport[[#This Row],[LifeSupport]],primary[[id]:[tier]],2,FALSE),1)</f>
        <v>8</v>
      </c>
      <c r="C640" s="18" t="s">
        <v>1159</v>
      </c>
      <c r="D640" s="18"/>
      <c r="E640" s="18"/>
      <c r="F640" s="18"/>
      <c r="G640" t="str">
        <f t="shared" si="41"/>
        <v>LifeSupport8</v>
      </c>
      <c r="M640" s="14" t="str">
        <f t="shared" si="39"/>
        <v>@PART[*]:HAS[#kiwiBranch[LifeSupport],#kiwiTier[8]]:FOR[zKiwiTechTree]
{
    @TechRequired = shortTermHabitation
}</v>
      </c>
      <c r="N640" t="str">
        <f>IF(AND(EXACT(LEFT(A640,1),UPPER(LEFT(A640,1)))=TRUE,A640&lt;&gt;""),_xlfn.CONCAT(REPT("/",4)," ",REPT("*",10)," ",A640," ",REPT("*",10)," ",REPT("\",4),CHAR(10)),IF(A640&lt;&gt;"",_xlfn.CONCAT(REPT("/",2)," Tier ",B640," - ",VLOOKUP(A640,primary[[id]:[realTitle]],5,FALSE)," ",REPT("\",2),CHAR(10)),""))</f>
        <v xml:space="preserve">// Tier 8 - Short-Term Habitation \\
</v>
      </c>
    </row>
    <row r="641" spans="1:14" x14ac:dyDescent="0.35">
      <c r="A641" t="s">
        <v>186</v>
      </c>
      <c r="B641">
        <f>_xlfn.FLOOR.MATH(VLOOKUP(Tbl_LifeSupport[[#This Row],[LifeSupport]],primary[[id]:[tier]],2,FALSE),1)</f>
        <v>9</v>
      </c>
      <c r="C641" s="18" t="s">
        <v>1159</v>
      </c>
      <c r="D641" s="18"/>
      <c r="E641" s="18"/>
      <c r="F641" s="18"/>
      <c r="G641" t="str">
        <f t="shared" si="41"/>
        <v>LifeSupport9</v>
      </c>
      <c r="M641" s="14" t="str">
        <f t="shared" si="39"/>
        <v>@PART[*]:HAS[#kiwiBranch[LifeSupport],#kiwiTier[9]]:FOR[zKiwiTechTree]
{
    @TechRequired = longTermHabitation
}</v>
      </c>
      <c r="N641" t="str">
        <f>IF(AND(EXACT(LEFT(A641,1),UPPER(LEFT(A641,1)))=TRUE,A641&lt;&gt;""),_xlfn.CONCAT(REPT("/",4)," ",REPT("*",10)," ",A641," ",REPT("*",10)," ",REPT("\",4),CHAR(10)),IF(A641&lt;&gt;"",_xlfn.CONCAT(REPT("/",2)," Tier ",B641," - ",VLOOKUP(A641,primary[[id]:[realTitle]],5,FALSE)," ",REPT("\",2),CHAR(10)),""))</f>
        <v xml:space="preserve">// Tier 9 - Long-Term Habitation \\
</v>
      </c>
    </row>
    <row r="642" spans="1:14" x14ac:dyDescent="0.35">
      <c r="A642" t="s">
        <v>211</v>
      </c>
      <c r="B642">
        <f>_xlfn.FLOOR.MATH(VLOOKUP(Tbl_LifeSupport[[#This Row],[LifeSupport]],primary[[id]:[tier]],2,FALSE),1)</f>
        <v>10</v>
      </c>
      <c r="C642" s="18" t="s">
        <v>1159</v>
      </c>
      <c r="D642" s="18"/>
      <c r="E642" s="18"/>
      <c r="F642" s="18"/>
      <c r="G642" t="str">
        <f t="shared" si="41"/>
        <v>LifeSupport10</v>
      </c>
      <c r="M642" s="14" t="str">
        <f t="shared" si="39"/>
        <v>@PART[*]:HAS[#kiwiBranch[LifeSupport],#kiwiTier[10]]:FOR[zKiwiTechTree]
{
    @TechRequired = advancedStations
}</v>
      </c>
      <c r="N642" t="str">
        <f>IF(AND(EXACT(LEFT(A642,1),UPPER(LEFT(A642,1)))=TRUE,A642&lt;&gt;""),_xlfn.CONCAT(REPT("/",4)," ",REPT("*",10)," ",A642," ",REPT("*",10)," ",REPT("\",4),CHAR(10)),IF(A642&lt;&gt;"",_xlfn.CONCAT(REPT("/",2)," Tier ",B642," - ",VLOOKUP(A642,primary[[id]:[realTitle]],5,FALSE)," ",REPT("\",2),CHAR(10)),""))</f>
        <v xml:space="preserve">// Tier 10 - Advanced Stations \\
</v>
      </c>
    </row>
    <row r="643" spans="1:14" x14ac:dyDescent="0.35">
      <c r="A643" t="s">
        <v>187</v>
      </c>
      <c r="B643">
        <f>_xlfn.FLOOR.MATH(VLOOKUP(Tbl_LifeSupport[[#This Row],[LifeSupport]],primary[[id]:[tier]],2,FALSE),1)</f>
        <v>11</v>
      </c>
      <c r="C643" s="18" t="s">
        <v>1159</v>
      </c>
      <c r="D643" s="18"/>
      <c r="E643" s="18"/>
      <c r="F643" s="18"/>
      <c r="G643" t="str">
        <f t="shared" si="41"/>
        <v>LifeSupport11</v>
      </c>
      <c r="M643" s="14" t="str">
        <f t="shared" si="39"/>
        <v>@PART[*]:HAS[#kiwiBranch[LifeSupport],#kiwiTier[11]]:FOR[zKiwiTechTree]
{
    @TechRequired = colonization
}</v>
      </c>
      <c r="N643" t="str">
        <f>IF(AND(EXACT(LEFT(A643,1),UPPER(LEFT(A643,1)))=TRUE,A643&lt;&gt;""),_xlfn.CONCAT(REPT("/",4)," ",REPT("*",10)," ",A643," ",REPT("*",10)," ",REPT("\",4),CHAR(10)),IF(A643&lt;&gt;"",_xlfn.CONCAT(REPT("/",2)," Tier ",B643," - ",VLOOKUP(A643,primary[[id]:[realTitle]],5,FALSE)," ",REPT("\",2),CHAR(10)),""))</f>
        <v xml:space="preserve">// Tier 11 - Colonization \\
</v>
      </c>
    </row>
    <row r="644" spans="1:14" x14ac:dyDescent="0.35">
      <c r="A644" t="s">
        <v>188</v>
      </c>
      <c r="B644">
        <f>_xlfn.FLOOR.MATH(VLOOKUP(Tbl_LifeSupport[[#This Row],[LifeSupport]],primary[[id]:[tier]],2,FALSE),1)</f>
        <v>12</v>
      </c>
      <c r="C644" s="18" t="s">
        <v>1159</v>
      </c>
      <c r="D644" s="18"/>
      <c r="E644" s="18"/>
      <c r="F644" s="18"/>
      <c r="G644" t="str">
        <f t="shared" si="41"/>
        <v>LifeSupport12</v>
      </c>
      <c r="M644" s="14" t="str">
        <f t="shared" si="39"/>
        <v>@PART[*]:HAS[#kiwiBranch[LifeSupport],#kiwiTier[12]]:FOR[zKiwiTechTree]
{
    @TechRequired = advColonization
}</v>
      </c>
      <c r="N644" t="str">
        <f>IF(AND(EXACT(LEFT(A644,1),UPPER(LEFT(A644,1)))=TRUE,A644&lt;&gt;""),_xlfn.CONCAT(REPT("/",4)," ",REPT("*",10)," ",A644," ",REPT("*",10)," ",REPT("\",4),CHAR(10)),IF(A644&lt;&gt;"",_xlfn.CONCAT(REPT("/",2)," Tier ",B644," - ",VLOOKUP(A644,primary[[id]:[realTitle]],5,FALSE)," ",REPT("\",2),CHAR(10)),""))</f>
        <v xml:space="preserve">// Tier 12 - Advanced Colonization \\
</v>
      </c>
    </row>
    <row r="645" spans="1:14" x14ac:dyDescent="0.35">
      <c r="G645" t="str">
        <f t="shared" si="41"/>
        <v/>
      </c>
      <c r="M645" s="14" t="str">
        <f t="shared" si="39"/>
        <v/>
      </c>
      <c r="N645" t="str">
        <f>IF(AND(EXACT(LEFT(A645,1),UPPER(LEFT(A645,1)))=TRUE,A645&lt;&gt;""),_xlfn.CONCAT(REPT("/",4)," ",REPT("*",10)," ",A645," ",REPT("*",10)," ",REPT("\",4),CHAR(10)),IF(A645&lt;&gt;"",_xlfn.CONCAT(REPT("/",2)," Tier ",B645," - ",VLOOKUP(A645,primary[[id]:[realTitle]],5,FALSE)," ",REPT("\",2),CHAR(10)),""))</f>
        <v/>
      </c>
    </row>
    <row r="646" spans="1:14" x14ac:dyDescent="0.35">
      <c r="G646" t="str">
        <f t="shared" si="41"/>
        <v/>
      </c>
      <c r="M646" s="14" t="str">
        <f t="shared" si="39"/>
        <v/>
      </c>
      <c r="N646" t="str">
        <f>IF(AND(EXACT(LEFT(A646,1),UPPER(LEFT(A646,1)))=TRUE,A646&lt;&gt;""),_xlfn.CONCAT(REPT("/",4)," ",REPT("*",10)," ",A646," ",REPT("*",10)," ",REPT("\",4),CHAR(10)),IF(A646&lt;&gt;"",_xlfn.CONCAT(REPT("/",2)," Tier ",B646," - ",VLOOKUP(A646,primary[[id]:[realTitle]],5,FALSE)," ",REPT("\",2),CHAR(10)),""))</f>
        <v/>
      </c>
    </row>
    <row r="647" spans="1:14" x14ac:dyDescent="0.35">
      <c r="A647" s="18" t="s">
        <v>1160</v>
      </c>
      <c r="B647" t="s">
        <v>247</v>
      </c>
      <c r="C647" t="s">
        <v>1165</v>
      </c>
      <c r="G647" t="str">
        <f t="shared" si="41"/>
        <v>TitleTier</v>
      </c>
      <c r="M647" s="14" t="str">
        <f t="shared" si="39"/>
        <v/>
      </c>
      <c r="N647" t="str">
        <f>IF(AND(EXACT(LEFT(A647,1),UPPER(LEFT(A647,1)))=TRUE,A647&lt;&gt;""),_xlfn.CONCAT(REPT("/",4)," ",REPT("*",10)," ",A647," ",REPT("*",10)," ",REPT("\",4),CHAR(10)),IF(A647&lt;&gt;"",_xlfn.CONCAT(REPT("/",2)," Tier ",B647," - ",VLOOKUP(A647,primary[[id]:[realTitle]],5,FALSE)," ",REPT("\",2),CHAR(10)),""))</f>
        <v xml:space="preserve">//// ********** Storage ********** \\\\
</v>
      </c>
    </row>
    <row r="648" spans="1:14" x14ac:dyDescent="0.35">
      <c r="A648" s="18" t="s">
        <v>0</v>
      </c>
      <c r="B648">
        <f>_xlfn.FLOOR.MATH(VLOOKUP(Tbl_Storage[[#This Row],[Storage]],primary[[id]:[tier]],2,FALSE),1)</f>
        <v>0</v>
      </c>
      <c r="C648" s="18" t="s">
        <v>1160</v>
      </c>
      <c r="D648" s="18"/>
      <c r="E648" s="18"/>
      <c r="F648" s="18"/>
      <c r="G648" t="str">
        <f t="shared" si="41"/>
        <v>Storage0</v>
      </c>
      <c r="M648" s="14" t="str">
        <f t="shared" si="39"/>
        <v>@PART[*]:HAS[#kiwiBranch[Storage],#kiwiTier[0]]:FOR[zKiwiTechTree]
{
    @TechRequired = start
}</v>
      </c>
      <c r="N648" t="str">
        <f>IF(AND(EXACT(LEFT(A648,1),UPPER(LEFT(A648,1)))=TRUE,A648&lt;&gt;""),_xlfn.CONCAT(REPT("/",4)," ",REPT("*",10)," ",A648," ",REPT("*",10)," ",REPT("\",4),CHAR(10)),IF(A648&lt;&gt;"",_xlfn.CONCAT(REPT("/",2)," Tier ",B648," - ",VLOOKUP(A648,primary[[id]:[realTitle]],5,FALSE)," ",REPT("\",2),CHAR(10)),""))</f>
        <v xml:space="preserve">// Tier 0 - Start \\
</v>
      </c>
    </row>
    <row r="649" spans="1:14" x14ac:dyDescent="0.35">
      <c r="A649" t="s">
        <v>120</v>
      </c>
      <c r="B649">
        <f>_xlfn.FLOOR.MATH(VLOOKUP(Tbl_Storage[[#This Row],[Storage]],primary[[id]:[tier]],2,FALSE),1)</f>
        <v>1</v>
      </c>
      <c r="C649" s="18" t="s">
        <v>1160</v>
      </c>
      <c r="D649" s="18"/>
      <c r="E649" s="18"/>
      <c r="F649" s="18"/>
      <c r="G649" t="str">
        <f t="shared" si="41"/>
        <v>Storage1</v>
      </c>
      <c r="M649" s="14" t="str">
        <f t="shared" si="39"/>
        <v>@PART[*]:HAS[#kiwiBranch[Storage],#kiwiTier[1]]:FOR[zKiwiTechTree]
{
    @TechRequired = algebra
}</v>
      </c>
      <c r="N649" t="str">
        <f>IF(AND(EXACT(LEFT(A649,1),UPPER(LEFT(A649,1)))=TRUE,A649&lt;&gt;""),_xlfn.CONCAT(REPT("/",4)," ",REPT("*",10)," ",A649," ",REPT("*",10)," ",REPT("\",4),CHAR(10)),IF(A649&lt;&gt;"",_xlfn.CONCAT(REPT("/",2)," Tier ",B649," - ",VLOOKUP(A649,primary[[id]:[realTitle]],5,FALSE)," ",REPT("\",2),CHAR(10)),""))</f>
        <v xml:space="preserve">// Tier 1 - Algebra \\
</v>
      </c>
    </row>
    <row r="650" spans="1:14" x14ac:dyDescent="0.35">
      <c r="A650" t="s">
        <v>7</v>
      </c>
      <c r="B650">
        <f>_xlfn.FLOOR.MATH(VLOOKUP(Tbl_Storage[[#This Row],[Storage]],primary[[id]:[tier]],2,FALSE),1)</f>
        <v>2</v>
      </c>
      <c r="C650" s="18" t="s">
        <v>1160</v>
      </c>
      <c r="D650" s="18"/>
      <c r="E650" s="18"/>
      <c r="F650" s="18"/>
      <c r="G650" t="str">
        <f t="shared" si="41"/>
        <v>Storage2</v>
      </c>
      <c r="M650" s="14" t="str">
        <f t="shared" si="39"/>
        <v>@PART[*]:HAS[#kiwiBranch[Storage],#kiwiTier[2]]:FOR[zKiwiTechTree]
{
    @TechRequired = engineering101
}</v>
      </c>
      <c r="N650" t="str">
        <f>IF(AND(EXACT(LEFT(A650,1),UPPER(LEFT(A650,1)))=TRUE,A650&lt;&gt;""),_xlfn.CONCAT(REPT("/",4)," ",REPT("*",10)," ",A650," ",REPT("*",10)," ",REPT("\",4),CHAR(10)),IF(A650&lt;&gt;"",_xlfn.CONCAT(REPT("/",2)," Tier ",B650," - ",VLOOKUP(A650,primary[[id]:[realTitle]],5,FALSE)," ",REPT("\",2),CHAR(10)),""))</f>
        <v xml:space="preserve">// Tier 2 - Engineering 101 \\
</v>
      </c>
    </row>
    <row r="651" spans="1:14" x14ac:dyDescent="0.35">
      <c r="A651" t="s">
        <v>17</v>
      </c>
      <c r="B651">
        <f>_xlfn.FLOOR.MATH(VLOOKUP(Tbl_Storage[[#This Row],[Storage]],primary[[id]:[tier]],2,FALSE),1)</f>
        <v>3</v>
      </c>
      <c r="C651" s="18" t="s">
        <v>1160</v>
      </c>
      <c r="D651" s="18"/>
      <c r="E651" s="18"/>
      <c r="F651" s="18"/>
      <c r="G651" t="str">
        <f t="shared" si="41"/>
        <v>Storage3</v>
      </c>
      <c r="M651" s="14" t="str">
        <f t="shared" si="39"/>
        <v>@PART[*]:HAS[#kiwiBranch[Storage],#kiwiTier[3]]:FOR[zKiwiTechTree]
{
    @TechRequired = serviceModules
}</v>
      </c>
      <c r="N651" t="str">
        <f>IF(AND(EXACT(LEFT(A651,1),UPPER(LEFT(A651,1)))=TRUE,A651&lt;&gt;""),_xlfn.CONCAT(REPT("/",4)," ",REPT("*",10)," ",A651," ",REPT("*",10)," ",REPT("\",4),CHAR(10)),IF(A651&lt;&gt;"",_xlfn.CONCAT(REPT("/",2)," Tier ",B651," - ",VLOOKUP(A651,primary[[id]:[realTitle]],5,FALSE)," ",REPT("\",2),CHAR(10)),""))</f>
        <v xml:space="preserve">// Tier 3 - Service Modules \\
</v>
      </c>
    </row>
    <row r="652" spans="1:14" x14ac:dyDescent="0.35">
      <c r="A652" t="s">
        <v>54</v>
      </c>
      <c r="B652">
        <f>_xlfn.FLOOR.MATH(VLOOKUP(Tbl_Storage[[#This Row],[Storage]],primary[[id]:[tier]],2,FALSE),1)</f>
        <v>5</v>
      </c>
      <c r="C652" s="18" t="s">
        <v>1160</v>
      </c>
      <c r="D652" s="18"/>
      <c r="E652" s="18"/>
      <c r="F652" s="18"/>
      <c r="G652" t="str">
        <f t="shared" si="41"/>
        <v>Storage5</v>
      </c>
      <c r="M652" s="14" t="str">
        <f t="shared" si="39"/>
        <v>@PART[*]:HAS[#kiwiBranch[Storage],#kiwiTier[5]]:FOR[zKiwiTechTree]
{
    @TechRequired = storageTech
}</v>
      </c>
      <c r="N652" t="str">
        <f>IF(AND(EXACT(LEFT(A652,1),UPPER(LEFT(A652,1)))=TRUE,A652&lt;&gt;""),_xlfn.CONCAT(REPT("/",4)," ",REPT("*",10)," ",A652," ",REPT("*",10)," ",REPT("\",4),CHAR(10)),IF(A652&lt;&gt;"",_xlfn.CONCAT(REPT("/",2)," Tier ",B652," - ",VLOOKUP(A652,primary[[id]:[realTitle]],5,FALSE)," ",REPT("\",2),CHAR(10)),""))</f>
        <v xml:space="preserve">// Tier 5 - Storage Tech \\
</v>
      </c>
    </row>
    <row r="653" spans="1:14" x14ac:dyDescent="0.35">
      <c r="A653" t="s">
        <v>78</v>
      </c>
      <c r="B653">
        <f>_xlfn.FLOOR.MATH(VLOOKUP(Tbl_Storage[[#This Row],[Storage]],primary[[id]:[tier]],2,FALSE),1)</f>
        <v>6</v>
      </c>
      <c r="C653" s="18" t="s">
        <v>1160</v>
      </c>
      <c r="D653" s="18"/>
      <c r="E653" s="18"/>
      <c r="F653" s="18"/>
      <c r="G653" t="str">
        <f t="shared" si="41"/>
        <v>Storage6</v>
      </c>
      <c r="M653" s="14" t="str">
        <f t="shared" si="39"/>
        <v>@PART[*]:HAS[#kiwiBranch[Storage],#kiwiTier[6]]:FOR[zKiwiTechTree]
{
    @TechRequired = earlyLogistics
}</v>
      </c>
      <c r="N653" t="str">
        <f>IF(AND(EXACT(LEFT(A653,1),UPPER(LEFT(A653,1)))=TRUE,A653&lt;&gt;""),_xlfn.CONCAT(REPT("/",4)," ",REPT("*",10)," ",A653," ",REPT("*",10)," ",REPT("\",4),CHAR(10)),IF(A653&lt;&gt;"",_xlfn.CONCAT(REPT("/",2)," Tier ",B653," - ",VLOOKUP(A653,primary[[id]:[realTitle]],5,FALSE)," ",REPT("\",2),CHAR(10)),""))</f>
        <v xml:space="preserve">// Tier 6 - Early Logistics \\
</v>
      </c>
    </row>
    <row r="654" spans="1:14" x14ac:dyDescent="0.35">
      <c r="A654" t="s">
        <v>105</v>
      </c>
      <c r="B654">
        <f>_xlfn.FLOOR.MATH(VLOOKUP(Tbl_Storage[[#This Row],[Storage]],primary[[id]:[tier]],2,FALSE),1)</f>
        <v>7</v>
      </c>
      <c r="C654" s="18" t="s">
        <v>1160</v>
      </c>
      <c r="D654" s="18"/>
      <c r="E654" s="18"/>
      <c r="F654" s="18"/>
      <c r="G654" t="str">
        <f t="shared" si="41"/>
        <v>Storage7</v>
      </c>
      <c r="M654" s="14" t="str">
        <f t="shared" si="39"/>
        <v>@PART[*]:HAS[#kiwiBranch[Storage],#kiwiTier[7]]:FOR[zKiwiTechTree]
{
    @TechRequired = logistics
}</v>
      </c>
      <c r="N654" t="str">
        <f>IF(AND(EXACT(LEFT(A654,1),UPPER(LEFT(A654,1)))=TRUE,A654&lt;&gt;""),_xlfn.CONCAT(REPT("/",4)," ",REPT("*",10)," ",A654," ",REPT("*",10)," ",REPT("\",4),CHAR(10)),IF(A654&lt;&gt;"",_xlfn.CONCAT(REPT("/",2)," Tier ",B654," - ",VLOOKUP(A654,primary[[id]:[realTitle]],5,FALSE)," ",REPT("\",2),CHAR(10)),""))</f>
        <v xml:space="preserve">// Tier 7 - Logistics \\
</v>
      </c>
    </row>
    <row r="655" spans="1:14" x14ac:dyDescent="0.35">
      <c r="A655" t="s">
        <v>147</v>
      </c>
      <c r="B655">
        <f>_xlfn.FLOOR.MATH(VLOOKUP(Tbl_Storage[[#This Row],[Storage]],primary[[id]:[tier]],2,FALSE),1)</f>
        <v>8</v>
      </c>
      <c r="C655" s="18" t="s">
        <v>1160</v>
      </c>
      <c r="D655" s="18"/>
      <c r="E655" s="18"/>
      <c r="F655" s="18"/>
      <c r="G655" t="str">
        <f t="shared" si="41"/>
        <v>Storage8</v>
      </c>
      <c r="M655" s="14" t="str">
        <f t="shared" si="39"/>
        <v>@PART[*]:HAS[#kiwiBranch[Storage],#kiwiTier[8]]:FOR[zKiwiTechTree]
{
    @TechRequired = isru
}</v>
      </c>
      <c r="N655" t="str">
        <f>IF(AND(EXACT(LEFT(A655,1),UPPER(LEFT(A655,1)))=TRUE,A655&lt;&gt;""),_xlfn.CONCAT(REPT("/",4)," ",REPT("*",10)," ",A655," ",REPT("*",10)," ",REPT("\",4),CHAR(10)),IF(A655&lt;&gt;"",_xlfn.CONCAT(REPT("/",2)," Tier ",B655," - ",VLOOKUP(A655,primary[[id]:[realTitle]],5,FALSE)," ",REPT("\",2),CHAR(10)),""))</f>
        <v xml:space="preserve">// Tier 8 - In-Situ Resource Utilization \\
</v>
      </c>
    </row>
    <row r="656" spans="1:14" x14ac:dyDescent="0.35">
      <c r="A656" t="s">
        <v>185</v>
      </c>
      <c r="B656">
        <f>_xlfn.FLOOR.MATH(VLOOKUP(Tbl_Storage[[#This Row],[Storage]],primary[[id]:[tier]],2,FALSE),1)</f>
        <v>9</v>
      </c>
      <c r="C656" s="18" t="s">
        <v>1160</v>
      </c>
      <c r="D656" s="18"/>
      <c r="E656" s="18"/>
      <c r="F656" s="18"/>
      <c r="G656" t="str">
        <f t="shared" si="41"/>
        <v>Storage9</v>
      </c>
      <c r="M656" s="14" t="str">
        <f t="shared" si="39"/>
        <v>@PART[*]:HAS[#kiwiBranch[Storage],#kiwiTier[9]]:FOR[zKiwiTechTree]
{
    @TechRequired = advLogistics
}</v>
      </c>
      <c r="N656" t="str">
        <f>IF(AND(EXACT(LEFT(A656,1),UPPER(LEFT(A656,1)))=TRUE,A656&lt;&gt;""),_xlfn.CONCAT(REPT("/",4)," ",REPT("*",10)," ",A656," ",REPT("*",10)," ",REPT("\",4),CHAR(10)),IF(A656&lt;&gt;"",_xlfn.CONCAT(REPT("/",2)," Tier ",B656," - ",VLOOKUP(A656,primary[[id]:[realTitle]],5,FALSE)," ",REPT("\",2),CHAR(10)),""))</f>
        <v xml:space="preserve">// Tier 9 - Advanced Logistics \\
</v>
      </c>
    </row>
    <row r="657" spans="1:14" x14ac:dyDescent="0.35">
      <c r="A657" t="s">
        <v>212</v>
      </c>
      <c r="B657">
        <f>_xlfn.FLOOR.MATH(VLOOKUP(Tbl_Storage[[#This Row],[Storage]],primary[[id]:[tier]],2,FALSE),1)</f>
        <v>10</v>
      </c>
      <c r="C657" s="18" t="s">
        <v>1160</v>
      </c>
      <c r="D657" s="18"/>
      <c r="E657" s="18"/>
      <c r="F657" s="18"/>
      <c r="G657" t="str">
        <f t="shared" si="41"/>
        <v>Storage10</v>
      </c>
      <c r="M657" s="14" t="str">
        <f t="shared" ref="M657:M720" si="42">IF(ISNUMBER(B657)=TRUE,_xlfn.CONCAT("@PART[*]:HAS[#kiwiBranch[",C657,"],#kiwiTier[",B657,"]]:FOR[zKiwiTechTree]",CHAR(10),"{",CHAR(10),"    @TechRequired = ",A657,CHAR(10),"}"),"")</f>
        <v>@PART[*]:HAS[#kiwiBranch[Storage],#kiwiTier[10]]:FOR[zKiwiTechTree]
{
    @TechRequired = advOffworldMining
}</v>
      </c>
      <c r="N657" t="str">
        <f>IF(AND(EXACT(LEFT(A657,1),UPPER(LEFT(A657,1)))=TRUE,A657&lt;&gt;""),_xlfn.CONCAT(REPT("/",4)," ",REPT("*",10)," ",A657," ",REPT("*",10)," ",REPT("\",4),CHAR(10)),IF(A657&lt;&gt;"",_xlfn.CONCAT(REPT("/",2)," Tier ",B657," - ",VLOOKUP(A657,primary[[id]:[realTitle]],5,FALSE)," ",REPT("\",2),CHAR(10)),""))</f>
        <v xml:space="preserve">// Tier 10 - Advanced Off-World Mining \\
</v>
      </c>
    </row>
    <row r="658" spans="1:14" x14ac:dyDescent="0.35">
      <c r="A658" t="s">
        <v>228</v>
      </c>
      <c r="B658">
        <f>_xlfn.FLOOR.MATH(VLOOKUP(Tbl_Storage[[#This Row],[Storage]],primary[[id]:[tier]],2,FALSE),1)</f>
        <v>11</v>
      </c>
      <c r="C658" s="18" t="s">
        <v>1160</v>
      </c>
      <c r="D658" s="18"/>
      <c r="E658" s="18"/>
      <c r="F658" s="18"/>
      <c r="G658" t="str">
        <f t="shared" si="41"/>
        <v>Storage11</v>
      </c>
      <c r="M658" s="14" t="str">
        <f t="shared" si="42"/>
        <v>@PART[*]:HAS[#kiwiBranch[Storage],#kiwiTier[11]]:FOR[zKiwiTechTree]
{
    @TechRequired = resourceExploitation
}</v>
      </c>
      <c r="N658" t="str">
        <f>IF(AND(EXACT(LEFT(A658,1),UPPER(LEFT(A658,1)))=TRUE,A658&lt;&gt;""),_xlfn.CONCAT(REPT("/",4)," ",REPT("*",10)," ",A658," ",REPT("*",10)," ",REPT("\",4),CHAR(10)),IF(A658&lt;&gt;"",_xlfn.CONCAT(REPT("/",2)," Tier ",B658," - ",VLOOKUP(A658,primary[[id]:[realTitle]],5,FALSE)," ",REPT("\",2),CHAR(10)),""))</f>
        <v xml:space="preserve">// Tier 11 - Resource Exploitation \\
</v>
      </c>
    </row>
    <row r="659" spans="1:14" x14ac:dyDescent="0.35">
      <c r="A659" t="s">
        <v>188</v>
      </c>
      <c r="B659">
        <f>_xlfn.FLOOR.MATH(VLOOKUP(Tbl_Storage[[#This Row],[Storage]],primary[[id]:[tier]],2,FALSE),1)</f>
        <v>12</v>
      </c>
      <c r="C659" s="18" t="s">
        <v>1160</v>
      </c>
      <c r="D659" s="18"/>
      <c r="E659" s="18"/>
      <c r="F659" s="18"/>
      <c r="G659" t="str">
        <f t="shared" si="41"/>
        <v>Storage12</v>
      </c>
      <c r="M659" s="14" t="str">
        <f t="shared" si="42"/>
        <v>@PART[*]:HAS[#kiwiBranch[Storage],#kiwiTier[12]]:FOR[zKiwiTechTree]
{
    @TechRequired = advColonization
}</v>
      </c>
      <c r="N659" t="str">
        <f>IF(AND(EXACT(LEFT(A659,1),UPPER(LEFT(A659,1)))=TRUE,A659&lt;&gt;""),_xlfn.CONCAT(REPT("/",4)," ",REPT("*",10)," ",A659," ",REPT("*",10)," ",REPT("\",4),CHAR(10)),IF(A659&lt;&gt;"",_xlfn.CONCAT(REPT("/",2)," Tier ",B659," - ",VLOOKUP(A659,primary[[id]:[realTitle]],5,FALSE)," ",REPT("\",2),CHAR(10)),""))</f>
        <v xml:space="preserve">// Tier 12 - Advanced Colonization \\
</v>
      </c>
    </row>
    <row r="660" spans="1:14" x14ac:dyDescent="0.35">
      <c r="G660" t="str">
        <f t="shared" si="41"/>
        <v/>
      </c>
      <c r="M660" s="14" t="str">
        <f t="shared" si="42"/>
        <v/>
      </c>
      <c r="N660" t="str">
        <f>IF(AND(EXACT(LEFT(A660,1),UPPER(LEFT(A660,1)))=TRUE,A660&lt;&gt;""),_xlfn.CONCAT(REPT("/",4)," ",REPT("*",10)," ",A660," ",REPT("*",10)," ",REPT("\",4),CHAR(10)),IF(A660&lt;&gt;"",_xlfn.CONCAT(REPT("/",2)," Tier ",B660," - ",VLOOKUP(A660,primary[[id]:[realTitle]],5,FALSE)," ",REPT("\",2),CHAR(10)),""))</f>
        <v/>
      </c>
    </row>
    <row r="661" spans="1:14" x14ac:dyDescent="0.35">
      <c r="G661" t="str">
        <f t="shared" si="41"/>
        <v/>
      </c>
      <c r="M661" s="14" t="str">
        <f t="shared" si="42"/>
        <v/>
      </c>
      <c r="N661" t="str">
        <f>IF(AND(EXACT(LEFT(A661,1),UPPER(LEFT(A661,1)))=TRUE,A661&lt;&gt;""),_xlfn.CONCAT(REPT("/",4)," ",REPT("*",10)," ",A661," ",REPT("*",10)," ",REPT("\",4),CHAR(10)),IF(A661&lt;&gt;"",_xlfn.CONCAT(REPT("/",2)," Tier ",B661," - ",VLOOKUP(A661,primary[[id]:[realTitle]],5,FALSE)," ",REPT("\",2),CHAR(10)),""))</f>
        <v/>
      </c>
    </row>
    <row r="662" spans="1:14" x14ac:dyDescent="0.35">
      <c r="A662" s="18" t="s">
        <v>1161</v>
      </c>
      <c r="B662" t="s">
        <v>247</v>
      </c>
      <c r="C662" t="s">
        <v>1165</v>
      </c>
      <c r="G662" t="str">
        <f t="shared" si="41"/>
        <v>TitleTier</v>
      </c>
      <c r="M662" s="14" t="str">
        <f t="shared" si="42"/>
        <v/>
      </c>
      <c r="N662" t="str">
        <f>IF(AND(EXACT(LEFT(A662,1),UPPER(LEFT(A662,1)))=TRUE,A662&lt;&gt;""),_xlfn.CONCAT(REPT("/",4)," ",REPT("*",10)," ",A662," ",REPT("*",10)," ",REPT("\",4),CHAR(10)),IF(A662&lt;&gt;"",_xlfn.CONCAT(REPT("/",2)," Tier ",B662," - ",VLOOKUP(A662,primary[[id]:[realTitle]],5,FALSE)," ",REPT("\",2),CHAR(10)),""))</f>
        <v xml:space="preserve">//// ********** Resources ********** \\\\
</v>
      </c>
    </row>
    <row r="663" spans="1:14" x14ac:dyDescent="0.35">
      <c r="A663" s="18" t="s">
        <v>0</v>
      </c>
      <c r="B663">
        <f>_xlfn.FLOOR.MATH(VLOOKUP(Tbl_Resources[[#This Row],[Resources]],primary[[id]:[tier]],2,FALSE),1)</f>
        <v>0</v>
      </c>
      <c r="C663" s="18" t="s">
        <v>1161</v>
      </c>
      <c r="D663" s="18"/>
      <c r="E663" s="18"/>
      <c r="F663" s="18"/>
      <c r="G663" t="str">
        <f t="shared" si="41"/>
        <v>Resources0</v>
      </c>
      <c r="M663" s="14" t="str">
        <f t="shared" si="42"/>
        <v>@PART[*]:HAS[#kiwiBranch[Resources],#kiwiTier[0]]:FOR[zKiwiTechTree]
{
    @TechRequired = start
}</v>
      </c>
      <c r="N663" t="str">
        <f>IF(AND(EXACT(LEFT(A663,1),UPPER(LEFT(A663,1)))=TRUE,A663&lt;&gt;""),_xlfn.CONCAT(REPT("/",4)," ",REPT("*",10)," ",A663," ",REPT("*",10)," ",REPT("\",4),CHAR(10)),IF(A663&lt;&gt;"",_xlfn.CONCAT(REPT("/",2)," Tier ",B663," - ",VLOOKUP(A663,primary[[id]:[realTitle]],5,FALSE)," ",REPT("\",2),CHAR(10)),""))</f>
        <v xml:space="preserve">// Tier 0 - Start \\
</v>
      </c>
    </row>
    <row r="664" spans="1:14" x14ac:dyDescent="0.35">
      <c r="A664" t="s">
        <v>120</v>
      </c>
      <c r="B664">
        <f>_xlfn.FLOOR.MATH(VLOOKUP(Tbl_Resources[[#This Row],[Resources]],primary[[id]:[tier]],2,FALSE),1)</f>
        <v>1</v>
      </c>
      <c r="C664" s="18" t="s">
        <v>1161</v>
      </c>
      <c r="D664" s="18"/>
      <c r="E664" s="18"/>
      <c r="F664" s="18"/>
      <c r="G664" t="str">
        <f t="shared" si="41"/>
        <v>Resources1</v>
      </c>
      <c r="M664" s="14" t="str">
        <f t="shared" si="42"/>
        <v>@PART[*]:HAS[#kiwiBranch[Resources],#kiwiTier[1]]:FOR[zKiwiTechTree]
{
    @TechRequired = algebra
}</v>
      </c>
      <c r="N664" t="str">
        <f>IF(AND(EXACT(LEFT(A664,1),UPPER(LEFT(A664,1)))=TRUE,A664&lt;&gt;""),_xlfn.CONCAT(REPT("/",4)," ",REPT("*",10)," ",A664," ",REPT("*",10)," ",REPT("\",4),CHAR(10)),IF(A664&lt;&gt;"",_xlfn.CONCAT(REPT("/",2)," Tier ",B664," - ",VLOOKUP(A664,primary[[id]:[realTitle]],5,FALSE)," ",REPT("\",2),CHAR(10)),""))</f>
        <v xml:space="preserve">// Tier 1 - Algebra \\
</v>
      </c>
    </row>
    <row r="665" spans="1:14" x14ac:dyDescent="0.35">
      <c r="A665" t="s">
        <v>7</v>
      </c>
      <c r="B665">
        <f>_xlfn.FLOOR.MATH(VLOOKUP(Tbl_Resources[[#This Row],[Resources]],primary[[id]:[tier]],2,FALSE),1)</f>
        <v>2</v>
      </c>
      <c r="C665" s="18" t="s">
        <v>1161</v>
      </c>
      <c r="D665" s="18"/>
      <c r="E665" s="18"/>
      <c r="F665" s="18"/>
      <c r="G665" t="str">
        <f t="shared" si="41"/>
        <v>Resources2</v>
      </c>
      <c r="M665" s="14" t="str">
        <f t="shared" si="42"/>
        <v>@PART[*]:HAS[#kiwiBranch[Resources],#kiwiTier[2]]:FOR[zKiwiTechTree]
{
    @TechRequired = engineering101
}</v>
      </c>
      <c r="N665" t="str">
        <f>IF(AND(EXACT(LEFT(A665,1),UPPER(LEFT(A665,1)))=TRUE,A665&lt;&gt;""),_xlfn.CONCAT(REPT("/",4)," ",REPT("*",10)," ",A665," ",REPT("*",10)," ",REPT("\",4),CHAR(10)),IF(A665&lt;&gt;"",_xlfn.CONCAT(REPT("/",2)," Tier ",B665," - ",VLOOKUP(A665,primary[[id]:[realTitle]],5,FALSE)," ",REPT("\",2),CHAR(10)),""))</f>
        <v xml:space="preserve">// Tier 2 - Engineering 101 \\
</v>
      </c>
    </row>
    <row r="666" spans="1:14" x14ac:dyDescent="0.35">
      <c r="A666" t="s">
        <v>17</v>
      </c>
      <c r="B666">
        <f>_xlfn.FLOOR.MATH(VLOOKUP(Tbl_Resources[[#This Row],[Resources]],primary[[id]:[tier]],2,FALSE),1)</f>
        <v>3</v>
      </c>
      <c r="C666" s="18" t="s">
        <v>1161</v>
      </c>
      <c r="D666" s="18"/>
      <c r="E666" s="18"/>
      <c r="F666" s="18"/>
      <c r="G666" t="str">
        <f t="shared" si="41"/>
        <v>Resources3</v>
      </c>
      <c r="M666" s="14" t="str">
        <f t="shared" si="42"/>
        <v>@PART[*]:HAS[#kiwiBranch[Resources],#kiwiTier[3]]:FOR[zKiwiTechTree]
{
    @TechRequired = serviceModules
}</v>
      </c>
      <c r="N666" t="str">
        <f>IF(AND(EXACT(LEFT(A666,1),UPPER(LEFT(A666,1)))=TRUE,A666&lt;&gt;""),_xlfn.CONCAT(REPT("/",4)," ",REPT("*",10)," ",A666," ",REPT("*",10)," ",REPT("\",4),CHAR(10)),IF(A666&lt;&gt;"",_xlfn.CONCAT(REPT("/",2)," Tier ",B666," - ",VLOOKUP(A666,primary[[id]:[realTitle]],5,FALSE)," ",REPT("\",2),CHAR(10)),""))</f>
        <v xml:space="preserve">// Tier 3 - Service Modules \\
</v>
      </c>
    </row>
    <row r="667" spans="1:14" x14ac:dyDescent="0.35">
      <c r="A667" t="s">
        <v>54</v>
      </c>
      <c r="B667">
        <f>_xlfn.FLOOR.MATH(VLOOKUP(Tbl_Resources[[#This Row],[Resources]],primary[[id]:[tier]],2,FALSE),1)</f>
        <v>5</v>
      </c>
      <c r="C667" s="18" t="s">
        <v>1161</v>
      </c>
      <c r="D667" s="18"/>
      <c r="E667" s="18"/>
      <c r="F667" s="18"/>
      <c r="G667" t="str">
        <f t="shared" si="41"/>
        <v>Resources5</v>
      </c>
      <c r="M667" s="14" t="str">
        <f t="shared" si="42"/>
        <v>@PART[*]:HAS[#kiwiBranch[Resources],#kiwiTier[5]]:FOR[zKiwiTechTree]
{
    @TechRequired = storageTech
}</v>
      </c>
      <c r="N667" t="str">
        <f>IF(AND(EXACT(LEFT(A667,1),UPPER(LEFT(A667,1)))=TRUE,A667&lt;&gt;""),_xlfn.CONCAT(REPT("/",4)," ",REPT("*",10)," ",A667," ",REPT("*",10)," ",REPT("\",4),CHAR(10)),IF(A667&lt;&gt;"",_xlfn.CONCAT(REPT("/",2)," Tier ",B667," - ",VLOOKUP(A667,primary[[id]:[realTitle]],5,FALSE)," ",REPT("\",2),CHAR(10)),""))</f>
        <v xml:space="preserve">// Tier 5 - Storage Tech \\
</v>
      </c>
    </row>
    <row r="668" spans="1:14" x14ac:dyDescent="0.35">
      <c r="A668" t="s">
        <v>78</v>
      </c>
      <c r="B668">
        <f>_xlfn.FLOOR.MATH(VLOOKUP(Tbl_Resources[[#This Row],[Resources]],primary[[id]:[tier]],2,FALSE),1)</f>
        <v>6</v>
      </c>
      <c r="C668" s="18" t="s">
        <v>1161</v>
      </c>
      <c r="D668" s="18"/>
      <c r="E668" s="18"/>
      <c r="F668" s="18"/>
      <c r="G668" t="str">
        <f t="shared" si="41"/>
        <v>Resources6</v>
      </c>
      <c r="M668" s="14" t="str">
        <f t="shared" si="42"/>
        <v>@PART[*]:HAS[#kiwiBranch[Resources],#kiwiTier[6]]:FOR[zKiwiTechTree]
{
    @TechRequired = earlyLogistics
}</v>
      </c>
      <c r="N668" t="str">
        <f>IF(AND(EXACT(LEFT(A668,1),UPPER(LEFT(A668,1)))=TRUE,A668&lt;&gt;""),_xlfn.CONCAT(REPT("/",4)," ",REPT("*",10)," ",A668," ",REPT("*",10)," ",REPT("\",4),CHAR(10)),IF(A668&lt;&gt;"",_xlfn.CONCAT(REPT("/",2)," Tier ",B668," - ",VLOOKUP(A668,primary[[id]:[realTitle]],5,FALSE)," ",REPT("\",2),CHAR(10)),""))</f>
        <v xml:space="preserve">// Tier 6 - Early Logistics \\
</v>
      </c>
    </row>
    <row r="669" spans="1:14" x14ac:dyDescent="0.35">
      <c r="A669" t="s">
        <v>105</v>
      </c>
      <c r="B669">
        <f>_xlfn.FLOOR.MATH(VLOOKUP(Tbl_Resources[[#This Row],[Resources]],primary[[id]:[tier]],2,FALSE),1)</f>
        <v>7</v>
      </c>
      <c r="C669" s="18" t="s">
        <v>1161</v>
      </c>
      <c r="D669" s="18"/>
      <c r="E669" s="18"/>
      <c r="F669" s="18"/>
      <c r="G669" t="str">
        <f t="shared" si="41"/>
        <v>Resources7</v>
      </c>
      <c r="M669" s="14" t="str">
        <f t="shared" si="42"/>
        <v>@PART[*]:HAS[#kiwiBranch[Resources],#kiwiTier[7]]:FOR[zKiwiTechTree]
{
    @TechRequired = logistics
}</v>
      </c>
      <c r="N669" t="str">
        <f>IF(AND(EXACT(LEFT(A669,1),UPPER(LEFT(A669,1)))=TRUE,A669&lt;&gt;""),_xlfn.CONCAT(REPT("/",4)," ",REPT("*",10)," ",A669," ",REPT("*",10)," ",REPT("\",4),CHAR(10)),IF(A669&lt;&gt;"",_xlfn.CONCAT(REPT("/",2)," Tier ",B669," - ",VLOOKUP(A669,primary[[id]:[realTitle]],5,FALSE)," ",REPT("\",2),CHAR(10)),""))</f>
        <v xml:space="preserve">// Tier 7 - Logistics \\
</v>
      </c>
    </row>
    <row r="670" spans="1:14" x14ac:dyDescent="0.35">
      <c r="A670" t="s">
        <v>147</v>
      </c>
      <c r="B670">
        <f>_xlfn.FLOOR.MATH(VLOOKUP(Tbl_Resources[[#This Row],[Resources]],primary[[id]:[tier]],2,FALSE),1)</f>
        <v>8</v>
      </c>
      <c r="C670" s="18" t="s">
        <v>1161</v>
      </c>
      <c r="D670" s="18"/>
      <c r="E670" s="18"/>
      <c r="F670" s="18"/>
      <c r="G670" t="str">
        <f t="shared" si="41"/>
        <v>Resources8</v>
      </c>
      <c r="M670" s="14" t="str">
        <f t="shared" si="42"/>
        <v>@PART[*]:HAS[#kiwiBranch[Resources],#kiwiTier[8]]:FOR[zKiwiTechTree]
{
    @TechRequired = isru
}</v>
      </c>
      <c r="N670" t="str">
        <f>IF(AND(EXACT(LEFT(A670,1),UPPER(LEFT(A670,1)))=TRUE,A670&lt;&gt;""),_xlfn.CONCAT(REPT("/",4)," ",REPT("*",10)," ",A670," ",REPT("*",10)," ",REPT("\",4),CHAR(10)),IF(A670&lt;&gt;"",_xlfn.CONCAT(REPT("/",2)," Tier ",B670," - ",VLOOKUP(A670,primary[[id]:[realTitle]],5,FALSE)," ",REPT("\",2),CHAR(10)),""))</f>
        <v xml:space="preserve">// Tier 8 - In-Situ Resource Utilization \\
</v>
      </c>
    </row>
    <row r="671" spans="1:14" x14ac:dyDescent="0.35">
      <c r="A671" t="s">
        <v>185</v>
      </c>
      <c r="B671">
        <f>_xlfn.FLOOR.MATH(VLOOKUP(Tbl_Resources[[#This Row],[Resources]],primary[[id]:[tier]],2,FALSE),1)</f>
        <v>9</v>
      </c>
      <c r="C671" s="18" t="s">
        <v>1161</v>
      </c>
      <c r="D671" s="18"/>
      <c r="E671" s="18"/>
      <c r="F671" s="18"/>
      <c r="G671" t="str">
        <f t="shared" si="41"/>
        <v>Resources9</v>
      </c>
      <c r="M671" s="14" t="str">
        <f t="shared" si="42"/>
        <v>@PART[*]:HAS[#kiwiBranch[Resources],#kiwiTier[9]]:FOR[zKiwiTechTree]
{
    @TechRequired = advLogistics
}</v>
      </c>
      <c r="N671" t="str">
        <f>IF(AND(EXACT(LEFT(A671,1),UPPER(LEFT(A671,1)))=TRUE,A671&lt;&gt;""),_xlfn.CONCAT(REPT("/",4)," ",REPT("*",10)," ",A671," ",REPT("*",10)," ",REPT("\",4),CHAR(10)),IF(A671&lt;&gt;"",_xlfn.CONCAT(REPT("/",2)," Tier ",B671," - ",VLOOKUP(A671,primary[[id]:[realTitle]],5,FALSE)," ",REPT("\",2),CHAR(10)),""))</f>
        <v xml:space="preserve">// Tier 9 - Advanced Logistics \\
</v>
      </c>
    </row>
    <row r="672" spans="1:14" x14ac:dyDescent="0.35">
      <c r="A672" t="s">
        <v>212</v>
      </c>
      <c r="B672">
        <f>_xlfn.FLOOR.MATH(VLOOKUP(Tbl_Resources[[#This Row],[Resources]],primary[[id]:[tier]],2,FALSE),1)</f>
        <v>10</v>
      </c>
      <c r="C672" s="18" t="s">
        <v>1161</v>
      </c>
      <c r="D672" s="18"/>
      <c r="E672" s="18"/>
      <c r="F672" s="18"/>
      <c r="G672" t="str">
        <f t="shared" si="41"/>
        <v>Resources10</v>
      </c>
      <c r="M672" s="14" t="str">
        <f t="shared" si="42"/>
        <v>@PART[*]:HAS[#kiwiBranch[Resources],#kiwiTier[10]]:FOR[zKiwiTechTree]
{
    @TechRequired = advOffworldMining
}</v>
      </c>
      <c r="N672" t="str">
        <f>IF(AND(EXACT(LEFT(A672,1),UPPER(LEFT(A672,1)))=TRUE,A672&lt;&gt;""),_xlfn.CONCAT(REPT("/",4)," ",REPT("*",10)," ",A672," ",REPT("*",10)," ",REPT("\",4),CHAR(10)),IF(A672&lt;&gt;"",_xlfn.CONCAT(REPT("/",2)," Tier ",B672," - ",VLOOKUP(A672,primary[[id]:[realTitle]],5,FALSE)," ",REPT("\",2),CHAR(10)),""))</f>
        <v xml:space="preserve">// Tier 10 - Advanced Off-World Mining \\
</v>
      </c>
    </row>
    <row r="673" spans="1:14" x14ac:dyDescent="0.35">
      <c r="A673" t="s">
        <v>228</v>
      </c>
      <c r="B673">
        <f>_xlfn.FLOOR.MATH(VLOOKUP(Tbl_Resources[[#This Row],[Resources]],primary[[id]:[tier]],2,FALSE),1)</f>
        <v>11</v>
      </c>
      <c r="C673" s="18" t="s">
        <v>1161</v>
      </c>
      <c r="D673" s="18"/>
      <c r="E673" s="18"/>
      <c r="F673" s="18"/>
      <c r="G673" t="str">
        <f t="shared" si="41"/>
        <v>Resources11</v>
      </c>
      <c r="M673" s="14" t="str">
        <f t="shared" si="42"/>
        <v>@PART[*]:HAS[#kiwiBranch[Resources],#kiwiTier[11]]:FOR[zKiwiTechTree]
{
    @TechRequired = resourceExploitation
}</v>
      </c>
      <c r="N673" t="str">
        <f>IF(AND(EXACT(LEFT(A673,1),UPPER(LEFT(A673,1)))=TRUE,A673&lt;&gt;""),_xlfn.CONCAT(REPT("/",4)," ",REPT("*",10)," ",A673," ",REPT("*",10)," ",REPT("\",4),CHAR(10)),IF(A673&lt;&gt;"",_xlfn.CONCAT(REPT("/",2)," Tier ",B673," - ",VLOOKUP(A673,primary[[id]:[realTitle]],5,FALSE)," ",REPT("\",2),CHAR(10)),""))</f>
        <v xml:space="preserve">// Tier 11 - Resource Exploitation \\
</v>
      </c>
    </row>
    <row r="674" spans="1:14" x14ac:dyDescent="0.35">
      <c r="A674" t="s">
        <v>188</v>
      </c>
      <c r="B674">
        <f>_xlfn.FLOOR.MATH(VLOOKUP(Tbl_Resources[[#This Row],[Resources]],primary[[id]:[tier]],2,FALSE),1)</f>
        <v>12</v>
      </c>
      <c r="C674" s="18" t="s">
        <v>1161</v>
      </c>
      <c r="D674" s="18"/>
      <c r="E674" s="18"/>
      <c r="F674" s="18"/>
      <c r="G674" t="str">
        <f t="shared" si="41"/>
        <v>Resources12</v>
      </c>
      <c r="M674" s="14" t="str">
        <f t="shared" si="42"/>
        <v>@PART[*]:HAS[#kiwiBranch[Resources],#kiwiTier[12]]:FOR[zKiwiTechTree]
{
    @TechRequired = advColonization
}</v>
      </c>
      <c r="N674" t="str">
        <f>IF(AND(EXACT(LEFT(A674,1),UPPER(LEFT(A674,1)))=TRUE,A674&lt;&gt;""),_xlfn.CONCAT(REPT("/",4)," ",REPT("*",10)," ",A674," ",REPT("*",10)," ",REPT("\",4),CHAR(10)),IF(A674&lt;&gt;"",_xlfn.CONCAT(REPT("/",2)," Tier ",B674," - ",VLOOKUP(A674,primary[[id]:[realTitle]],5,FALSE)," ",REPT("\",2),CHAR(10)),""))</f>
        <v xml:space="preserve">// Tier 12 - Advanced Colonization \\
</v>
      </c>
    </row>
    <row r="675" spans="1:14" x14ac:dyDescent="0.35">
      <c r="G675" t="str">
        <f t="shared" si="41"/>
        <v/>
      </c>
      <c r="M675" s="14" t="str">
        <f t="shared" si="42"/>
        <v/>
      </c>
      <c r="N675" t="str">
        <f>IF(AND(EXACT(LEFT(A675,1),UPPER(LEFT(A675,1)))=TRUE,A675&lt;&gt;""),_xlfn.CONCAT(REPT("/",4)," ",REPT("*",10)," ",A675," ",REPT("*",10)," ",REPT("\",4),CHAR(10)),IF(A675&lt;&gt;"",_xlfn.CONCAT(REPT("/",2)," Tier ",B675," - ",VLOOKUP(A675,primary[[id]:[realTitle]],5,FALSE)," ",REPT("\",2),CHAR(10)),""))</f>
        <v/>
      </c>
    </row>
    <row r="676" spans="1:14" x14ac:dyDescent="0.35">
      <c r="G676" t="str">
        <f t="shared" si="41"/>
        <v/>
      </c>
      <c r="M676" s="14" t="str">
        <f t="shared" si="42"/>
        <v/>
      </c>
      <c r="N676" t="str">
        <f>IF(AND(EXACT(LEFT(A676,1),UPPER(LEFT(A676,1)))=TRUE,A676&lt;&gt;""),_xlfn.CONCAT(REPT("/",4)," ",REPT("*",10)," ",A676," ",REPT("*",10)," ",REPT("\",4),CHAR(10)),IF(A676&lt;&gt;"",_xlfn.CONCAT(REPT("/",2)," Tier ",B676," - ",VLOOKUP(A676,primary[[id]:[realTitle]],5,FALSE)," ",REPT("\",2),CHAR(10)),""))</f>
        <v/>
      </c>
    </row>
    <row r="677" spans="1:14" x14ac:dyDescent="0.35">
      <c r="A677" t="s">
        <v>1168</v>
      </c>
      <c r="B677" t="s">
        <v>247</v>
      </c>
      <c r="C677" t="s">
        <v>1165</v>
      </c>
      <c r="G677" t="str">
        <f t="shared" si="41"/>
        <v>TitleTier</v>
      </c>
      <c r="M677" s="14" t="str">
        <f t="shared" si="42"/>
        <v/>
      </c>
      <c r="N677" t="str">
        <f>IF(AND(EXACT(LEFT(A677,1),UPPER(LEFT(A677,1)))=TRUE,A677&lt;&gt;""),_xlfn.CONCAT(REPT("/",4)," ",REPT("*",10)," ",A677," ",REPT("*",10)," ",REPT("\",4),CHAR(10)),IF(A677&lt;&gt;"",_xlfn.CONCAT(REPT("/",2)," Tier ",B677," - ",VLOOKUP(A677,primary[[id]:[realTitle]],5,FALSE)," ",REPT("\",2),CHAR(10)),""))</f>
        <v xml:space="preserve">//// ********** ScienceProbe ********** \\\\
</v>
      </c>
    </row>
    <row r="678" spans="1:14" x14ac:dyDescent="0.35">
      <c r="A678" s="18" t="s">
        <v>0</v>
      </c>
      <c r="B678">
        <f>_xlfn.FLOOR.MATH(VLOOKUP(Tbl_ScienceProbes[[#This Row],[ScienceProbe]],primary[[id]:[tier]],2,FALSE),1)</f>
        <v>0</v>
      </c>
      <c r="C678" t="s">
        <v>1168</v>
      </c>
      <c r="G678" t="str">
        <f t="shared" si="41"/>
        <v>ScienceProbe0</v>
      </c>
      <c r="M678" s="14" t="str">
        <f t="shared" si="42"/>
        <v>@PART[*]:HAS[#kiwiBranch[ScienceProbe],#kiwiTier[0]]:FOR[zKiwiTechTree]
{
    @TechRequired = start
}</v>
      </c>
      <c r="N678" t="str">
        <f>IF(AND(EXACT(LEFT(A678,1),UPPER(LEFT(A678,1)))=TRUE,A678&lt;&gt;""),_xlfn.CONCAT(REPT("/",4)," ",REPT("*",10)," ",A678," ",REPT("*",10)," ",REPT("\",4),CHAR(10)),IF(A678&lt;&gt;"",_xlfn.CONCAT(REPT("/",2)," Tier ",B678," - ",VLOOKUP(A678,primary[[id]:[realTitle]],5,FALSE)," ",REPT("\",2),CHAR(10)),""))</f>
        <v xml:space="preserve">// Tier 0 - Start \\
</v>
      </c>
    </row>
    <row r="679" spans="1:14" x14ac:dyDescent="0.35">
      <c r="A679" t="s">
        <v>120</v>
      </c>
      <c r="B679">
        <f>_xlfn.FLOOR.MATH(VLOOKUP(Tbl_ScienceProbes[[#This Row],[ScienceProbe]],primary[[id]:[tier]],2,FALSE),1)</f>
        <v>1</v>
      </c>
      <c r="C679" t="s">
        <v>1168</v>
      </c>
      <c r="G679" t="str">
        <f t="shared" si="41"/>
        <v>ScienceProbe1</v>
      </c>
      <c r="M679" s="14" t="str">
        <f t="shared" si="42"/>
        <v>@PART[*]:HAS[#kiwiBranch[ScienceProbe],#kiwiTier[1]]:FOR[zKiwiTechTree]
{
    @TechRequired = algebra
}</v>
      </c>
      <c r="N679" t="str">
        <f>IF(AND(EXACT(LEFT(A679,1),UPPER(LEFT(A679,1)))=TRUE,A679&lt;&gt;""),_xlfn.CONCAT(REPT("/",4)," ",REPT("*",10)," ",A679," ",REPT("*",10)," ",REPT("\",4),CHAR(10)),IF(A679&lt;&gt;"",_xlfn.CONCAT(REPT("/",2)," Tier ",B679," - ",VLOOKUP(A679,primary[[id]:[realTitle]],5,FALSE)," ",REPT("\",2),CHAR(10)),""))</f>
        <v xml:space="preserve">// Tier 1 - Algebra \\
</v>
      </c>
    </row>
    <row r="680" spans="1:14" x14ac:dyDescent="0.35">
      <c r="A680" t="s">
        <v>16</v>
      </c>
      <c r="B680">
        <f>_xlfn.FLOOR.MATH(VLOOKUP(Tbl_ScienceProbes[[#This Row],[ScienceProbe]],primary[[id]:[tier]],2,FALSE),1)</f>
        <v>3</v>
      </c>
      <c r="C680" t="s">
        <v>1168</v>
      </c>
      <c r="G680" t="str">
        <f t="shared" si="41"/>
        <v>ScienceProbe3</v>
      </c>
      <c r="M680" s="14" t="str">
        <f t="shared" si="42"/>
        <v>@PART[*]:HAS[#kiwiBranch[ScienceProbe],#kiwiTier[3]]:FOR[zKiwiTechTree]
{
    @TechRequired = science201
}</v>
      </c>
      <c r="N680" t="str">
        <f>IF(AND(EXACT(LEFT(A680,1),UPPER(LEFT(A680,1)))=TRUE,A680&lt;&gt;""),_xlfn.CONCAT(REPT("/",4)," ",REPT("*",10)," ",A680," ",REPT("*",10)," ",REPT("\",4),CHAR(10)),IF(A680&lt;&gt;"",_xlfn.CONCAT(REPT("/",2)," Tier ",B680," - ",VLOOKUP(A680,primary[[id]:[realTitle]],5,FALSE)," ",REPT("\",2),CHAR(10)),""))</f>
        <v xml:space="preserve">// Tier 3 - Science 201 \\
</v>
      </c>
    </row>
    <row r="681" spans="1:14" x14ac:dyDescent="0.35">
      <c r="A681" t="s">
        <v>30</v>
      </c>
      <c r="B681">
        <f>_xlfn.FLOOR.MATH(VLOOKUP(Tbl_ScienceProbes[[#This Row],[ScienceProbe]],primary[[id]:[tier]],2,FALSE),1)</f>
        <v>4</v>
      </c>
      <c r="C681" t="s">
        <v>1168</v>
      </c>
      <c r="G681" t="str">
        <f t="shared" si="41"/>
        <v>ScienceProbe4</v>
      </c>
      <c r="M681" s="14" t="str">
        <f t="shared" si="42"/>
        <v>@PART[*]:HAS[#kiwiBranch[ScienceProbe],#kiwiTier[4]]:FOR[zKiwiTechTree]
{
    @TechRequired = basicScience
}</v>
      </c>
      <c r="N681" t="str">
        <f>IF(AND(EXACT(LEFT(A681,1),UPPER(LEFT(A681,1)))=TRUE,A681&lt;&gt;""),_xlfn.CONCAT(REPT("/",4)," ",REPT("*",10)," ",A681," ",REPT("*",10)," ",REPT("\",4),CHAR(10)),IF(A681&lt;&gt;"",_xlfn.CONCAT(REPT("/",2)," Tier ",B681," - ",VLOOKUP(A681,primary[[id]:[realTitle]],5,FALSE)," ",REPT("\",2),CHAR(10)),""))</f>
        <v xml:space="preserve">// Tier 4 - Basic Science \\
</v>
      </c>
    </row>
    <row r="682" spans="1:14" x14ac:dyDescent="0.35">
      <c r="A682" t="s">
        <v>50</v>
      </c>
      <c r="B682">
        <f>_xlfn.FLOOR.MATH(VLOOKUP(Tbl_ScienceProbes[[#This Row],[ScienceProbe]],primary[[id]:[tier]],2,FALSE),1)</f>
        <v>5</v>
      </c>
      <c r="C682" t="s">
        <v>1168</v>
      </c>
      <c r="G682" t="str">
        <f t="shared" si="41"/>
        <v>ScienceProbe5</v>
      </c>
      <c r="M682" s="14" t="str">
        <f t="shared" si="42"/>
        <v>@PART[*]:HAS[#kiwiBranch[ScienceProbe],#kiwiTier[5]]:FOR[zKiwiTechTree]
{
    @TechRequired = appliedScience
}</v>
      </c>
      <c r="N682" t="str">
        <f>IF(AND(EXACT(LEFT(A682,1),UPPER(LEFT(A682,1)))=TRUE,A682&lt;&gt;""),_xlfn.CONCAT(REPT("/",4)," ",REPT("*",10)," ",A682," ",REPT("*",10)," ",REPT("\",4),CHAR(10)),IF(A682&lt;&gt;"",_xlfn.CONCAT(REPT("/",2)," Tier ",B682," - ",VLOOKUP(A682,primary[[id]:[realTitle]],5,FALSE)," ",REPT("\",2),CHAR(10)),""))</f>
        <v xml:space="preserve">// Tier 5 - Applied Science \\
</v>
      </c>
    </row>
    <row r="683" spans="1:14" x14ac:dyDescent="0.35">
      <c r="A683" t="s">
        <v>73</v>
      </c>
      <c r="B683">
        <f>_xlfn.FLOOR.MATH(VLOOKUP(Tbl_ScienceProbes[[#This Row],[ScienceProbe]],primary[[id]:[tier]],2,FALSE),1)</f>
        <v>6</v>
      </c>
      <c r="C683" t="s">
        <v>1168</v>
      </c>
      <c r="G683" t="str">
        <f t="shared" si="41"/>
        <v>ScienceProbe6</v>
      </c>
      <c r="M683" s="14" t="str">
        <f t="shared" si="42"/>
        <v>@PART[*]:HAS[#kiwiBranch[ScienceProbe],#kiwiTier[6]]:FOR[zKiwiTechTree]
{
    @TechRequired = exactScience
}</v>
      </c>
      <c r="N683" t="str">
        <f>IF(AND(EXACT(LEFT(A683,1),UPPER(LEFT(A683,1)))=TRUE,A683&lt;&gt;""),_xlfn.CONCAT(REPT("/",4)," ",REPT("*",10)," ",A683," ",REPT("*",10)," ",REPT("\",4),CHAR(10)),IF(A683&lt;&gt;"",_xlfn.CONCAT(REPT("/",2)," Tier ",B683," - ",VLOOKUP(A683,primary[[id]:[realTitle]],5,FALSE)," ",REPT("\",2),CHAR(10)),""))</f>
        <v xml:space="preserve">// Tier 6 - Exact Science \\
</v>
      </c>
    </row>
    <row r="684" spans="1:14" x14ac:dyDescent="0.35">
      <c r="A684" t="s">
        <v>97</v>
      </c>
      <c r="B684">
        <f>_xlfn.FLOOR.MATH(VLOOKUP(Tbl_ScienceProbes[[#This Row],[ScienceProbe]],primary[[id]:[tier]],2,FALSE),1)</f>
        <v>7</v>
      </c>
      <c r="C684" t="s">
        <v>1168</v>
      </c>
      <c r="G684" t="str">
        <f t="shared" si="41"/>
        <v>ScienceProbe7</v>
      </c>
      <c r="M684" s="14" t="str">
        <f t="shared" si="42"/>
        <v>@PART[*]:HAS[#kiwiBranch[ScienceProbe],#kiwiTier[7]]:FOR[zKiwiTechTree]
{
    @TechRequired = scienceTech
}</v>
      </c>
      <c r="N684" t="str">
        <f>IF(AND(EXACT(LEFT(A684,1),UPPER(LEFT(A684,1)))=TRUE,A684&lt;&gt;""),_xlfn.CONCAT(REPT("/",4)," ",REPT("*",10)," ",A684," ",REPT("*",10)," ",REPT("\",4),CHAR(10)),IF(A684&lt;&gt;"",_xlfn.CONCAT(REPT("/",2)," Tier ",B684," - ",VLOOKUP(A684,primary[[id]:[realTitle]],5,FALSE)," ",REPT("\",2),CHAR(10)),""))</f>
        <v xml:space="preserve">// Tier 7 - Science Tech \\
</v>
      </c>
    </row>
    <row r="685" spans="1:14" x14ac:dyDescent="0.35">
      <c r="A685" t="s">
        <v>136</v>
      </c>
      <c r="B685">
        <f>_xlfn.FLOOR.MATH(VLOOKUP(Tbl_ScienceProbes[[#This Row],[ScienceProbe]],primary[[id]:[tier]],2,FALSE),1)</f>
        <v>8</v>
      </c>
      <c r="C685" t="s">
        <v>1168</v>
      </c>
      <c r="G685" t="str">
        <f t="shared" si="41"/>
        <v>ScienceProbe8</v>
      </c>
      <c r="M685" s="14" t="str">
        <f t="shared" si="42"/>
        <v>@PART[*]:HAS[#kiwiBranch[ScienceProbe],#kiwiTier[8]]:FOR[zKiwiTechTree]
{
    @TechRequired = advScienceTech
}</v>
      </c>
      <c r="N685" t="str">
        <f>IF(AND(EXACT(LEFT(A685,1),UPPER(LEFT(A685,1)))=TRUE,A685&lt;&gt;""),_xlfn.CONCAT(REPT("/",4)," ",REPT("*",10)," ",A685," ",REPT("*",10)," ",REPT("\",4),CHAR(10)),IF(A685&lt;&gt;"",_xlfn.CONCAT(REPT("/",2)," Tier ",B685," - ",VLOOKUP(A685,primary[[id]:[realTitle]],5,FALSE)," ",REPT("\",2),CHAR(10)),""))</f>
        <v xml:space="preserve">// Tier 8 - Advanced Science Tech \\
</v>
      </c>
    </row>
    <row r="686" spans="1:14" x14ac:dyDescent="0.35">
      <c r="A686" t="s">
        <v>168</v>
      </c>
      <c r="B686">
        <f>_xlfn.FLOOR.MATH(VLOOKUP(Tbl_ScienceProbes[[#This Row],[ScienceProbe]],primary[[id]:[tier]],2,FALSE),1)</f>
        <v>9</v>
      </c>
      <c r="C686" t="s">
        <v>1168</v>
      </c>
      <c r="G686" t="str">
        <f t="shared" si="41"/>
        <v>ScienceProbe9</v>
      </c>
      <c r="M686" s="14" t="str">
        <f t="shared" si="42"/>
        <v>@PART[*]:HAS[#kiwiBranch[ScienceProbe],#kiwiTier[9]]:FOR[zKiwiTechTree]
{
    @TechRequired = experimentalScience
}</v>
      </c>
      <c r="N686" t="str">
        <f>IF(AND(EXACT(LEFT(A686,1),UPPER(LEFT(A686,1)))=TRUE,A686&lt;&gt;""),_xlfn.CONCAT(REPT("/",4)," ",REPT("*",10)," ",A686," ",REPT("*",10)," ",REPT("\",4),CHAR(10)),IF(A686&lt;&gt;"",_xlfn.CONCAT(REPT("/",2)," Tier ",B686," - ",VLOOKUP(A686,primary[[id]:[realTitle]],5,FALSE)," ",REPT("\",2),CHAR(10)),""))</f>
        <v xml:space="preserve">// Tier 9 - Experimental Science \\
</v>
      </c>
    </row>
    <row r="687" spans="1:14" x14ac:dyDescent="0.35">
      <c r="A687" t="s">
        <v>208</v>
      </c>
      <c r="B687">
        <f>_xlfn.FLOOR.MATH(VLOOKUP(Tbl_ScienceProbes[[#This Row],[ScienceProbe]],primary[[id]:[tier]],2,FALSE),1)</f>
        <v>10</v>
      </c>
      <c r="C687" t="s">
        <v>1168</v>
      </c>
      <c r="G687" t="str">
        <f t="shared" si="41"/>
        <v>ScienceProbe10</v>
      </c>
      <c r="M687" s="14" t="str">
        <f t="shared" si="42"/>
        <v>@PART[*]:HAS[#kiwiBranch[ScienceProbe],#kiwiTier[10]]:FOR[zKiwiTechTree]
{
    @TechRequired = metascience
}</v>
      </c>
      <c r="N687" t="str">
        <f>IF(AND(EXACT(LEFT(A687,1),UPPER(LEFT(A687,1)))=TRUE,A687&lt;&gt;""),_xlfn.CONCAT(REPT("/",4)," ",REPT("*",10)," ",A687," ",REPT("*",10)," ",REPT("\",4),CHAR(10)),IF(A687&lt;&gt;"",_xlfn.CONCAT(REPT("/",2)," Tier ",B687," - ",VLOOKUP(A687,primary[[id]:[realTitle]],5,FALSE)," ",REPT("\",2),CHAR(10)),""))</f>
        <v xml:space="preserve">// Tier 10 - Metascience \\
</v>
      </c>
    </row>
    <row r="688" spans="1:14" x14ac:dyDescent="0.35">
      <c r="A688" t="s">
        <v>223</v>
      </c>
      <c r="B688">
        <f>_xlfn.FLOOR.MATH(VLOOKUP(Tbl_ScienceProbes[[#This Row],[ScienceProbe]],primary[[id]:[tier]],2,FALSE),1)</f>
        <v>11</v>
      </c>
      <c r="C688" t="s">
        <v>1168</v>
      </c>
      <c r="G688" t="str">
        <f t="shared" si="41"/>
        <v>ScienceProbe11</v>
      </c>
      <c r="M688" s="14" t="str">
        <f t="shared" si="42"/>
        <v>@PART[*]:HAS[#kiwiBranch[ScienceProbe],#kiwiTier[11]]:FOR[zKiwiTechTree]
{
    @TechRequired = highEnergyScience
}</v>
      </c>
      <c r="N688" t="str">
        <f>IF(AND(EXACT(LEFT(A688,1),UPPER(LEFT(A688,1)))=TRUE,A688&lt;&gt;""),_xlfn.CONCAT(REPT("/",4)," ",REPT("*",10)," ",A688," ",REPT("*",10)," ",REPT("\",4),CHAR(10)),IF(A688&lt;&gt;"",_xlfn.CONCAT(REPT("/",2)," Tier ",B688," - ",VLOOKUP(A688,primary[[id]:[realTitle]],5,FALSE)," ",REPT("\",2),CHAR(10)),""))</f>
        <v xml:space="preserve">// Tier 11 - High-Energy Science \\
</v>
      </c>
    </row>
    <row r="689" spans="1:14" x14ac:dyDescent="0.35">
      <c r="A689" t="s">
        <v>224</v>
      </c>
      <c r="B689">
        <f>_xlfn.FLOOR.MATH(VLOOKUP(Tbl_ScienceProbes[[#This Row],[ScienceProbe]],primary[[id]:[tier]],2,FALSE),1)</f>
        <v>12</v>
      </c>
      <c r="C689" t="s">
        <v>1168</v>
      </c>
      <c r="G689" t="str">
        <f t="shared" si="41"/>
        <v>ScienceProbe12</v>
      </c>
      <c r="M689" s="14" t="str">
        <f t="shared" si="42"/>
        <v>@PART[*]:HAS[#kiwiBranch[ScienceProbe],#kiwiTier[12]]:FOR[zKiwiTechTree]
{
    @TechRequired = appliedHighEnergyPhysics
}</v>
      </c>
      <c r="N689" t="str">
        <f>IF(AND(EXACT(LEFT(A689,1),UPPER(LEFT(A689,1)))=TRUE,A689&lt;&gt;""),_xlfn.CONCAT(REPT("/",4)," ",REPT("*",10)," ",A689," ",REPT("*",10)," ",REPT("\",4),CHAR(10)),IF(A689&lt;&gt;"",_xlfn.CONCAT(REPT("/",2)," Tier ",B689," - ",VLOOKUP(A689,primary[[id]:[realTitle]],5,FALSE)," ",REPT("\",2),CHAR(10)),""))</f>
        <v xml:space="preserve">// Tier 12 - Applied High Energy Physics \\
</v>
      </c>
    </row>
    <row r="690" spans="1:14" x14ac:dyDescent="0.35">
      <c r="A690" t="s">
        <v>225</v>
      </c>
      <c r="B690">
        <f>_xlfn.FLOOR.MATH(VLOOKUP(Tbl_ScienceProbes[[#This Row],[ScienceProbe]],primary[[id]:[tier]],2,FALSE),1)</f>
        <v>13</v>
      </c>
      <c r="C690" t="s">
        <v>1168</v>
      </c>
      <c r="G690" t="str">
        <f>_xlfn.CONCAT(C690,B690)</f>
        <v>ScienceProbe13</v>
      </c>
      <c r="M690" s="14" t="str">
        <f t="shared" si="42"/>
        <v>@PART[*]:HAS[#kiwiBranch[ScienceProbe],#kiwiTier[13]]:FOR[zKiwiTechTree]
{
    @TechRequired = ultraHighEnergyPhysics
}</v>
      </c>
      <c r="N690" t="str">
        <f>IF(AND(EXACT(LEFT(A690,1),UPPER(LEFT(A690,1)))=TRUE,A690&lt;&gt;""),_xlfn.CONCAT(REPT("/",4)," ",REPT("*",10)," ",A690," ",REPT("*",10)," ",REPT("\",4),CHAR(10)),IF(A690&lt;&gt;"",_xlfn.CONCAT(REPT("/",2)," Tier ",B690," - ",VLOOKUP(A690,primary[[id]:[realTitle]],5,FALSE)," ",REPT("\",2),CHAR(10)),""))</f>
        <v xml:space="preserve">// Tier 13 - Ultra-High Energy Physics \\
</v>
      </c>
    </row>
    <row r="691" spans="1:14" x14ac:dyDescent="0.35">
      <c r="A691" t="s">
        <v>1537</v>
      </c>
      <c r="B691">
        <f>_xlfn.FLOOR.MATH(VLOOKUP(Tbl_ScienceProbes[[#This Row],[ScienceProbe]],primary[[id]:[tier]],2,FALSE),1)</f>
        <v>14</v>
      </c>
      <c r="C691" t="s">
        <v>1168</v>
      </c>
      <c r="G691" t="str">
        <f t="shared" ref="G691:G713" si="43">_xlfn.CONCAT(C691,B691)</f>
        <v>ScienceProbe14</v>
      </c>
      <c r="M691" s="14" t="str">
        <f t="shared" si="42"/>
        <v>@PART[*]:HAS[#kiwiBranch[ScienceProbe],#kiwiTier[14]]:FOR[zKiwiTechTree]
{
    @TechRequired = extremeHighEnergyPhysics
}</v>
      </c>
      <c r="N691" t="str">
        <f>IF(AND(EXACT(LEFT(A691,1),UPPER(LEFT(A691,1)))=TRUE,A691&lt;&gt;""),_xlfn.CONCAT(REPT("/",4)," ",REPT("*",10)," ",A691," ",REPT("*",10)," ",REPT("\",4),CHAR(10)),IF(A691&lt;&gt;"",_xlfn.CONCAT(REPT("/",2)," Tier ",B691," - ",VLOOKUP(A691,primary[[id]:[realTitle]],5,FALSE)," ",REPT("\",2),CHAR(10)),""))</f>
        <v xml:space="preserve">// Tier 14 - Extreme High Energy Physics \\
</v>
      </c>
    </row>
    <row r="692" spans="1:14" x14ac:dyDescent="0.35">
      <c r="G692" t="str">
        <f t="shared" si="43"/>
        <v/>
      </c>
      <c r="M692" s="14" t="str">
        <f t="shared" si="42"/>
        <v/>
      </c>
      <c r="N692" t="str">
        <f>IF(AND(EXACT(LEFT(A692,1),UPPER(LEFT(A692,1)))=TRUE,A692&lt;&gt;""),_xlfn.CONCAT(REPT("/",4)," ",REPT("*",10)," ",A692," ",REPT("*",10)," ",REPT("\",4),CHAR(10)),IF(A692&lt;&gt;"",_xlfn.CONCAT(REPT("/",2)," Tier ",B692," - ",VLOOKUP(A692,primary[[id]:[realTitle]],5,FALSE)," ",REPT("\",2),CHAR(10)),""))</f>
        <v/>
      </c>
    </row>
    <row r="693" spans="1:14" x14ac:dyDescent="0.35">
      <c r="G693" t="str">
        <f t="shared" si="43"/>
        <v/>
      </c>
      <c r="M693" s="14" t="str">
        <f t="shared" si="42"/>
        <v/>
      </c>
      <c r="N693" t="str">
        <f>IF(AND(EXACT(LEFT(A693,1),UPPER(LEFT(A693,1)))=TRUE,A693&lt;&gt;""),_xlfn.CONCAT(REPT("/",4)," ",REPT("*",10)," ",A693," ",REPT("*",10)," ",REPT("\",4),CHAR(10)),IF(A693&lt;&gt;"",_xlfn.CONCAT(REPT("/",2)," Tier ",B693," - ",VLOOKUP(A693,primary[[id]:[realTitle]],5,FALSE)," ",REPT("\",2),CHAR(10)),""))</f>
        <v/>
      </c>
    </row>
    <row r="694" spans="1:14" x14ac:dyDescent="0.35">
      <c r="A694" t="s">
        <v>1169</v>
      </c>
      <c r="B694" t="s">
        <v>247</v>
      </c>
      <c r="C694" t="s">
        <v>1165</v>
      </c>
      <c r="G694" t="str">
        <f t="shared" si="43"/>
        <v>TitleTier</v>
      </c>
      <c r="M694" s="14" t="str">
        <f t="shared" si="42"/>
        <v/>
      </c>
      <c r="N694" t="str">
        <f>IF(AND(EXACT(LEFT(A694,1),UPPER(LEFT(A694,1)))=TRUE,A694&lt;&gt;""),_xlfn.CONCAT(REPT("/",4)," ",REPT("*",10)," ",A694," ",REPT("*",10)," ",REPT("\",4),CHAR(10)),IF(A694&lt;&gt;"",_xlfn.CONCAT(REPT("/",2)," Tier ",B694," - ",VLOOKUP(A694,primary[[id]:[realTitle]],5,FALSE)," ",REPT("\",2),CHAR(10)),""))</f>
        <v xml:space="preserve">//// ********** ScienceGround ********** \\\\
</v>
      </c>
    </row>
    <row r="695" spans="1:14" x14ac:dyDescent="0.35">
      <c r="A695" s="18" t="s">
        <v>0</v>
      </c>
      <c r="B695">
        <f>_xlfn.FLOOR.MATH(VLOOKUP(Tbl_ScienceGround[[#This Row],[ScienceGround]],primary[[id]:[tier]],2,FALSE),1)</f>
        <v>0</v>
      </c>
      <c r="C695" t="s">
        <v>1169</v>
      </c>
      <c r="G695" t="str">
        <f t="shared" si="43"/>
        <v>ScienceGround0</v>
      </c>
      <c r="M695" s="14" t="str">
        <f t="shared" si="42"/>
        <v>@PART[*]:HAS[#kiwiBranch[ScienceGround],#kiwiTier[0]]:FOR[zKiwiTechTree]
{
    @TechRequired = start
}</v>
      </c>
      <c r="N695" t="str">
        <f>IF(AND(EXACT(LEFT(A695,1),UPPER(LEFT(A695,1)))=TRUE,A695&lt;&gt;""),_xlfn.CONCAT(REPT("/",4)," ",REPT("*",10)," ",A695," ",REPT("*",10)," ",REPT("\",4),CHAR(10)),IF(A695&lt;&gt;"",_xlfn.CONCAT(REPT("/",2)," Tier ",B695," - ",VLOOKUP(A695,primary[[id]:[realTitle]],5,FALSE)," ",REPT("\",2),CHAR(10)),""))</f>
        <v xml:space="preserve">// Tier 0 - Start \\
</v>
      </c>
    </row>
    <row r="696" spans="1:14" x14ac:dyDescent="0.35">
      <c r="A696" t="s">
        <v>120</v>
      </c>
      <c r="B696">
        <f>_xlfn.FLOOR.MATH(VLOOKUP(Tbl_ScienceGround[[#This Row],[ScienceGround]],primary[[id]:[tier]],2,FALSE),1)</f>
        <v>1</v>
      </c>
      <c r="C696" t="s">
        <v>1169</v>
      </c>
      <c r="G696" t="str">
        <f t="shared" si="43"/>
        <v>ScienceGround1</v>
      </c>
      <c r="M696" s="14" t="str">
        <f t="shared" si="42"/>
        <v>@PART[*]:HAS[#kiwiBranch[ScienceGround],#kiwiTier[1]]:FOR[zKiwiTechTree]
{
    @TechRequired = algebra
}</v>
      </c>
      <c r="N696" t="str">
        <f>IF(AND(EXACT(LEFT(A696,1),UPPER(LEFT(A696,1)))=TRUE,A696&lt;&gt;""),_xlfn.CONCAT(REPT("/",4)," ",REPT("*",10)," ",A696," ",REPT("*",10)," ",REPT("\",4),CHAR(10)),IF(A696&lt;&gt;"",_xlfn.CONCAT(REPT("/",2)," Tier ",B696," - ",VLOOKUP(A696,primary[[id]:[realTitle]],5,FALSE)," ",REPT("\",2),CHAR(10)),""))</f>
        <v xml:space="preserve">// Tier 1 - Algebra \\
</v>
      </c>
    </row>
    <row r="697" spans="1:14" x14ac:dyDescent="0.35">
      <c r="A697" t="s">
        <v>16</v>
      </c>
      <c r="B697">
        <f>_xlfn.FLOOR.MATH(VLOOKUP(Tbl_ScienceGround[[#This Row],[ScienceGround]],primary[[id]:[tier]],2,FALSE),1)</f>
        <v>3</v>
      </c>
      <c r="C697" t="s">
        <v>1169</v>
      </c>
      <c r="G697" t="str">
        <f t="shared" si="43"/>
        <v>ScienceGround3</v>
      </c>
      <c r="M697" s="14" t="str">
        <f t="shared" si="42"/>
        <v>@PART[*]:HAS[#kiwiBranch[ScienceGround],#kiwiTier[3]]:FOR[zKiwiTechTree]
{
    @TechRequired = science201
}</v>
      </c>
      <c r="N697" t="str">
        <f>IF(AND(EXACT(LEFT(A697,1),UPPER(LEFT(A697,1)))=TRUE,A697&lt;&gt;""),_xlfn.CONCAT(REPT("/",4)," ",REPT("*",10)," ",A697," ",REPT("*",10)," ",REPT("\",4),CHAR(10)),IF(A697&lt;&gt;"",_xlfn.CONCAT(REPT("/",2)," Tier ",B697," - ",VLOOKUP(A697,primary[[id]:[realTitle]],5,FALSE)," ",REPT("\",2),CHAR(10)),""))</f>
        <v xml:space="preserve">// Tier 3 - Science 201 \\
</v>
      </c>
    </row>
    <row r="698" spans="1:14" x14ac:dyDescent="0.35">
      <c r="A698" t="s">
        <v>138</v>
      </c>
      <c r="B698">
        <f>_xlfn.FLOOR.MATH(VLOOKUP(Tbl_ScienceGround[[#This Row],[ScienceGround]],primary[[id]:[tier]],2,FALSE),1)</f>
        <v>4</v>
      </c>
      <c r="C698" t="s">
        <v>1169</v>
      </c>
      <c r="G698" t="str">
        <f t="shared" si="43"/>
        <v>ScienceGround4</v>
      </c>
      <c r="M698" s="14" t="str">
        <f t="shared" si="42"/>
        <v>@PART[*]:HAS[#kiwiBranch[ScienceGround],#kiwiTier[4]]:FOR[zKiwiTechTree]
{
    @TechRequired = groundScience
}</v>
      </c>
      <c r="N698" t="str">
        <f>IF(AND(EXACT(LEFT(A698,1),UPPER(LEFT(A698,1)))=TRUE,A698&lt;&gt;""),_xlfn.CONCAT(REPT("/",4)," ",REPT("*",10)," ",A698," ",REPT("*",10)," ",REPT("\",4),CHAR(10)),IF(A698&lt;&gt;"",_xlfn.CONCAT(REPT("/",2)," Tier ",B698," - ",VLOOKUP(A698,primary[[id]:[realTitle]],5,FALSE)," ",REPT("\",2),CHAR(10)),""))</f>
        <v xml:space="preserve">// Tier 4 - Ground Science \\
</v>
      </c>
    </row>
    <row r="699" spans="1:14" x14ac:dyDescent="0.35">
      <c r="A699" t="s">
        <v>51</v>
      </c>
      <c r="B699">
        <f>_xlfn.FLOOR.MATH(VLOOKUP(Tbl_ScienceGround[[#This Row],[ScienceGround]],primary[[id]:[tier]],2,FALSE),1)</f>
        <v>5</v>
      </c>
      <c r="C699" t="s">
        <v>1169</v>
      </c>
      <c r="G699" t="str">
        <f t="shared" si="43"/>
        <v>ScienceGround5</v>
      </c>
      <c r="M699" s="14" t="str">
        <f t="shared" si="42"/>
        <v>@PART[*]:HAS[#kiwiBranch[ScienceGround],#kiwiTier[5]]:FOR[zKiwiTechTree]
{
    @TechRequired = miniaturization
}</v>
      </c>
      <c r="N699" t="str">
        <f>IF(AND(EXACT(LEFT(A699,1),UPPER(LEFT(A699,1)))=TRUE,A699&lt;&gt;""),_xlfn.CONCAT(REPT("/",4)," ",REPT("*",10)," ",A699," ",REPT("*",10)," ",REPT("\",4),CHAR(10)),IF(A699&lt;&gt;"",_xlfn.CONCAT(REPT("/",2)," Tier ",B699," - ",VLOOKUP(A699,primary[[id]:[realTitle]],5,FALSE)," ",REPT("\",2),CHAR(10)),""))</f>
        <v xml:space="preserve">// Tier 5 - Miniaturization \\
</v>
      </c>
    </row>
    <row r="700" spans="1:14" x14ac:dyDescent="0.35">
      <c r="A700" t="s">
        <v>75</v>
      </c>
      <c r="B700">
        <f>_xlfn.FLOOR.MATH(VLOOKUP(Tbl_ScienceGround[[#This Row],[ScienceGround]],primary[[id]:[tier]],2,FALSE),1)</f>
        <v>6</v>
      </c>
      <c r="C700" t="s">
        <v>1169</v>
      </c>
      <c r="G700" t="str">
        <f t="shared" si="43"/>
        <v>ScienceGround6</v>
      </c>
      <c r="M700" s="14" t="str">
        <f t="shared" si="42"/>
        <v>@PART[*]:HAS[#kiwiBranch[ScienceGround],#kiwiTier[6]]:FOR[zKiwiTechTree]
{
    @TechRequired = precisionEngineering
}</v>
      </c>
      <c r="N700" t="str">
        <f>IF(AND(EXACT(LEFT(A700,1),UPPER(LEFT(A700,1)))=TRUE,A700&lt;&gt;""),_xlfn.CONCAT(REPT("/",4)," ",REPT("*",10)," ",A700," ",REPT("*",10)," ",REPT("\",4),CHAR(10)),IF(A700&lt;&gt;"",_xlfn.CONCAT(REPT("/",2)," Tier ",B700," - ",VLOOKUP(A700,primary[[id]:[realTitle]],5,FALSE)," ",REPT("\",2),CHAR(10)),""))</f>
        <v xml:space="preserve">// Tier 6 - Precision Engineering \\
</v>
      </c>
    </row>
    <row r="701" spans="1:14" x14ac:dyDescent="0.35">
      <c r="A701" t="s">
        <v>100</v>
      </c>
      <c r="B701">
        <f>_xlfn.FLOOR.MATH(VLOOKUP(Tbl_ScienceGround[[#This Row],[ScienceGround]],primary[[id]:[tier]],2,FALSE),1)</f>
        <v>7</v>
      </c>
      <c r="C701" t="s">
        <v>1169</v>
      </c>
      <c r="G701" t="str">
        <f t="shared" si="43"/>
        <v>ScienceGround7</v>
      </c>
      <c r="M701" s="14" t="str">
        <f t="shared" si="42"/>
        <v>@PART[*]:HAS[#kiwiBranch[ScienceGround],#kiwiTier[7]]:FOR[zKiwiTechTree]
{
    @TechRequired = electronics
}</v>
      </c>
      <c r="N701" t="str">
        <f>IF(AND(EXACT(LEFT(A701,1),UPPER(LEFT(A701,1)))=TRUE,A701&lt;&gt;""),_xlfn.CONCAT(REPT("/",4)," ",REPT("*",10)," ",A701," ",REPT("*",10)," ",REPT("\",4),CHAR(10)),IF(A701&lt;&gt;"",_xlfn.CONCAT(REPT("/",2)," Tier ",B701," - ",VLOOKUP(A701,primary[[id]:[realTitle]],5,FALSE)," ",REPT("\",2),CHAR(10)),""))</f>
        <v xml:space="preserve">// Tier 7 - Electronics \\
</v>
      </c>
    </row>
    <row r="702" spans="1:14" x14ac:dyDescent="0.35">
      <c r="A702" t="s">
        <v>137</v>
      </c>
      <c r="B702">
        <f>_xlfn.FLOOR.MATH(VLOOKUP(Tbl_ScienceGround[[#This Row],[ScienceGround]],primary[[id]:[tier]],2,FALSE),1)</f>
        <v>8</v>
      </c>
      <c r="C702" t="s">
        <v>1169</v>
      </c>
      <c r="G702" t="str">
        <f t="shared" si="43"/>
        <v>ScienceGround8</v>
      </c>
      <c r="M702" s="14" t="str">
        <f t="shared" si="42"/>
        <v>@PART[*]:HAS[#kiwiBranch[ScienceGround],#kiwiTier[8]]:FOR[zKiwiTechTree]
{
    @TechRequired = specializedScienceTech
}</v>
      </c>
      <c r="N702" t="str">
        <f>IF(AND(EXACT(LEFT(A702,1),UPPER(LEFT(A702,1)))=TRUE,A702&lt;&gt;""),_xlfn.CONCAT(REPT("/",4)," ",REPT("*",10)," ",A702," ",REPT("*",10)," ",REPT("\",4),CHAR(10)),IF(A702&lt;&gt;"",_xlfn.CONCAT(REPT("/",2)," Tier ",B702," - ",VLOOKUP(A702,primary[[id]:[realTitle]],5,FALSE)," ",REPT("\",2),CHAR(10)),""))</f>
        <v xml:space="preserve">// Tier 8 - Specialized Science Tech \\
</v>
      </c>
    </row>
    <row r="703" spans="1:14" x14ac:dyDescent="0.35">
      <c r="A703" t="s">
        <v>169</v>
      </c>
      <c r="B703">
        <f>_xlfn.FLOOR.MATH(VLOOKUP(Tbl_ScienceGround[[#This Row],[ScienceGround]],primary[[id]:[tier]],2,FALSE),1)</f>
        <v>9</v>
      </c>
      <c r="C703" t="s">
        <v>1169</v>
      </c>
      <c r="G703" t="str">
        <f t="shared" si="43"/>
        <v>ScienceGround9</v>
      </c>
      <c r="M703" s="14" t="str">
        <f t="shared" si="42"/>
        <v>@PART[*]:HAS[#kiwiBranch[ScienceGround],#kiwiTier[9]]:FOR[zKiwiTechTree]
{
    @TechRequired = longTermScienceTech
}</v>
      </c>
      <c r="N703" t="str">
        <f>IF(AND(EXACT(LEFT(A703,1),UPPER(LEFT(A703,1)))=TRUE,A703&lt;&gt;""),_xlfn.CONCAT(REPT("/",4)," ",REPT("*",10)," ",A703," ",REPT("*",10)," ",REPT("\",4),CHAR(10)),IF(A703&lt;&gt;"",_xlfn.CONCAT(REPT("/",2)," Tier ",B703," - ",VLOOKUP(A703,primary[[id]:[realTitle]],5,FALSE)," ",REPT("\",2),CHAR(10)),""))</f>
        <v xml:space="preserve">// Tier 9 - Long-Term Science Tech \\
</v>
      </c>
    </row>
    <row r="704" spans="1:14" x14ac:dyDescent="0.35">
      <c r="A704" t="s">
        <v>170</v>
      </c>
      <c r="B704">
        <f>_xlfn.FLOOR.MATH(VLOOKUP(Tbl_ScienceGround[[#This Row],[ScienceGround]],primary[[id]:[tier]],2,FALSE),1)</f>
        <v>10</v>
      </c>
      <c r="C704" t="s">
        <v>1169</v>
      </c>
      <c r="G704" t="str">
        <f t="shared" si="43"/>
        <v>ScienceGround10</v>
      </c>
      <c r="M704" s="14" t="str">
        <f t="shared" si="42"/>
        <v>@PART[*]:HAS[#kiwiBranch[ScienceGround],#kiwiTier[10]]:FOR[zKiwiTechTree]
{
    @TechRequired = scientificOutposts
}</v>
      </c>
      <c r="N704" t="str">
        <f>IF(AND(EXACT(LEFT(A704,1),UPPER(LEFT(A704,1)))=TRUE,A704&lt;&gt;""),_xlfn.CONCAT(REPT("/",4)," ",REPT("*",10)," ",A704," ",REPT("*",10)," ",REPT("\",4),CHAR(10)),IF(A704&lt;&gt;"",_xlfn.CONCAT(REPT("/",2)," Tier ",B704," - ",VLOOKUP(A704,primary[[id]:[realTitle]],5,FALSE)," ",REPT("\",2),CHAR(10)),""))</f>
        <v xml:space="preserve">// Tier 10 - Scientific Outposts \\
</v>
      </c>
    </row>
    <row r="705" spans="1:14" x14ac:dyDescent="0.35">
      <c r="A705" t="s">
        <v>223</v>
      </c>
      <c r="B705">
        <f>_xlfn.FLOOR.MATH(VLOOKUP(Tbl_ScienceGround[[#This Row],[ScienceGround]],primary[[id]:[tier]],2,FALSE),1)</f>
        <v>11</v>
      </c>
      <c r="C705" t="s">
        <v>1169</v>
      </c>
      <c r="G705" t="str">
        <f t="shared" si="43"/>
        <v>ScienceGround11</v>
      </c>
      <c r="M705" s="14" t="str">
        <f t="shared" si="42"/>
        <v>@PART[*]:HAS[#kiwiBranch[ScienceGround],#kiwiTier[11]]:FOR[zKiwiTechTree]
{
    @TechRequired = highEnergyScience
}</v>
      </c>
      <c r="N705" t="str">
        <f>IF(AND(EXACT(LEFT(A705,1),UPPER(LEFT(A705,1)))=TRUE,A705&lt;&gt;""),_xlfn.CONCAT(REPT("/",4)," ",REPT("*",10)," ",A705," ",REPT("*",10)," ",REPT("\",4),CHAR(10)),IF(A705&lt;&gt;"",_xlfn.CONCAT(REPT("/",2)," Tier ",B705," - ",VLOOKUP(A705,primary[[id]:[realTitle]],5,FALSE)," ",REPT("\",2),CHAR(10)),""))</f>
        <v xml:space="preserve">// Tier 11 - High-Energy Science \\
</v>
      </c>
    </row>
    <row r="706" spans="1:14" x14ac:dyDescent="0.35">
      <c r="A706" t="s">
        <v>224</v>
      </c>
      <c r="B706">
        <f>_xlfn.FLOOR.MATH(VLOOKUP(Tbl_ScienceGround[[#This Row],[ScienceGround]],primary[[id]:[tier]],2,FALSE),1)</f>
        <v>12</v>
      </c>
      <c r="C706" t="s">
        <v>1169</v>
      </c>
      <c r="G706" t="str">
        <f t="shared" si="43"/>
        <v>ScienceGround12</v>
      </c>
      <c r="M706" s="14" t="str">
        <f t="shared" si="42"/>
        <v>@PART[*]:HAS[#kiwiBranch[ScienceGround],#kiwiTier[12]]:FOR[zKiwiTechTree]
{
    @TechRequired = appliedHighEnergyPhysics
}</v>
      </c>
      <c r="N706" t="str">
        <f>IF(AND(EXACT(LEFT(A706,1),UPPER(LEFT(A706,1)))=TRUE,A706&lt;&gt;""),_xlfn.CONCAT(REPT("/",4)," ",REPT("*",10)," ",A706," ",REPT("*",10)," ",REPT("\",4),CHAR(10)),IF(A706&lt;&gt;"",_xlfn.CONCAT(REPT("/",2)," Tier ",B706," - ",VLOOKUP(A706,primary[[id]:[realTitle]],5,FALSE)," ",REPT("\",2),CHAR(10)),""))</f>
        <v xml:space="preserve">// Tier 12 - Applied High Energy Physics \\
</v>
      </c>
    </row>
    <row r="707" spans="1:14" x14ac:dyDescent="0.35">
      <c r="A707" t="s">
        <v>225</v>
      </c>
      <c r="B707">
        <f>_xlfn.FLOOR.MATH(VLOOKUP(Tbl_ScienceGround[[#This Row],[ScienceGround]],primary[[id]:[tier]],2,FALSE),1)</f>
        <v>13</v>
      </c>
      <c r="C707" t="s">
        <v>1169</v>
      </c>
      <c r="G707" t="str">
        <f t="shared" si="43"/>
        <v>ScienceGround13</v>
      </c>
      <c r="M707" s="14" t="str">
        <f t="shared" si="42"/>
        <v>@PART[*]:HAS[#kiwiBranch[ScienceGround],#kiwiTier[13]]:FOR[zKiwiTechTree]
{
    @TechRequired = ultraHighEnergyPhysics
}</v>
      </c>
      <c r="N707" t="str">
        <f>IF(AND(EXACT(LEFT(A707,1),UPPER(LEFT(A707,1)))=TRUE,A707&lt;&gt;""),_xlfn.CONCAT(REPT("/",4)," ",REPT("*",10)," ",A707," ",REPT("*",10)," ",REPT("\",4),CHAR(10)),IF(A707&lt;&gt;"",_xlfn.CONCAT(REPT("/",2)," Tier ",B707," - ",VLOOKUP(A707,primary[[id]:[realTitle]],5,FALSE)," ",REPT("\",2),CHAR(10)),""))</f>
        <v xml:space="preserve">// Tier 13 - Ultra-High Energy Physics \\
</v>
      </c>
    </row>
    <row r="708" spans="1:14" x14ac:dyDescent="0.35">
      <c r="A708" t="s">
        <v>1537</v>
      </c>
      <c r="B708">
        <f>_xlfn.FLOOR.MATH(VLOOKUP(Tbl_ScienceGround[[#This Row],[ScienceGround]],primary[[id]:[tier]],2,FALSE),1)</f>
        <v>14</v>
      </c>
      <c r="C708" t="s">
        <v>1169</v>
      </c>
      <c r="G708" t="str">
        <f t="shared" si="43"/>
        <v>ScienceGround14</v>
      </c>
      <c r="M708" s="14" t="str">
        <f t="shared" si="42"/>
        <v>@PART[*]:HAS[#kiwiBranch[ScienceGround],#kiwiTier[14]]:FOR[zKiwiTechTree]
{
    @TechRequired = extremeHighEnergyPhysics
}</v>
      </c>
      <c r="N708" t="str">
        <f>IF(AND(EXACT(LEFT(A708,1),UPPER(LEFT(A708,1)))=TRUE,A708&lt;&gt;""),_xlfn.CONCAT(REPT("/",4)," ",REPT("*",10)," ",A708," ",REPT("*",10)," ",REPT("\",4),CHAR(10)),IF(A708&lt;&gt;"",_xlfn.CONCAT(REPT("/",2)," Tier ",B708," - ",VLOOKUP(A708,primary[[id]:[realTitle]],5,FALSE)," ",REPT("\",2),CHAR(10)),""))</f>
        <v xml:space="preserve">// Tier 14 - Extreme High Energy Physics \\
</v>
      </c>
    </row>
    <row r="709" spans="1:14" x14ac:dyDescent="0.35">
      <c r="G709" t="str">
        <f t="shared" si="43"/>
        <v/>
      </c>
      <c r="M709" s="14" t="str">
        <f t="shared" si="42"/>
        <v/>
      </c>
      <c r="N709" t="str">
        <f>IF(AND(EXACT(LEFT(A709,1),UPPER(LEFT(A709,1)))=TRUE,A709&lt;&gt;""),_xlfn.CONCAT(REPT("/",4)," ",REPT("*",10)," ",A709," ",REPT("*",10)," ",REPT("\",4),CHAR(10)),IF(A709&lt;&gt;"",_xlfn.CONCAT(REPT("/",2)," Tier ",B709," - ",VLOOKUP(A709,primary[[id]:[realTitle]],5,FALSE)," ",REPT("\",2),CHAR(10)),""))</f>
        <v/>
      </c>
    </row>
    <row r="710" spans="1:14" x14ac:dyDescent="0.35">
      <c r="G710" t="str">
        <f t="shared" si="43"/>
        <v/>
      </c>
      <c r="M710" s="14" t="str">
        <f t="shared" si="42"/>
        <v/>
      </c>
      <c r="N710" t="str">
        <f>IF(AND(EXACT(LEFT(A710,1),UPPER(LEFT(A710,1)))=TRUE,A710&lt;&gt;""),_xlfn.CONCAT(REPT("/",4)," ",REPT("*",10)," ",A710," ",REPT("*",10)," ",REPT("\",4),CHAR(10)),IF(A710&lt;&gt;"",_xlfn.CONCAT(REPT("/",2)," Tier ",B710," - ",VLOOKUP(A710,primary[[id]:[realTitle]],5,FALSE)," ",REPT("\",2),CHAR(10)),""))</f>
        <v/>
      </c>
    </row>
    <row r="711" spans="1:14" x14ac:dyDescent="0.35">
      <c r="A711" t="s">
        <v>1170</v>
      </c>
      <c r="B711" t="s">
        <v>247</v>
      </c>
      <c r="C711" t="s">
        <v>1165</v>
      </c>
      <c r="G711" t="str">
        <f t="shared" si="43"/>
        <v>TitleTier</v>
      </c>
      <c r="M711" s="14" t="str">
        <f t="shared" si="42"/>
        <v/>
      </c>
      <c r="N711" t="str">
        <f>IF(AND(EXACT(LEFT(A711,1),UPPER(LEFT(A711,1)))=TRUE,A711&lt;&gt;""),_xlfn.CONCAT(REPT("/",4)," ",REPT("*",10)," ",A711," ",REPT("*",10)," ",REPT("\",4),CHAR(10)),IF(A711&lt;&gt;"",_xlfn.CONCAT(REPT("/",2)," Tier ",B711," - ",VLOOKUP(A711,primary[[id]:[realTitle]],5,FALSE)," ",REPT("\",2),CHAR(10)),""))</f>
        <v xml:space="preserve">//// ********** OtherParts ********** \\\\
</v>
      </c>
    </row>
    <row r="712" spans="1:14" x14ac:dyDescent="0.35">
      <c r="A712" s="18" t="s">
        <v>3</v>
      </c>
      <c r="B712">
        <f>_xlfn.FLOOR.MATH(VLOOKUP(Tbl_OtherParts[[#This Row],[OtherParts]],primary[[id]:[tier]],2,FALSE),1)</f>
        <v>0</v>
      </c>
      <c r="C712" t="s">
        <v>1170</v>
      </c>
      <c r="G712" t="str">
        <f t="shared" si="43"/>
        <v>OtherParts0</v>
      </c>
      <c r="M712" s="14" t="str">
        <f t="shared" si="42"/>
        <v>@PART[*]:HAS[#kiwiBranch[OtherParts],#kiwiTier[0]]:FOR[zKiwiTechTree]
{
    @TechRequired = otherParts
}</v>
      </c>
      <c r="N712" t="str">
        <f>IF(AND(EXACT(LEFT(A712,1),UPPER(LEFT(A712,1)))=TRUE,A712&lt;&gt;""),_xlfn.CONCAT(REPT("/",4)," ",REPT("*",10)," ",A712," ",REPT("*",10)," ",REPT("\",4),CHAR(10)),IF(A712&lt;&gt;"",_xlfn.CONCAT(REPT("/",2)," Tier ",B712," - ",VLOOKUP(A712,primary[[id]:[realTitle]],5,FALSE)," ",REPT("\",2),CHAR(10)),""))</f>
        <v xml:space="preserve">// Tier 0 - Other Parts \\
</v>
      </c>
    </row>
    <row r="713" spans="1:14" x14ac:dyDescent="0.35">
      <c r="G713" t="str">
        <f t="shared" si="43"/>
        <v/>
      </c>
      <c r="M713" s="14" t="str">
        <f t="shared" si="42"/>
        <v/>
      </c>
      <c r="N713" t="str">
        <f>IF(AND(EXACT(LEFT(A713,1),UPPER(LEFT(A713,1)))=TRUE,A713&lt;&gt;""),_xlfn.CONCAT(REPT("/",4)," ",REPT("*",10)," ",A713," ",REPT("*",10)," ",REPT("\",4),CHAR(10)),IF(A713&lt;&gt;"",_xlfn.CONCAT(REPT("/",2)," Tier ",B713," - ",VLOOKUP(A713,primary[[id]:[realTitle]],5,FALSE)," ",REPT("\",2),CHAR(10)),""))</f>
        <v/>
      </c>
    </row>
    <row r="714" spans="1:14" x14ac:dyDescent="0.35">
      <c r="G714" t="str">
        <f>_xlfn.CONCAT(C714,B714)</f>
        <v/>
      </c>
      <c r="M714" s="14" t="str">
        <f t="shared" si="42"/>
        <v/>
      </c>
      <c r="N714" t="str">
        <f>IF(AND(EXACT(LEFT(A714,1),UPPER(LEFT(A714,1)))=TRUE,A714&lt;&gt;""),_xlfn.CONCAT(REPT("/",4)," ",REPT("*",10)," ",A714," ",REPT("*",10)," ",REPT("\",4),CHAR(10)),IF(A714&lt;&gt;"",_xlfn.CONCAT(REPT("/",2)," Tier ",B714," - ",VLOOKUP(A714,primary[[id]:[realTitle]],5,FALSE)," ",REPT("\",2),CHAR(10)),""))</f>
        <v/>
      </c>
    </row>
    <row r="715" spans="1:14" x14ac:dyDescent="0.35">
      <c r="A715" t="s">
        <v>1171</v>
      </c>
      <c r="B715" t="s">
        <v>247</v>
      </c>
      <c r="C715" t="s">
        <v>1165</v>
      </c>
      <c r="G715" t="str">
        <f>_xlfn.CONCAT(C715,B715)</f>
        <v>TitleTier</v>
      </c>
      <c r="M715" s="14" t="str">
        <f t="shared" si="42"/>
        <v/>
      </c>
      <c r="N715" t="str">
        <f>IF(AND(EXACT(LEFT(A715,1),UPPER(LEFT(A715,1)))=TRUE,A715&lt;&gt;""),_xlfn.CONCAT(REPT("/",4)," ",REPT("*",10)," ",A715," ",REPT("*",10)," ",REPT("\",4),CHAR(10)),IF(A715&lt;&gt;"",_xlfn.CONCAT(REPT("/",2)," Tier ",B715," - ",VLOOKUP(A715,primary[[id]:[realTitle]],5,FALSE)," ",REPT("\",2),CHAR(10)),""))</f>
        <v xml:space="preserve">//// ********** Unresearchable ********** \\\\
</v>
      </c>
    </row>
    <row r="716" spans="1:14" x14ac:dyDescent="0.35">
      <c r="A716" s="18" t="s">
        <v>1172</v>
      </c>
      <c r="B716">
        <v>0</v>
      </c>
      <c r="C716" t="s">
        <v>1171</v>
      </c>
      <c r="G716" t="str">
        <f>_xlfn.CONCAT(C716,B716)</f>
        <v>Unresearchable0</v>
      </c>
      <c r="M716" s="14" t="str">
        <f t="shared" si="42"/>
        <v>@PART[*]:HAS[#kiwiBranch[Unresearchable],#kiwiTier[0]]:FOR[zKiwiTechTree]
{
    @TechRequired = unresearchable
}</v>
      </c>
      <c r="N716" t="e">
        <f>IF(AND(EXACT(LEFT(A716,1),UPPER(LEFT(A716,1)))=TRUE,A716&lt;&gt;""),_xlfn.CONCAT(REPT("/",4)," ",REPT("*",10)," ",A716," ",REPT("*",10)," ",REPT("\",4),CHAR(10)),IF(A716&lt;&gt;"",_xlfn.CONCAT(REPT("/",2)," Tier ",B716," - ",VLOOKUP(A716,primary[[id]:[realTitle]],5,FALSE)," ",REPT("\",2),CHAR(10)),""))</f>
        <v>#N/A</v>
      </c>
    </row>
    <row r="717" spans="1:14" x14ac:dyDescent="0.35">
      <c r="G717" t="str">
        <f>_xlfn.CONCAT(C717,B717)</f>
        <v/>
      </c>
      <c r="M717" s="14" t="str">
        <f t="shared" si="42"/>
        <v/>
      </c>
    </row>
    <row r="718" spans="1:14" x14ac:dyDescent="0.35">
      <c r="G718" t="str">
        <f>_xlfn.CONCAT(C718,B718)</f>
        <v/>
      </c>
      <c r="M718" s="14" t="str">
        <f t="shared" si="42"/>
        <v/>
      </c>
    </row>
    <row r="719" spans="1:14" x14ac:dyDescent="0.35">
      <c r="M719" s="14" t="str">
        <f t="shared" si="42"/>
        <v/>
      </c>
    </row>
    <row r="720" spans="1:14" x14ac:dyDescent="0.35">
      <c r="M720" s="14" t="str">
        <f t="shared" si="42"/>
        <v/>
      </c>
    </row>
    <row r="721" spans="13:13" x14ac:dyDescent="0.35">
      <c r="M721" s="14" t="str">
        <f t="shared" ref="M721:M784" si="44">IF(ISNUMBER(B721)=TRUE,_xlfn.CONCAT("@PART[*]:HAS[#kiwiBranch[",C721,"],#kiwiTier[",B721,"]]:FOR[zKiwiTechTree]",CHAR(10),"{",CHAR(10),"    @TechRequired = ",A721,CHAR(10),"}"),"")</f>
        <v/>
      </c>
    </row>
    <row r="722" spans="13:13" x14ac:dyDescent="0.35">
      <c r="M722" s="14" t="str">
        <f t="shared" si="44"/>
        <v/>
      </c>
    </row>
    <row r="723" spans="13:13" x14ac:dyDescent="0.35">
      <c r="M723" s="14" t="str">
        <f t="shared" si="44"/>
        <v/>
      </c>
    </row>
    <row r="724" spans="13:13" x14ac:dyDescent="0.35">
      <c r="M724" s="14" t="str">
        <f t="shared" si="44"/>
        <v/>
      </c>
    </row>
    <row r="725" spans="13:13" x14ac:dyDescent="0.35">
      <c r="M725" s="14" t="str">
        <f t="shared" si="44"/>
        <v/>
      </c>
    </row>
    <row r="726" spans="13:13" x14ac:dyDescent="0.35">
      <c r="M726" s="14" t="str">
        <f t="shared" si="44"/>
        <v/>
      </c>
    </row>
    <row r="727" spans="13:13" x14ac:dyDescent="0.35">
      <c r="M727" s="14" t="str">
        <f t="shared" si="44"/>
        <v/>
      </c>
    </row>
    <row r="728" spans="13:13" x14ac:dyDescent="0.35">
      <c r="M728" s="14" t="str">
        <f t="shared" si="44"/>
        <v/>
      </c>
    </row>
    <row r="729" spans="13:13" x14ac:dyDescent="0.35">
      <c r="M729" s="14" t="str">
        <f t="shared" si="44"/>
        <v/>
      </c>
    </row>
    <row r="730" spans="13:13" x14ac:dyDescent="0.35">
      <c r="M730" s="14" t="str">
        <f t="shared" si="44"/>
        <v/>
      </c>
    </row>
    <row r="731" spans="13:13" x14ac:dyDescent="0.35">
      <c r="M731" s="14" t="str">
        <f t="shared" si="44"/>
        <v/>
      </c>
    </row>
    <row r="732" spans="13:13" x14ac:dyDescent="0.35">
      <c r="M732" s="14" t="str">
        <f t="shared" si="44"/>
        <v/>
      </c>
    </row>
    <row r="733" spans="13:13" x14ac:dyDescent="0.35">
      <c r="M733" s="14" t="str">
        <f t="shared" si="44"/>
        <v/>
      </c>
    </row>
    <row r="734" spans="13:13" x14ac:dyDescent="0.35">
      <c r="M734" s="14" t="str">
        <f t="shared" si="44"/>
        <v/>
      </c>
    </row>
    <row r="735" spans="13:13" x14ac:dyDescent="0.35">
      <c r="M735" s="14" t="str">
        <f t="shared" si="44"/>
        <v/>
      </c>
    </row>
    <row r="736" spans="13:13" x14ac:dyDescent="0.35">
      <c r="M736" s="14" t="str">
        <f t="shared" si="44"/>
        <v/>
      </c>
    </row>
    <row r="737" spans="13:13" x14ac:dyDescent="0.35">
      <c r="M737" s="14" t="str">
        <f t="shared" si="44"/>
        <v/>
      </c>
    </row>
    <row r="738" spans="13:13" x14ac:dyDescent="0.35">
      <c r="M738" s="14" t="str">
        <f t="shared" si="44"/>
        <v/>
      </c>
    </row>
    <row r="739" spans="13:13" x14ac:dyDescent="0.35">
      <c r="M739" s="14" t="str">
        <f t="shared" si="44"/>
        <v/>
      </c>
    </row>
    <row r="740" spans="13:13" x14ac:dyDescent="0.35">
      <c r="M740" s="14" t="str">
        <f t="shared" si="44"/>
        <v/>
      </c>
    </row>
    <row r="741" spans="13:13" x14ac:dyDescent="0.35">
      <c r="M741" s="14" t="str">
        <f t="shared" si="44"/>
        <v/>
      </c>
    </row>
    <row r="742" spans="13:13" x14ac:dyDescent="0.35">
      <c r="M742" s="14" t="str">
        <f t="shared" si="44"/>
        <v/>
      </c>
    </row>
    <row r="743" spans="13:13" x14ac:dyDescent="0.35">
      <c r="M743" s="14" t="str">
        <f t="shared" si="44"/>
        <v/>
      </c>
    </row>
    <row r="744" spans="13:13" x14ac:dyDescent="0.35">
      <c r="M744" s="14" t="str">
        <f t="shared" si="44"/>
        <v/>
      </c>
    </row>
    <row r="745" spans="13:13" x14ac:dyDescent="0.35">
      <c r="M745" s="14" t="str">
        <f t="shared" si="44"/>
        <v/>
      </c>
    </row>
    <row r="746" spans="13:13" x14ac:dyDescent="0.35">
      <c r="M746" s="14" t="str">
        <f t="shared" si="44"/>
        <v/>
      </c>
    </row>
    <row r="747" spans="13:13" x14ac:dyDescent="0.35">
      <c r="M747" s="14" t="str">
        <f t="shared" si="44"/>
        <v/>
      </c>
    </row>
    <row r="748" spans="13:13" x14ac:dyDescent="0.35">
      <c r="M748" s="14" t="str">
        <f t="shared" si="44"/>
        <v/>
      </c>
    </row>
    <row r="749" spans="13:13" x14ac:dyDescent="0.35">
      <c r="M749" s="14" t="str">
        <f t="shared" si="44"/>
        <v/>
      </c>
    </row>
    <row r="750" spans="13:13" x14ac:dyDescent="0.35">
      <c r="M750" s="14" t="str">
        <f t="shared" si="44"/>
        <v/>
      </c>
    </row>
    <row r="751" spans="13:13" x14ac:dyDescent="0.35">
      <c r="M751" s="14" t="str">
        <f t="shared" si="44"/>
        <v/>
      </c>
    </row>
    <row r="752" spans="13:13" x14ac:dyDescent="0.35">
      <c r="M752" s="14" t="str">
        <f t="shared" si="44"/>
        <v/>
      </c>
    </row>
    <row r="753" spans="13:13" x14ac:dyDescent="0.35">
      <c r="M753" s="14" t="str">
        <f t="shared" si="44"/>
        <v/>
      </c>
    </row>
    <row r="754" spans="13:13" x14ac:dyDescent="0.35">
      <c r="M754" s="14" t="str">
        <f t="shared" si="44"/>
        <v/>
      </c>
    </row>
    <row r="755" spans="13:13" x14ac:dyDescent="0.35">
      <c r="M755" s="14" t="str">
        <f t="shared" si="44"/>
        <v/>
      </c>
    </row>
    <row r="756" spans="13:13" x14ac:dyDescent="0.35">
      <c r="M756" s="14" t="str">
        <f t="shared" si="44"/>
        <v/>
      </c>
    </row>
    <row r="757" spans="13:13" x14ac:dyDescent="0.35">
      <c r="M757" s="14" t="str">
        <f t="shared" si="44"/>
        <v/>
      </c>
    </row>
    <row r="758" spans="13:13" x14ac:dyDescent="0.35">
      <c r="M758" s="14" t="str">
        <f t="shared" si="44"/>
        <v/>
      </c>
    </row>
    <row r="759" spans="13:13" x14ac:dyDescent="0.35">
      <c r="M759" s="14" t="str">
        <f t="shared" si="44"/>
        <v/>
      </c>
    </row>
    <row r="760" spans="13:13" x14ac:dyDescent="0.35">
      <c r="M760" s="14" t="str">
        <f t="shared" si="44"/>
        <v/>
      </c>
    </row>
    <row r="761" spans="13:13" x14ac:dyDescent="0.35">
      <c r="M761" s="14" t="str">
        <f t="shared" si="44"/>
        <v/>
      </c>
    </row>
    <row r="762" spans="13:13" x14ac:dyDescent="0.35">
      <c r="M762" s="14" t="str">
        <f t="shared" si="44"/>
        <v/>
      </c>
    </row>
    <row r="763" spans="13:13" x14ac:dyDescent="0.35">
      <c r="M763" s="14" t="str">
        <f t="shared" si="44"/>
        <v/>
      </c>
    </row>
    <row r="764" spans="13:13" x14ac:dyDescent="0.35">
      <c r="M764" s="14" t="str">
        <f t="shared" si="44"/>
        <v/>
      </c>
    </row>
    <row r="765" spans="13:13" x14ac:dyDescent="0.35">
      <c r="M765" s="14" t="str">
        <f t="shared" si="44"/>
        <v/>
      </c>
    </row>
    <row r="766" spans="13:13" x14ac:dyDescent="0.35">
      <c r="M766" s="14" t="str">
        <f t="shared" si="44"/>
        <v/>
      </c>
    </row>
    <row r="767" spans="13:13" x14ac:dyDescent="0.35">
      <c r="M767" s="14" t="str">
        <f t="shared" si="44"/>
        <v/>
      </c>
    </row>
    <row r="768" spans="13:13" x14ac:dyDescent="0.35">
      <c r="M768" s="14" t="str">
        <f t="shared" si="44"/>
        <v/>
      </c>
    </row>
    <row r="769" spans="13:13" x14ac:dyDescent="0.35">
      <c r="M769" s="14" t="str">
        <f t="shared" si="44"/>
        <v/>
      </c>
    </row>
    <row r="770" spans="13:13" x14ac:dyDescent="0.35">
      <c r="M770" s="14" t="str">
        <f t="shared" si="44"/>
        <v/>
      </c>
    </row>
    <row r="771" spans="13:13" x14ac:dyDescent="0.35">
      <c r="M771" s="14" t="str">
        <f t="shared" si="44"/>
        <v/>
      </c>
    </row>
    <row r="772" spans="13:13" x14ac:dyDescent="0.35">
      <c r="M772" s="14" t="str">
        <f t="shared" si="44"/>
        <v/>
      </c>
    </row>
    <row r="773" spans="13:13" x14ac:dyDescent="0.35">
      <c r="M773" s="14" t="str">
        <f t="shared" si="44"/>
        <v/>
      </c>
    </row>
    <row r="774" spans="13:13" x14ac:dyDescent="0.35">
      <c r="M774" s="14" t="str">
        <f t="shared" si="44"/>
        <v/>
      </c>
    </row>
    <row r="775" spans="13:13" x14ac:dyDescent="0.35">
      <c r="M775" s="14" t="str">
        <f t="shared" si="44"/>
        <v/>
      </c>
    </row>
    <row r="776" spans="13:13" x14ac:dyDescent="0.35">
      <c r="M776" s="14" t="str">
        <f t="shared" si="44"/>
        <v/>
      </c>
    </row>
    <row r="777" spans="13:13" x14ac:dyDescent="0.35">
      <c r="M777" s="14" t="str">
        <f t="shared" si="44"/>
        <v/>
      </c>
    </row>
    <row r="778" spans="13:13" x14ac:dyDescent="0.35">
      <c r="M778" s="14" t="str">
        <f t="shared" si="44"/>
        <v/>
      </c>
    </row>
    <row r="779" spans="13:13" x14ac:dyDescent="0.35">
      <c r="M779" s="14" t="str">
        <f t="shared" si="44"/>
        <v/>
      </c>
    </row>
    <row r="780" spans="13:13" x14ac:dyDescent="0.35">
      <c r="M780" s="14" t="str">
        <f t="shared" si="44"/>
        <v/>
      </c>
    </row>
    <row r="781" spans="13:13" x14ac:dyDescent="0.35">
      <c r="M781" s="14" t="str">
        <f t="shared" si="44"/>
        <v/>
      </c>
    </row>
    <row r="782" spans="13:13" x14ac:dyDescent="0.35">
      <c r="M782" s="14" t="str">
        <f t="shared" si="44"/>
        <v/>
      </c>
    </row>
    <row r="783" spans="13:13" x14ac:dyDescent="0.35">
      <c r="M783" s="14" t="str">
        <f t="shared" si="44"/>
        <v/>
      </c>
    </row>
    <row r="784" spans="13:13" x14ac:dyDescent="0.35">
      <c r="M784" s="14" t="str">
        <f t="shared" si="44"/>
        <v/>
      </c>
    </row>
    <row r="785" spans="13:13" x14ac:dyDescent="0.35">
      <c r="M785" s="14" t="str">
        <f t="shared" ref="M785:M848" si="45">IF(ISNUMBER(B785)=TRUE,_xlfn.CONCAT("@PART[*]:HAS[#kiwiBranch[",C785,"],#kiwiTier[",B785,"]]:FOR[zKiwiTechTree]",CHAR(10),"{",CHAR(10),"    @TechRequired = ",A785,CHAR(10),"}"),"")</f>
        <v/>
      </c>
    </row>
    <row r="786" spans="13:13" x14ac:dyDescent="0.35">
      <c r="M786" s="14" t="str">
        <f t="shared" si="45"/>
        <v/>
      </c>
    </row>
    <row r="787" spans="13:13" x14ac:dyDescent="0.35">
      <c r="M787" s="14" t="str">
        <f t="shared" si="45"/>
        <v/>
      </c>
    </row>
    <row r="788" spans="13:13" x14ac:dyDescent="0.35">
      <c r="M788" s="14" t="str">
        <f t="shared" si="45"/>
        <v/>
      </c>
    </row>
    <row r="789" spans="13:13" x14ac:dyDescent="0.35">
      <c r="M789" s="14" t="str">
        <f t="shared" si="45"/>
        <v/>
      </c>
    </row>
    <row r="790" spans="13:13" x14ac:dyDescent="0.35">
      <c r="M790" s="14" t="str">
        <f t="shared" si="45"/>
        <v/>
      </c>
    </row>
    <row r="791" spans="13:13" x14ac:dyDescent="0.35">
      <c r="M791" s="14" t="str">
        <f t="shared" si="45"/>
        <v/>
      </c>
    </row>
    <row r="792" spans="13:13" x14ac:dyDescent="0.35">
      <c r="M792" s="14" t="str">
        <f t="shared" si="45"/>
        <v/>
      </c>
    </row>
    <row r="793" spans="13:13" x14ac:dyDescent="0.35">
      <c r="M793" s="14" t="str">
        <f t="shared" si="45"/>
        <v/>
      </c>
    </row>
    <row r="794" spans="13:13" x14ac:dyDescent="0.35">
      <c r="M794" s="14" t="str">
        <f t="shared" si="45"/>
        <v/>
      </c>
    </row>
    <row r="795" spans="13:13" x14ac:dyDescent="0.35">
      <c r="M795" s="14" t="str">
        <f t="shared" si="45"/>
        <v/>
      </c>
    </row>
    <row r="796" spans="13:13" x14ac:dyDescent="0.35">
      <c r="M796" s="14" t="str">
        <f t="shared" si="45"/>
        <v/>
      </c>
    </row>
    <row r="797" spans="13:13" x14ac:dyDescent="0.35">
      <c r="M797" s="14" t="str">
        <f t="shared" si="45"/>
        <v/>
      </c>
    </row>
    <row r="798" spans="13:13" x14ac:dyDescent="0.35">
      <c r="M798" s="14" t="str">
        <f t="shared" si="45"/>
        <v/>
      </c>
    </row>
    <row r="799" spans="13:13" x14ac:dyDescent="0.35">
      <c r="M799" s="14" t="str">
        <f t="shared" si="45"/>
        <v/>
      </c>
    </row>
    <row r="800" spans="13:13" x14ac:dyDescent="0.35">
      <c r="M800" s="14" t="str">
        <f t="shared" si="45"/>
        <v/>
      </c>
    </row>
    <row r="801" spans="13:13" x14ac:dyDescent="0.35">
      <c r="M801" s="14" t="str">
        <f t="shared" si="45"/>
        <v/>
      </c>
    </row>
    <row r="802" spans="13:13" x14ac:dyDescent="0.35">
      <c r="M802" s="14" t="str">
        <f t="shared" si="45"/>
        <v/>
      </c>
    </row>
    <row r="803" spans="13:13" x14ac:dyDescent="0.35">
      <c r="M803" s="14" t="str">
        <f t="shared" si="45"/>
        <v/>
      </c>
    </row>
    <row r="804" spans="13:13" x14ac:dyDescent="0.35">
      <c r="M804" s="14" t="str">
        <f t="shared" si="45"/>
        <v/>
      </c>
    </row>
    <row r="805" spans="13:13" x14ac:dyDescent="0.35">
      <c r="M805" s="14" t="str">
        <f t="shared" si="45"/>
        <v/>
      </c>
    </row>
    <row r="806" spans="13:13" x14ac:dyDescent="0.35">
      <c r="M806" s="14" t="str">
        <f t="shared" si="45"/>
        <v/>
      </c>
    </row>
    <row r="807" spans="13:13" x14ac:dyDescent="0.35">
      <c r="M807" s="14" t="str">
        <f t="shared" si="45"/>
        <v/>
      </c>
    </row>
    <row r="808" spans="13:13" x14ac:dyDescent="0.35">
      <c r="M808" s="14" t="str">
        <f t="shared" si="45"/>
        <v/>
      </c>
    </row>
    <row r="809" spans="13:13" x14ac:dyDescent="0.35">
      <c r="M809" s="14" t="str">
        <f t="shared" si="45"/>
        <v/>
      </c>
    </row>
    <row r="810" spans="13:13" x14ac:dyDescent="0.35">
      <c r="M810" s="14" t="str">
        <f t="shared" si="45"/>
        <v/>
      </c>
    </row>
    <row r="811" spans="13:13" x14ac:dyDescent="0.35">
      <c r="M811" s="14" t="str">
        <f t="shared" si="45"/>
        <v/>
      </c>
    </row>
    <row r="812" spans="13:13" x14ac:dyDescent="0.35">
      <c r="M812" s="14" t="str">
        <f t="shared" si="45"/>
        <v/>
      </c>
    </row>
    <row r="813" spans="13:13" x14ac:dyDescent="0.35">
      <c r="M813" s="14" t="str">
        <f t="shared" si="45"/>
        <v/>
      </c>
    </row>
    <row r="814" spans="13:13" x14ac:dyDescent="0.35">
      <c r="M814" s="14" t="str">
        <f t="shared" si="45"/>
        <v/>
      </c>
    </row>
    <row r="815" spans="13:13" x14ac:dyDescent="0.35">
      <c r="M815" s="14" t="str">
        <f t="shared" si="45"/>
        <v/>
      </c>
    </row>
    <row r="816" spans="13:13" x14ac:dyDescent="0.35">
      <c r="M816" s="14" t="str">
        <f t="shared" si="45"/>
        <v/>
      </c>
    </row>
    <row r="817" spans="13:13" x14ac:dyDescent="0.35">
      <c r="M817" s="14" t="str">
        <f t="shared" si="45"/>
        <v/>
      </c>
    </row>
    <row r="818" spans="13:13" x14ac:dyDescent="0.35">
      <c r="M818" s="14" t="str">
        <f t="shared" si="45"/>
        <v/>
      </c>
    </row>
    <row r="819" spans="13:13" x14ac:dyDescent="0.35">
      <c r="M819" s="14" t="str">
        <f t="shared" si="45"/>
        <v/>
      </c>
    </row>
    <row r="820" spans="13:13" x14ac:dyDescent="0.35">
      <c r="M820" s="14" t="str">
        <f t="shared" si="45"/>
        <v/>
      </c>
    </row>
    <row r="821" spans="13:13" x14ac:dyDescent="0.35">
      <c r="M821" s="14" t="str">
        <f t="shared" si="45"/>
        <v/>
      </c>
    </row>
    <row r="822" spans="13:13" x14ac:dyDescent="0.35">
      <c r="M822" s="14" t="str">
        <f t="shared" si="45"/>
        <v/>
      </c>
    </row>
    <row r="823" spans="13:13" x14ac:dyDescent="0.35">
      <c r="M823" s="14" t="str">
        <f t="shared" si="45"/>
        <v/>
      </c>
    </row>
    <row r="824" spans="13:13" x14ac:dyDescent="0.35">
      <c r="M824" s="14" t="str">
        <f t="shared" si="45"/>
        <v/>
      </c>
    </row>
    <row r="825" spans="13:13" x14ac:dyDescent="0.35">
      <c r="M825" s="14" t="str">
        <f t="shared" si="45"/>
        <v/>
      </c>
    </row>
    <row r="826" spans="13:13" x14ac:dyDescent="0.35">
      <c r="M826" s="14" t="str">
        <f t="shared" si="45"/>
        <v/>
      </c>
    </row>
    <row r="827" spans="13:13" x14ac:dyDescent="0.35">
      <c r="M827" s="14" t="str">
        <f t="shared" si="45"/>
        <v/>
      </c>
    </row>
    <row r="828" spans="13:13" x14ac:dyDescent="0.35">
      <c r="M828" s="14" t="str">
        <f t="shared" si="45"/>
        <v/>
      </c>
    </row>
    <row r="829" spans="13:13" x14ac:dyDescent="0.35">
      <c r="M829" s="14" t="str">
        <f t="shared" si="45"/>
        <v/>
      </c>
    </row>
    <row r="830" spans="13:13" x14ac:dyDescent="0.35">
      <c r="M830" s="14" t="str">
        <f t="shared" si="45"/>
        <v/>
      </c>
    </row>
    <row r="831" spans="13:13" x14ac:dyDescent="0.35">
      <c r="M831" s="14" t="str">
        <f t="shared" si="45"/>
        <v/>
      </c>
    </row>
    <row r="832" spans="13:13" x14ac:dyDescent="0.35">
      <c r="M832" s="14" t="str">
        <f t="shared" si="45"/>
        <v/>
      </c>
    </row>
    <row r="833" spans="13:13" x14ac:dyDescent="0.35">
      <c r="M833" s="14" t="str">
        <f t="shared" si="45"/>
        <v/>
      </c>
    </row>
    <row r="834" spans="13:13" x14ac:dyDescent="0.35">
      <c r="M834" s="14" t="str">
        <f t="shared" si="45"/>
        <v/>
      </c>
    </row>
    <row r="835" spans="13:13" x14ac:dyDescent="0.35">
      <c r="M835" s="14" t="str">
        <f t="shared" si="45"/>
        <v/>
      </c>
    </row>
    <row r="836" spans="13:13" x14ac:dyDescent="0.35">
      <c r="M836" s="14" t="str">
        <f t="shared" si="45"/>
        <v/>
      </c>
    </row>
    <row r="837" spans="13:13" x14ac:dyDescent="0.35">
      <c r="M837" s="14" t="str">
        <f t="shared" si="45"/>
        <v/>
      </c>
    </row>
    <row r="838" spans="13:13" x14ac:dyDescent="0.35">
      <c r="M838" s="14" t="str">
        <f t="shared" si="45"/>
        <v/>
      </c>
    </row>
    <row r="839" spans="13:13" x14ac:dyDescent="0.35">
      <c r="M839" s="14" t="str">
        <f t="shared" si="45"/>
        <v/>
      </c>
    </row>
    <row r="840" spans="13:13" x14ac:dyDescent="0.35">
      <c r="M840" s="14" t="str">
        <f t="shared" si="45"/>
        <v/>
      </c>
    </row>
    <row r="841" spans="13:13" x14ac:dyDescent="0.35">
      <c r="M841" s="14" t="str">
        <f t="shared" si="45"/>
        <v/>
      </c>
    </row>
    <row r="842" spans="13:13" x14ac:dyDescent="0.35">
      <c r="M842" s="14" t="str">
        <f t="shared" si="45"/>
        <v/>
      </c>
    </row>
    <row r="843" spans="13:13" x14ac:dyDescent="0.35">
      <c r="M843" s="14" t="str">
        <f t="shared" si="45"/>
        <v/>
      </c>
    </row>
    <row r="844" spans="13:13" x14ac:dyDescent="0.35">
      <c r="M844" s="14" t="str">
        <f t="shared" si="45"/>
        <v/>
      </c>
    </row>
    <row r="845" spans="13:13" x14ac:dyDescent="0.35">
      <c r="M845" s="14" t="str">
        <f t="shared" si="45"/>
        <v/>
      </c>
    </row>
    <row r="846" spans="13:13" x14ac:dyDescent="0.35">
      <c r="M846" s="14" t="str">
        <f t="shared" si="45"/>
        <v/>
      </c>
    </row>
    <row r="847" spans="13:13" x14ac:dyDescent="0.35">
      <c r="M847" s="14" t="str">
        <f t="shared" si="45"/>
        <v/>
      </c>
    </row>
    <row r="848" spans="13:13" x14ac:dyDescent="0.35">
      <c r="M848" s="14" t="str">
        <f t="shared" si="45"/>
        <v/>
      </c>
    </row>
    <row r="849" spans="13:13" x14ac:dyDescent="0.35">
      <c r="M849" s="14" t="str">
        <f t="shared" ref="M849:M912" si="46">IF(ISNUMBER(B849)=TRUE,_xlfn.CONCAT("@PART[*]:HAS[#kiwiBranch[",C849,"],#kiwiTier[",B849,"]]:FOR[zKiwiTechTree]",CHAR(10),"{",CHAR(10),"    @TechRequired = ",A849,CHAR(10),"}"),"")</f>
        <v/>
      </c>
    </row>
    <row r="850" spans="13:13" x14ac:dyDescent="0.35">
      <c r="M850" s="14" t="str">
        <f t="shared" si="46"/>
        <v/>
      </c>
    </row>
    <row r="851" spans="13:13" x14ac:dyDescent="0.35">
      <c r="M851" s="14" t="str">
        <f t="shared" si="46"/>
        <v/>
      </c>
    </row>
    <row r="852" spans="13:13" x14ac:dyDescent="0.35">
      <c r="M852" s="14" t="str">
        <f t="shared" si="46"/>
        <v/>
      </c>
    </row>
    <row r="853" spans="13:13" x14ac:dyDescent="0.35">
      <c r="M853" s="14" t="str">
        <f t="shared" si="46"/>
        <v/>
      </c>
    </row>
    <row r="854" spans="13:13" x14ac:dyDescent="0.35">
      <c r="M854" s="14" t="str">
        <f t="shared" si="46"/>
        <v/>
      </c>
    </row>
    <row r="855" spans="13:13" x14ac:dyDescent="0.35">
      <c r="M855" s="14" t="str">
        <f t="shared" si="46"/>
        <v/>
      </c>
    </row>
    <row r="856" spans="13:13" x14ac:dyDescent="0.35">
      <c r="M856" s="14" t="str">
        <f t="shared" si="46"/>
        <v/>
      </c>
    </row>
    <row r="857" spans="13:13" x14ac:dyDescent="0.35">
      <c r="M857" s="14" t="str">
        <f t="shared" si="46"/>
        <v/>
      </c>
    </row>
    <row r="858" spans="13:13" x14ac:dyDescent="0.35">
      <c r="M858" s="14" t="str">
        <f t="shared" si="46"/>
        <v/>
      </c>
    </row>
    <row r="859" spans="13:13" x14ac:dyDescent="0.35">
      <c r="M859" s="14" t="str">
        <f t="shared" si="46"/>
        <v/>
      </c>
    </row>
    <row r="860" spans="13:13" x14ac:dyDescent="0.35">
      <c r="M860" s="14" t="str">
        <f t="shared" si="46"/>
        <v/>
      </c>
    </row>
    <row r="861" spans="13:13" x14ac:dyDescent="0.35">
      <c r="M861" s="14" t="str">
        <f t="shared" si="46"/>
        <v/>
      </c>
    </row>
    <row r="862" spans="13:13" x14ac:dyDescent="0.35">
      <c r="M862" s="14" t="str">
        <f t="shared" si="46"/>
        <v/>
      </c>
    </row>
    <row r="863" spans="13:13" x14ac:dyDescent="0.35">
      <c r="M863" s="14" t="str">
        <f t="shared" si="46"/>
        <v/>
      </c>
    </row>
    <row r="864" spans="13:13" x14ac:dyDescent="0.35">
      <c r="M864" s="14" t="str">
        <f t="shared" si="46"/>
        <v/>
      </c>
    </row>
    <row r="865" spans="13:13" x14ac:dyDescent="0.35">
      <c r="M865" s="14" t="str">
        <f t="shared" si="46"/>
        <v/>
      </c>
    </row>
    <row r="866" spans="13:13" x14ac:dyDescent="0.35">
      <c r="M866" s="14" t="str">
        <f t="shared" si="46"/>
        <v/>
      </c>
    </row>
    <row r="867" spans="13:13" x14ac:dyDescent="0.35">
      <c r="M867" s="14" t="str">
        <f t="shared" si="46"/>
        <v/>
      </c>
    </row>
    <row r="868" spans="13:13" x14ac:dyDescent="0.35">
      <c r="M868" s="14" t="str">
        <f t="shared" si="46"/>
        <v/>
      </c>
    </row>
    <row r="869" spans="13:13" x14ac:dyDescent="0.35">
      <c r="M869" s="14" t="str">
        <f t="shared" si="46"/>
        <v/>
      </c>
    </row>
    <row r="870" spans="13:13" x14ac:dyDescent="0.35">
      <c r="M870" s="14" t="str">
        <f t="shared" si="46"/>
        <v/>
      </c>
    </row>
    <row r="871" spans="13:13" x14ac:dyDescent="0.35">
      <c r="M871" s="14" t="str">
        <f t="shared" si="46"/>
        <v/>
      </c>
    </row>
    <row r="872" spans="13:13" x14ac:dyDescent="0.35">
      <c r="M872" s="14" t="str">
        <f t="shared" si="46"/>
        <v/>
      </c>
    </row>
    <row r="873" spans="13:13" x14ac:dyDescent="0.35">
      <c r="M873" s="14" t="str">
        <f t="shared" si="46"/>
        <v/>
      </c>
    </row>
    <row r="874" spans="13:13" x14ac:dyDescent="0.35">
      <c r="M874" s="14" t="str">
        <f t="shared" si="46"/>
        <v/>
      </c>
    </row>
    <row r="875" spans="13:13" x14ac:dyDescent="0.35">
      <c r="M875" s="14" t="str">
        <f t="shared" si="46"/>
        <v/>
      </c>
    </row>
    <row r="876" spans="13:13" x14ac:dyDescent="0.35">
      <c r="M876" s="14" t="str">
        <f t="shared" si="46"/>
        <v/>
      </c>
    </row>
    <row r="877" spans="13:13" x14ac:dyDescent="0.35">
      <c r="M877" s="14" t="str">
        <f t="shared" si="46"/>
        <v/>
      </c>
    </row>
    <row r="878" spans="13:13" x14ac:dyDescent="0.35">
      <c r="M878" s="14" t="str">
        <f t="shared" si="46"/>
        <v/>
      </c>
    </row>
    <row r="879" spans="13:13" x14ac:dyDescent="0.35">
      <c r="M879" s="14" t="str">
        <f t="shared" si="46"/>
        <v/>
      </c>
    </row>
    <row r="880" spans="13:13" x14ac:dyDescent="0.35">
      <c r="M880" s="14" t="str">
        <f t="shared" si="46"/>
        <v/>
      </c>
    </row>
    <row r="881" spans="13:13" x14ac:dyDescent="0.35">
      <c r="M881" s="14" t="str">
        <f t="shared" si="46"/>
        <v/>
      </c>
    </row>
    <row r="882" spans="13:13" x14ac:dyDescent="0.35">
      <c r="M882" s="14" t="str">
        <f t="shared" si="46"/>
        <v/>
      </c>
    </row>
    <row r="883" spans="13:13" x14ac:dyDescent="0.35">
      <c r="M883" s="14" t="str">
        <f t="shared" si="46"/>
        <v/>
      </c>
    </row>
    <row r="884" spans="13:13" x14ac:dyDescent="0.35">
      <c r="M884" s="14" t="str">
        <f t="shared" si="46"/>
        <v/>
      </c>
    </row>
    <row r="885" spans="13:13" x14ac:dyDescent="0.35">
      <c r="M885" s="14" t="str">
        <f t="shared" si="46"/>
        <v/>
      </c>
    </row>
    <row r="886" spans="13:13" x14ac:dyDescent="0.35">
      <c r="M886" s="14" t="str">
        <f t="shared" si="46"/>
        <v/>
      </c>
    </row>
    <row r="887" spans="13:13" x14ac:dyDescent="0.35">
      <c r="M887" s="14" t="str">
        <f t="shared" si="46"/>
        <v/>
      </c>
    </row>
    <row r="888" spans="13:13" x14ac:dyDescent="0.35">
      <c r="M888" s="14" t="str">
        <f t="shared" si="46"/>
        <v/>
      </c>
    </row>
    <row r="889" spans="13:13" x14ac:dyDescent="0.35">
      <c r="M889" s="14" t="str">
        <f t="shared" si="46"/>
        <v/>
      </c>
    </row>
    <row r="890" spans="13:13" x14ac:dyDescent="0.35">
      <c r="M890" s="14" t="str">
        <f t="shared" si="46"/>
        <v/>
      </c>
    </row>
    <row r="891" spans="13:13" x14ac:dyDescent="0.35">
      <c r="M891" s="14" t="str">
        <f t="shared" si="46"/>
        <v/>
      </c>
    </row>
    <row r="892" spans="13:13" x14ac:dyDescent="0.35">
      <c r="M892" s="14" t="str">
        <f t="shared" si="46"/>
        <v/>
      </c>
    </row>
    <row r="893" spans="13:13" x14ac:dyDescent="0.35">
      <c r="M893" s="14" t="str">
        <f t="shared" si="46"/>
        <v/>
      </c>
    </row>
    <row r="894" spans="13:13" x14ac:dyDescent="0.35">
      <c r="M894" s="14" t="str">
        <f t="shared" si="46"/>
        <v/>
      </c>
    </row>
    <row r="895" spans="13:13" x14ac:dyDescent="0.35">
      <c r="M895" s="14" t="str">
        <f t="shared" si="46"/>
        <v/>
      </c>
    </row>
    <row r="896" spans="13:13" x14ac:dyDescent="0.35">
      <c r="M896" s="14" t="str">
        <f t="shared" si="46"/>
        <v/>
      </c>
    </row>
    <row r="897" spans="13:13" x14ac:dyDescent="0.35">
      <c r="M897" s="14" t="str">
        <f t="shared" si="46"/>
        <v/>
      </c>
    </row>
    <row r="898" spans="13:13" x14ac:dyDescent="0.35">
      <c r="M898" s="14" t="str">
        <f t="shared" si="46"/>
        <v/>
      </c>
    </row>
    <row r="899" spans="13:13" x14ac:dyDescent="0.35">
      <c r="M899" s="14" t="str">
        <f t="shared" si="46"/>
        <v/>
      </c>
    </row>
    <row r="900" spans="13:13" x14ac:dyDescent="0.35">
      <c r="M900" s="14" t="str">
        <f t="shared" si="46"/>
        <v/>
      </c>
    </row>
    <row r="901" spans="13:13" x14ac:dyDescent="0.35">
      <c r="M901" s="14" t="str">
        <f t="shared" si="46"/>
        <v/>
      </c>
    </row>
    <row r="902" spans="13:13" x14ac:dyDescent="0.35">
      <c r="M902" s="14" t="str">
        <f t="shared" si="46"/>
        <v/>
      </c>
    </row>
    <row r="903" spans="13:13" x14ac:dyDescent="0.35">
      <c r="M903" s="14" t="str">
        <f t="shared" si="46"/>
        <v/>
      </c>
    </row>
    <row r="904" spans="13:13" x14ac:dyDescent="0.35">
      <c r="M904" s="14" t="str">
        <f t="shared" si="46"/>
        <v/>
      </c>
    </row>
    <row r="905" spans="13:13" x14ac:dyDescent="0.35">
      <c r="M905" s="14" t="str">
        <f t="shared" si="46"/>
        <v/>
      </c>
    </row>
    <row r="906" spans="13:13" x14ac:dyDescent="0.35">
      <c r="M906" s="14" t="str">
        <f t="shared" si="46"/>
        <v/>
      </c>
    </row>
    <row r="907" spans="13:13" x14ac:dyDescent="0.35">
      <c r="M907" s="14" t="str">
        <f t="shared" si="46"/>
        <v/>
      </c>
    </row>
    <row r="908" spans="13:13" x14ac:dyDescent="0.35">
      <c r="M908" s="14" t="str">
        <f t="shared" si="46"/>
        <v/>
      </c>
    </row>
    <row r="909" spans="13:13" x14ac:dyDescent="0.35">
      <c r="M909" s="14" t="str">
        <f t="shared" si="46"/>
        <v/>
      </c>
    </row>
    <row r="910" spans="13:13" x14ac:dyDescent="0.35">
      <c r="M910" s="14" t="str">
        <f t="shared" si="46"/>
        <v/>
      </c>
    </row>
    <row r="911" spans="13:13" x14ac:dyDescent="0.35">
      <c r="M911" s="14" t="str">
        <f t="shared" si="46"/>
        <v/>
      </c>
    </row>
    <row r="912" spans="13:13" x14ac:dyDescent="0.35">
      <c r="M912" s="14" t="str">
        <f t="shared" si="46"/>
        <v/>
      </c>
    </row>
    <row r="913" spans="13:13" x14ac:dyDescent="0.35">
      <c r="M913" s="14" t="str">
        <f t="shared" ref="M913:M976" si="47">IF(ISNUMBER(B913)=TRUE,_xlfn.CONCAT("@PART[*]:HAS[#kiwiBranch[",C913,"],#kiwiTier[",B913,"]]:FOR[zKiwiTechTree]",CHAR(10),"{",CHAR(10),"    @TechRequired = ",A913,CHAR(10),"}"),"")</f>
        <v/>
      </c>
    </row>
    <row r="914" spans="13:13" x14ac:dyDescent="0.35">
      <c r="M914" s="14" t="str">
        <f t="shared" si="47"/>
        <v/>
      </c>
    </row>
    <row r="915" spans="13:13" x14ac:dyDescent="0.35">
      <c r="M915" s="14" t="str">
        <f t="shared" si="47"/>
        <v/>
      </c>
    </row>
    <row r="916" spans="13:13" x14ac:dyDescent="0.35">
      <c r="M916" s="14" t="str">
        <f t="shared" si="47"/>
        <v/>
      </c>
    </row>
    <row r="917" spans="13:13" x14ac:dyDescent="0.35">
      <c r="M917" s="14" t="str">
        <f t="shared" si="47"/>
        <v/>
      </c>
    </row>
    <row r="918" spans="13:13" x14ac:dyDescent="0.35">
      <c r="M918" s="14" t="str">
        <f t="shared" si="47"/>
        <v/>
      </c>
    </row>
    <row r="919" spans="13:13" x14ac:dyDescent="0.35">
      <c r="M919" s="14" t="str">
        <f t="shared" si="47"/>
        <v/>
      </c>
    </row>
    <row r="920" spans="13:13" x14ac:dyDescent="0.35">
      <c r="M920" s="14" t="str">
        <f t="shared" si="47"/>
        <v/>
      </c>
    </row>
    <row r="921" spans="13:13" x14ac:dyDescent="0.35">
      <c r="M921" s="14" t="str">
        <f t="shared" si="47"/>
        <v/>
      </c>
    </row>
    <row r="922" spans="13:13" x14ac:dyDescent="0.35">
      <c r="M922" s="14" t="str">
        <f t="shared" si="47"/>
        <v/>
      </c>
    </row>
    <row r="923" spans="13:13" x14ac:dyDescent="0.35">
      <c r="M923" s="14" t="str">
        <f t="shared" si="47"/>
        <v/>
      </c>
    </row>
    <row r="924" spans="13:13" x14ac:dyDescent="0.35">
      <c r="M924" s="14" t="str">
        <f t="shared" si="47"/>
        <v/>
      </c>
    </row>
    <row r="925" spans="13:13" x14ac:dyDescent="0.35">
      <c r="M925" s="14" t="str">
        <f t="shared" si="47"/>
        <v/>
      </c>
    </row>
    <row r="926" spans="13:13" x14ac:dyDescent="0.35">
      <c r="M926" s="14" t="str">
        <f t="shared" si="47"/>
        <v/>
      </c>
    </row>
    <row r="927" spans="13:13" x14ac:dyDescent="0.35">
      <c r="M927" s="14" t="str">
        <f t="shared" si="47"/>
        <v/>
      </c>
    </row>
    <row r="928" spans="13:13" x14ac:dyDescent="0.35">
      <c r="M928" s="14" t="str">
        <f t="shared" si="47"/>
        <v/>
      </c>
    </row>
    <row r="929" spans="13:13" x14ac:dyDescent="0.35">
      <c r="M929" s="14" t="str">
        <f t="shared" si="47"/>
        <v/>
      </c>
    </row>
    <row r="930" spans="13:13" x14ac:dyDescent="0.35">
      <c r="M930" s="14" t="str">
        <f t="shared" si="47"/>
        <v/>
      </c>
    </row>
    <row r="931" spans="13:13" x14ac:dyDescent="0.35">
      <c r="M931" s="14" t="str">
        <f t="shared" si="47"/>
        <v/>
      </c>
    </row>
    <row r="932" spans="13:13" x14ac:dyDescent="0.35">
      <c r="M932" s="14" t="str">
        <f t="shared" si="47"/>
        <v/>
      </c>
    </row>
    <row r="933" spans="13:13" x14ac:dyDescent="0.35">
      <c r="M933" s="14" t="str">
        <f t="shared" si="47"/>
        <v/>
      </c>
    </row>
    <row r="934" spans="13:13" x14ac:dyDescent="0.35">
      <c r="M934" s="14" t="str">
        <f t="shared" si="47"/>
        <v/>
      </c>
    </row>
    <row r="935" spans="13:13" x14ac:dyDescent="0.35">
      <c r="M935" s="14" t="str">
        <f t="shared" si="47"/>
        <v/>
      </c>
    </row>
    <row r="936" spans="13:13" x14ac:dyDescent="0.35">
      <c r="M936" s="14" t="str">
        <f t="shared" si="47"/>
        <v/>
      </c>
    </row>
    <row r="937" spans="13:13" x14ac:dyDescent="0.35">
      <c r="M937" s="14" t="str">
        <f t="shared" si="47"/>
        <v/>
      </c>
    </row>
    <row r="938" spans="13:13" x14ac:dyDescent="0.35">
      <c r="M938" s="14" t="str">
        <f t="shared" si="47"/>
        <v/>
      </c>
    </row>
    <row r="939" spans="13:13" x14ac:dyDescent="0.35">
      <c r="M939" s="14" t="str">
        <f t="shared" si="47"/>
        <v/>
      </c>
    </row>
    <row r="940" spans="13:13" x14ac:dyDescent="0.35">
      <c r="M940" s="14" t="str">
        <f t="shared" si="47"/>
        <v/>
      </c>
    </row>
    <row r="941" spans="13:13" x14ac:dyDescent="0.35">
      <c r="M941" s="14" t="str">
        <f t="shared" si="47"/>
        <v/>
      </c>
    </row>
    <row r="942" spans="13:13" x14ac:dyDescent="0.35">
      <c r="M942" s="14" t="str">
        <f t="shared" si="47"/>
        <v/>
      </c>
    </row>
    <row r="943" spans="13:13" x14ac:dyDescent="0.35">
      <c r="M943" s="14" t="str">
        <f t="shared" si="47"/>
        <v/>
      </c>
    </row>
    <row r="944" spans="13:13" x14ac:dyDescent="0.35">
      <c r="M944" s="14" t="str">
        <f t="shared" si="47"/>
        <v/>
      </c>
    </row>
    <row r="945" spans="13:13" x14ac:dyDescent="0.35">
      <c r="M945" s="14" t="str">
        <f t="shared" si="47"/>
        <v/>
      </c>
    </row>
    <row r="946" spans="13:13" x14ac:dyDescent="0.35">
      <c r="M946" s="14" t="str">
        <f t="shared" si="47"/>
        <v/>
      </c>
    </row>
    <row r="947" spans="13:13" x14ac:dyDescent="0.35">
      <c r="M947" s="14" t="str">
        <f t="shared" si="47"/>
        <v/>
      </c>
    </row>
    <row r="948" spans="13:13" x14ac:dyDescent="0.35">
      <c r="M948" s="14" t="str">
        <f t="shared" si="47"/>
        <v/>
      </c>
    </row>
    <row r="949" spans="13:13" x14ac:dyDescent="0.35">
      <c r="M949" s="14" t="str">
        <f t="shared" si="47"/>
        <v/>
      </c>
    </row>
    <row r="950" spans="13:13" x14ac:dyDescent="0.35">
      <c r="M950" s="14" t="str">
        <f t="shared" si="47"/>
        <v/>
      </c>
    </row>
    <row r="951" spans="13:13" x14ac:dyDescent="0.35">
      <c r="M951" s="14" t="str">
        <f t="shared" si="47"/>
        <v/>
      </c>
    </row>
    <row r="952" spans="13:13" x14ac:dyDescent="0.35">
      <c r="M952" s="14" t="str">
        <f t="shared" si="47"/>
        <v/>
      </c>
    </row>
    <row r="953" spans="13:13" x14ac:dyDescent="0.35">
      <c r="M953" s="14" t="str">
        <f t="shared" si="47"/>
        <v/>
      </c>
    </row>
    <row r="954" spans="13:13" x14ac:dyDescent="0.35">
      <c r="M954" s="14" t="str">
        <f t="shared" si="47"/>
        <v/>
      </c>
    </row>
    <row r="955" spans="13:13" x14ac:dyDescent="0.35">
      <c r="M955" s="14" t="str">
        <f t="shared" si="47"/>
        <v/>
      </c>
    </row>
    <row r="956" spans="13:13" x14ac:dyDescent="0.35">
      <c r="M956" s="14" t="str">
        <f t="shared" si="47"/>
        <v/>
      </c>
    </row>
    <row r="957" spans="13:13" x14ac:dyDescent="0.35">
      <c r="M957" s="14" t="str">
        <f t="shared" si="47"/>
        <v/>
      </c>
    </row>
    <row r="958" spans="13:13" x14ac:dyDescent="0.35">
      <c r="M958" s="14" t="str">
        <f t="shared" si="47"/>
        <v/>
      </c>
    </row>
    <row r="959" spans="13:13" x14ac:dyDescent="0.35">
      <c r="M959" s="14" t="str">
        <f t="shared" si="47"/>
        <v/>
      </c>
    </row>
    <row r="960" spans="13:13" x14ac:dyDescent="0.35">
      <c r="M960" s="14" t="str">
        <f t="shared" si="47"/>
        <v/>
      </c>
    </row>
    <row r="961" spans="13:13" x14ac:dyDescent="0.35">
      <c r="M961" s="14" t="str">
        <f t="shared" si="47"/>
        <v/>
      </c>
    </row>
    <row r="962" spans="13:13" x14ac:dyDescent="0.35">
      <c r="M962" s="14" t="str">
        <f t="shared" si="47"/>
        <v/>
      </c>
    </row>
    <row r="963" spans="13:13" x14ac:dyDescent="0.35">
      <c r="M963" s="14" t="str">
        <f t="shared" si="47"/>
        <v/>
      </c>
    </row>
    <row r="964" spans="13:13" x14ac:dyDescent="0.35">
      <c r="M964" s="14" t="str">
        <f t="shared" si="47"/>
        <v/>
      </c>
    </row>
    <row r="965" spans="13:13" x14ac:dyDescent="0.35">
      <c r="M965" s="14" t="str">
        <f t="shared" si="47"/>
        <v/>
      </c>
    </row>
    <row r="966" spans="13:13" x14ac:dyDescent="0.35">
      <c r="M966" s="14" t="str">
        <f t="shared" si="47"/>
        <v/>
      </c>
    </row>
    <row r="967" spans="13:13" x14ac:dyDescent="0.35">
      <c r="M967" s="14" t="str">
        <f t="shared" si="47"/>
        <v/>
      </c>
    </row>
    <row r="968" spans="13:13" x14ac:dyDescent="0.35">
      <c r="M968" s="14" t="str">
        <f t="shared" si="47"/>
        <v/>
      </c>
    </row>
    <row r="969" spans="13:13" x14ac:dyDescent="0.35">
      <c r="M969" s="14" t="str">
        <f t="shared" si="47"/>
        <v/>
      </c>
    </row>
    <row r="970" spans="13:13" x14ac:dyDescent="0.35">
      <c r="M970" s="14" t="str">
        <f t="shared" si="47"/>
        <v/>
      </c>
    </row>
    <row r="971" spans="13:13" x14ac:dyDescent="0.35">
      <c r="M971" s="14" t="str">
        <f t="shared" si="47"/>
        <v/>
      </c>
    </row>
    <row r="972" spans="13:13" x14ac:dyDescent="0.35">
      <c r="M972" s="14" t="str">
        <f t="shared" si="47"/>
        <v/>
      </c>
    </row>
    <row r="973" spans="13:13" x14ac:dyDescent="0.35">
      <c r="M973" s="14" t="str">
        <f t="shared" si="47"/>
        <v/>
      </c>
    </row>
    <row r="974" spans="13:13" x14ac:dyDescent="0.35">
      <c r="M974" s="14" t="str">
        <f t="shared" si="47"/>
        <v/>
      </c>
    </row>
    <row r="975" spans="13:13" x14ac:dyDescent="0.35">
      <c r="M975" s="14" t="str">
        <f t="shared" si="47"/>
        <v/>
      </c>
    </row>
    <row r="976" spans="13:13" x14ac:dyDescent="0.35">
      <c r="M976" s="14" t="str">
        <f t="shared" si="47"/>
        <v/>
      </c>
    </row>
    <row r="977" spans="13:13" x14ac:dyDescent="0.35">
      <c r="M977" s="14" t="str">
        <f t="shared" ref="M977:M1040" si="48">IF(ISNUMBER(B977)=TRUE,_xlfn.CONCAT("@PART[*]:HAS[#kiwiBranch[",C977,"],#kiwiTier[",B977,"]]:FOR[zKiwiTechTree]",CHAR(10),"{",CHAR(10),"    @TechRequired = ",A977,CHAR(10),"}"),"")</f>
        <v/>
      </c>
    </row>
    <row r="978" spans="13:13" x14ac:dyDescent="0.35">
      <c r="M978" s="14" t="str">
        <f t="shared" si="48"/>
        <v/>
      </c>
    </row>
    <row r="979" spans="13:13" x14ac:dyDescent="0.35">
      <c r="M979" s="14" t="str">
        <f t="shared" si="48"/>
        <v/>
      </c>
    </row>
    <row r="980" spans="13:13" x14ac:dyDescent="0.35">
      <c r="M980" s="14" t="str">
        <f t="shared" si="48"/>
        <v/>
      </c>
    </row>
    <row r="981" spans="13:13" x14ac:dyDescent="0.35">
      <c r="M981" s="14" t="str">
        <f t="shared" si="48"/>
        <v/>
      </c>
    </row>
    <row r="982" spans="13:13" x14ac:dyDescent="0.35">
      <c r="M982" s="14" t="str">
        <f t="shared" si="48"/>
        <v/>
      </c>
    </row>
    <row r="983" spans="13:13" x14ac:dyDescent="0.35">
      <c r="M983" s="14" t="str">
        <f t="shared" si="48"/>
        <v/>
      </c>
    </row>
    <row r="984" spans="13:13" x14ac:dyDescent="0.35">
      <c r="M984" s="14" t="str">
        <f t="shared" si="48"/>
        <v/>
      </c>
    </row>
    <row r="985" spans="13:13" x14ac:dyDescent="0.35">
      <c r="M985" s="14" t="str">
        <f t="shared" si="48"/>
        <v/>
      </c>
    </row>
    <row r="986" spans="13:13" x14ac:dyDescent="0.35">
      <c r="M986" s="14" t="str">
        <f t="shared" si="48"/>
        <v/>
      </c>
    </row>
    <row r="987" spans="13:13" x14ac:dyDescent="0.35">
      <c r="M987" s="14" t="str">
        <f t="shared" si="48"/>
        <v/>
      </c>
    </row>
    <row r="988" spans="13:13" x14ac:dyDescent="0.35">
      <c r="M988" s="14" t="str">
        <f t="shared" si="48"/>
        <v/>
      </c>
    </row>
    <row r="989" spans="13:13" x14ac:dyDescent="0.35">
      <c r="M989" s="14" t="str">
        <f t="shared" si="48"/>
        <v/>
      </c>
    </row>
    <row r="990" spans="13:13" x14ac:dyDescent="0.35">
      <c r="M990" s="14" t="str">
        <f t="shared" si="48"/>
        <v/>
      </c>
    </row>
    <row r="991" spans="13:13" x14ac:dyDescent="0.35">
      <c r="M991" s="14" t="str">
        <f t="shared" si="48"/>
        <v/>
      </c>
    </row>
    <row r="992" spans="13:13" x14ac:dyDescent="0.35">
      <c r="M992" s="14" t="str">
        <f t="shared" si="48"/>
        <v/>
      </c>
    </row>
    <row r="993" spans="13:13" x14ac:dyDescent="0.35">
      <c r="M993" s="14" t="str">
        <f t="shared" si="48"/>
        <v/>
      </c>
    </row>
    <row r="994" spans="13:13" x14ac:dyDescent="0.35">
      <c r="M994" s="14" t="str">
        <f t="shared" si="48"/>
        <v/>
      </c>
    </row>
    <row r="995" spans="13:13" x14ac:dyDescent="0.35">
      <c r="M995" s="14" t="str">
        <f t="shared" si="48"/>
        <v/>
      </c>
    </row>
    <row r="996" spans="13:13" x14ac:dyDescent="0.35">
      <c r="M996" s="14" t="str">
        <f t="shared" si="48"/>
        <v/>
      </c>
    </row>
    <row r="997" spans="13:13" x14ac:dyDescent="0.35">
      <c r="M997" s="14" t="str">
        <f t="shared" si="48"/>
        <v/>
      </c>
    </row>
    <row r="998" spans="13:13" x14ac:dyDescent="0.35">
      <c r="M998" s="14" t="str">
        <f t="shared" si="48"/>
        <v/>
      </c>
    </row>
    <row r="999" spans="13:13" x14ac:dyDescent="0.35">
      <c r="M999" s="14" t="str">
        <f t="shared" si="48"/>
        <v/>
      </c>
    </row>
    <row r="1000" spans="13:13" x14ac:dyDescent="0.35">
      <c r="M1000" s="14" t="str">
        <f t="shared" si="48"/>
        <v/>
      </c>
    </row>
    <row r="1001" spans="13:13" x14ac:dyDescent="0.35">
      <c r="M1001" s="14" t="str">
        <f t="shared" si="48"/>
        <v/>
      </c>
    </row>
    <row r="1002" spans="13:13" x14ac:dyDescent="0.35">
      <c r="M1002" s="14" t="str">
        <f t="shared" si="48"/>
        <v/>
      </c>
    </row>
    <row r="1003" spans="13:13" x14ac:dyDescent="0.35">
      <c r="M1003" s="14" t="str">
        <f t="shared" si="48"/>
        <v/>
      </c>
    </row>
    <row r="1004" spans="13:13" x14ac:dyDescent="0.35">
      <c r="M1004" s="14" t="str">
        <f t="shared" si="48"/>
        <v/>
      </c>
    </row>
    <row r="1005" spans="13:13" x14ac:dyDescent="0.35">
      <c r="M1005" s="14" t="str">
        <f t="shared" si="48"/>
        <v/>
      </c>
    </row>
    <row r="1006" spans="13:13" x14ac:dyDescent="0.35">
      <c r="M1006" s="14" t="str">
        <f t="shared" si="48"/>
        <v/>
      </c>
    </row>
    <row r="1007" spans="13:13" x14ac:dyDescent="0.35">
      <c r="M1007" s="14" t="str">
        <f t="shared" si="48"/>
        <v/>
      </c>
    </row>
    <row r="1008" spans="13:13" x14ac:dyDescent="0.35">
      <c r="M1008" s="14" t="str">
        <f t="shared" si="48"/>
        <v/>
      </c>
    </row>
    <row r="1009" spans="13:13" x14ac:dyDescent="0.35">
      <c r="M1009" s="14" t="str">
        <f t="shared" si="48"/>
        <v/>
      </c>
    </row>
    <row r="1010" spans="13:13" x14ac:dyDescent="0.35">
      <c r="M1010" s="14" t="str">
        <f t="shared" si="48"/>
        <v/>
      </c>
    </row>
    <row r="1011" spans="13:13" x14ac:dyDescent="0.35">
      <c r="M1011" s="14" t="str">
        <f t="shared" si="48"/>
        <v/>
      </c>
    </row>
    <row r="1012" spans="13:13" x14ac:dyDescent="0.35">
      <c r="M1012" s="14" t="str">
        <f t="shared" si="48"/>
        <v/>
      </c>
    </row>
    <row r="1013" spans="13:13" x14ac:dyDescent="0.35">
      <c r="M1013" s="14" t="str">
        <f t="shared" si="48"/>
        <v/>
      </c>
    </row>
    <row r="1014" spans="13:13" x14ac:dyDescent="0.35">
      <c r="M1014" s="14" t="str">
        <f t="shared" si="48"/>
        <v/>
      </c>
    </row>
    <row r="1015" spans="13:13" x14ac:dyDescent="0.35">
      <c r="M1015" s="14" t="str">
        <f t="shared" si="48"/>
        <v/>
      </c>
    </row>
    <row r="1016" spans="13:13" x14ac:dyDescent="0.35">
      <c r="M1016" s="14" t="str">
        <f t="shared" si="48"/>
        <v/>
      </c>
    </row>
    <row r="1017" spans="13:13" x14ac:dyDescent="0.35">
      <c r="M1017" s="14" t="str">
        <f t="shared" si="48"/>
        <v/>
      </c>
    </row>
    <row r="1018" spans="13:13" x14ac:dyDescent="0.35">
      <c r="M1018" s="14" t="str">
        <f t="shared" si="48"/>
        <v/>
      </c>
    </row>
    <row r="1019" spans="13:13" x14ac:dyDescent="0.35">
      <c r="M1019" s="14" t="str">
        <f t="shared" si="48"/>
        <v/>
      </c>
    </row>
    <row r="1020" spans="13:13" x14ac:dyDescent="0.35">
      <c r="M1020" s="14" t="str">
        <f t="shared" si="48"/>
        <v/>
      </c>
    </row>
    <row r="1021" spans="13:13" x14ac:dyDescent="0.35">
      <c r="M1021" s="14" t="str">
        <f t="shared" si="48"/>
        <v/>
      </c>
    </row>
    <row r="1022" spans="13:13" x14ac:dyDescent="0.35">
      <c r="M1022" s="14" t="str">
        <f t="shared" si="48"/>
        <v/>
      </c>
    </row>
    <row r="1023" spans="13:13" x14ac:dyDescent="0.35">
      <c r="M1023" s="14" t="str">
        <f t="shared" si="48"/>
        <v/>
      </c>
    </row>
    <row r="1024" spans="13:13" x14ac:dyDescent="0.35">
      <c r="M1024" s="14" t="str">
        <f t="shared" si="48"/>
        <v/>
      </c>
    </row>
    <row r="1025" spans="13:13" x14ac:dyDescent="0.35">
      <c r="M1025" s="14" t="str">
        <f t="shared" si="48"/>
        <v/>
      </c>
    </row>
    <row r="1026" spans="13:13" x14ac:dyDescent="0.35">
      <c r="M1026" s="14" t="str">
        <f t="shared" si="48"/>
        <v/>
      </c>
    </row>
    <row r="1027" spans="13:13" x14ac:dyDescent="0.35">
      <c r="M1027" s="14" t="str">
        <f t="shared" si="48"/>
        <v/>
      </c>
    </row>
    <row r="1028" spans="13:13" x14ac:dyDescent="0.35">
      <c r="M1028" s="14" t="str">
        <f t="shared" si="48"/>
        <v/>
      </c>
    </row>
    <row r="1029" spans="13:13" x14ac:dyDescent="0.35">
      <c r="M1029" s="14" t="str">
        <f t="shared" si="48"/>
        <v/>
      </c>
    </row>
    <row r="1030" spans="13:13" x14ac:dyDescent="0.35">
      <c r="M1030" s="14" t="str">
        <f t="shared" si="48"/>
        <v/>
      </c>
    </row>
    <row r="1031" spans="13:13" x14ac:dyDescent="0.35">
      <c r="M1031" s="14" t="str">
        <f t="shared" si="48"/>
        <v/>
      </c>
    </row>
    <row r="1032" spans="13:13" x14ac:dyDescent="0.35">
      <c r="M1032" s="14" t="str">
        <f t="shared" si="48"/>
        <v/>
      </c>
    </row>
    <row r="1033" spans="13:13" x14ac:dyDescent="0.35">
      <c r="M1033" s="14" t="str">
        <f t="shared" si="48"/>
        <v/>
      </c>
    </row>
    <row r="1034" spans="13:13" x14ac:dyDescent="0.35">
      <c r="M1034" s="14" t="str">
        <f t="shared" si="48"/>
        <v/>
      </c>
    </row>
    <row r="1035" spans="13:13" x14ac:dyDescent="0.35">
      <c r="M1035" s="14" t="str">
        <f t="shared" si="48"/>
        <v/>
      </c>
    </row>
    <row r="1036" spans="13:13" x14ac:dyDescent="0.35">
      <c r="M1036" s="14" t="str">
        <f t="shared" si="48"/>
        <v/>
      </c>
    </row>
    <row r="1037" spans="13:13" x14ac:dyDescent="0.35">
      <c r="M1037" s="14" t="str">
        <f t="shared" si="48"/>
        <v/>
      </c>
    </row>
    <row r="1038" spans="13:13" x14ac:dyDescent="0.35">
      <c r="M1038" s="14" t="str">
        <f t="shared" si="48"/>
        <v/>
      </c>
    </row>
    <row r="1039" spans="13:13" x14ac:dyDescent="0.35">
      <c r="M1039" s="14" t="str">
        <f t="shared" si="48"/>
        <v/>
      </c>
    </row>
    <row r="1040" spans="13:13" x14ac:dyDescent="0.35">
      <c r="M1040" s="14" t="str">
        <f t="shared" si="48"/>
        <v/>
      </c>
    </row>
    <row r="1041" spans="13:13" x14ac:dyDescent="0.35">
      <c r="M1041" s="14" t="str">
        <f t="shared" ref="M1041:M1104" si="49">IF(ISNUMBER(B1041)=TRUE,_xlfn.CONCAT("@PART[*]:HAS[#kiwiBranch[",C1041,"],#kiwiTier[",B1041,"]]:FOR[zKiwiTechTree]",CHAR(10),"{",CHAR(10),"    @TechRequired = ",A1041,CHAR(10),"}"),"")</f>
        <v/>
      </c>
    </row>
    <row r="1042" spans="13:13" x14ac:dyDescent="0.35">
      <c r="M1042" s="14" t="str">
        <f t="shared" si="49"/>
        <v/>
      </c>
    </row>
    <row r="1043" spans="13:13" x14ac:dyDescent="0.35">
      <c r="M1043" s="14" t="str">
        <f t="shared" si="49"/>
        <v/>
      </c>
    </row>
    <row r="1044" spans="13:13" x14ac:dyDescent="0.35">
      <c r="M1044" s="14" t="str">
        <f t="shared" si="49"/>
        <v/>
      </c>
    </row>
    <row r="1045" spans="13:13" x14ac:dyDescent="0.35">
      <c r="M1045" s="14" t="str">
        <f t="shared" si="49"/>
        <v/>
      </c>
    </row>
    <row r="1046" spans="13:13" x14ac:dyDescent="0.35">
      <c r="M1046" s="14" t="str">
        <f t="shared" si="49"/>
        <v/>
      </c>
    </row>
    <row r="1047" spans="13:13" x14ac:dyDescent="0.35">
      <c r="M1047" s="14" t="str">
        <f t="shared" si="49"/>
        <v/>
      </c>
    </row>
    <row r="1048" spans="13:13" x14ac:dyDescent="0.35">
      <c r="M1048" s="14" t="str">
        <f t="shared" si="49"/>
        <v/>
      </c>
    </row>
    <row r="1049" spans="13:13" x14ac:dyDescent="0.35">
      <c r="M1049" s="14" t="str">
        <f t="shared" si="49"/>
        <v/>
      </c>
    </row>
    <row r="1050" spans="13:13" x14ac:dyDescent="0.35">
      <c r="M1050" s="14" t="str">
        <f t="shared" si="49"/>
        <v/>
      </c>
    </row>
    <row r="1051" spans="13:13" x14ac:dyDescent="0.35">
      <c r="M1051" s="14" t="str">
        <f t="shared" si="49"/>
        <v/>
      </c>
    </row>
    <row r="1052" spans="13:13" x14ac:dyDescent="0.35">
      <c r="M1052" s="14" t="str">
        <f t="shared" si="49"/>
        <v/>
      </c>
    </row>
    <row r="1053" spans="13:13" x14ac:dyDescent="0.35">
      <c r="M1053" s="14" t="str">
        <f t="shared" si="49"/>
        <v/>
      </c>
    </row>
    <row r="1054" spans="13:13" x14ac:dyDescent="0.35">
      <c r="M1054" s="14" t="str">
        <f t="shared" si="49"/>
        <v/>
      </c>
    </row>
    <row r="1055" spans="13:13" x14ac:dyDescent="0.35">
      <c r="M1055" s="14" t="str">
        <f t="shared" si="49"/>
        <v/>
      </c>
    </row>
    <row r="1056" spans="13:13" x14ac:dyDescent="0.35">
      <c r="M1056" s="14" t="str">
        <f t="shared" si="49"/>
        <v/>
      </c>
    </row>
    <row r="1057" spans="13:13" x14ac:dyDescent="0.35">
      <c r="M1057" s="14" t="str">
        <f t="shared" si="49"/>
        <v/>
      </c>
    </row>
    <row r="1058" spans="13:13" x14ac:dyDescent="0.35">
      <c r="M1058" s="14" t="str">
        <f t="shared" si="49"/>
        <v/>
      </c>
    </row>
    <row r="1059" spans="13:13" x14ac:dyDescent="0.35">
      <c r="M1059" s="14" t="str">
        <f t="shared" si="49"/>
        <v/>
      </c>
    </row>
    <row r="1060" spans="13:13" x14ac:dyDescent="0.35">
      <c r="M1060" s="14" t="str">
        <f t="shared" si="49"/>
        <v/>
      </c>
    </row>
    <row r="1061" spans="13:13" x14ac:dyDescent="0.35">
      <c r="M1061" s="14" t="str">
        <f t="shared" si="49"/>
        <v/>
      </c>
    </row>
    <row r="1062" spans="13:13" x14ac:dyDescent="0.35">
      <c r="M1062" s="14" t="str">
        <f t="shared" si="49"/>
        <v/>
      </c>
    </row>
    <row r="1063" spans="13:13" x14ac:dyDescent="0.35">
      <c r="M1063" s="14" t="str">
        <f t="shared" si="49"/>
        <v/>
      </c>
    </row>
    <row r="1064" spans="13:13" x14ac:dyDescent="0.35">
      <c r="M1064" s="14" t="str">
        <f t="shared" si="49"/>
        <v/>
      </c>
    </row>
    <row r="1065" spans="13:13" x14ac:dyDescent="0.35">
      <c r="M1065" s="14" t="str">
        <f t="shared" si="49"/>
        <v/>
      </c>
    </row>
    <row r="1066" spans="13:13" x14ac:dyDescent="0.35">
      <c r="M1066" s="14" t="str">
        <f t="shared" si="49"/>
        <v/>
      </c>
    </row>
    <row r="1067" spans="13:13" x14ac:dyDescent="0.35">
      <c r="M1067" s="14" t="str">
        <f t="shared" si="49"/>
        <v/>
      </c>
    </row>
    <row r="1068" spans="13:13" x14ac:dyDescent="0.35">
      <c r="M1068" s="14" t="str">
        <f t="shared" si="49"/>
        <v/>
      </c>
    </row>
    <row r="1069" spans="13:13" x14ac:dyDescent="0.35">
      <c r="M1069" s="14" t="str">
        <f t="shared" si="49"/>
        <v/>
      </c>
    </row>
    <row r="1070" spans="13:13" x14ac:dyDescent="0.35">
      <c r="M1070" s="14" t="str">
        <f t="shared" si="49"/>
        <v/>
      </c>
    </row>
    <row r="1071" spans="13:13" x14ac:dyDescent="0.35">
      <c r="M1071" s="14" t="str">
        <f t="shared" si="49"/>
        <v/>
      </c>
    </row>
    <row r="1072" spans="13:13" x14ac:dyDescent="0.35">
      <c r="M1072" s="14" t="str">
        <f t="shared" si="49"/>
        <v/>
      </c>
    </row>
    <row r="1073" spans="13:13" x14ac:dyDescent="0.35">
      <c r="M1073" s="14" t="str">
        <f t="shared" si="49"/>
        <v/>
      </c>
    </row>
    <row r="1074" spans="13:13" x14ac:dyDescent="0.35">
      <c r="M1074" s="14" t="str">
        <f t="shared" si="49"/>
        <v/>
      </c>
    </row>
    <row r="1075" spans="13:13" x14ac:dyDescent="0.35">
      <c r="M1075" s="14" t="str">
        <f t="shared" si="49"/>
        <v/>
      </c>
    </row>
    <row r="1076" spans="13:13" x14ac:dyDescent="0.35">
      <c r="M1076" s="14" t="str">
        <f t="shared" si="49"/>
        <v/>
      </c>
    </row>
    <row r="1077" spans="13:13" x14ac:dyDescent="0.35">
      <c r="M1077" s="14" t="str">
        <f t="shared" si="49"/>
        <v/>
      </c>
    </row>
    <row r="1078" spans="13:13" x14ac:dyDescent="0.35">
      <c r="M1078" s="14" t="str">
        <f t="shared" si="49"/>
        <v/>
      </c>
    </row>
    <row r="1079" spans="13:13" x14ac:dyDescent="0.35">
      <c r="M1079" s="14" t="str">
        <f t="shared" si="49"/>
        <v/>
      </c>
    </row>
    <row r="1080" spans="13:13" x14ac:dyDescent="0.35">
      <c r="M1080" s="14" t="str">
        <f t="shared" si="49"/>
        <v/>
      </c>
    </row>
    <row r="1081" spans="13:13" x14ac:dyDescent="0.35">
      <c r="M1081" s="14" t="str">
        <f t="shared" si="49"/>
        <v/>
      </c>
    </row>
    <row r="1082" spans="13:13" x14ac:dyDescent="0.35">
      <c r="M1082" s="14" t="str">
        <f t="shared" si="49"/>
        <v/>
      </c>
    </row>
    <row r="1083" spans="13:13" x14ac:dyDescent="0.35">
      <c r="M1083" s="14" t="str">
        <f t="shared" si="49"/>
        <v/>
      </c>
    </row>
    <row r="1084" spans="13:13" x14ac:dyDescent="0.35">
      <c r="M1084" s="14" t="str">
        <f t="shared" si="49"/>
        <v/>
      </c>
    </row>
    <row r="1085" spans="13:13" x14ac:dyDescent="0.35">
      <c r="M1085" s="14" t="str">
        <f t="shared" si="49"/>
        <v/>
      </c>
    </row>
    <row r="1086" spans="13:13" x14ac:dyDescent="0.35">
      <c r="M1086" s="14" t="str">
        <f t="shared" si="49"/>
        <v/>
      </c>
    </row>
    <row r="1087" spans="13:13" x14ac:dyDescent="0.35">
      <c r="M1087" s="14" t="str">
        <f t="shared" si="49"/>
        <v/>
      </c>
    </row>
    <row r="1088" spans="13:13" x14ac:dyDescent="0.35">
      <c r="M1088" s="14" t="str">
        <f t="shared" si="49"/>
        <v/>
      </c>
    </row>
    <row r="1089" spans="13:13" x14ac:dyDescent="0.35">
      <c r="M1089" s="14" t="str">
        <f t="shared" si="49"/>
        <v/>
      </c>
    </row>
    <row r="1090" spans="13:13" x14ac:dyDescent="0.35">
      <c r="M1090" s="14" t="str">
        <f t="shared" si="49"/>
        <v/>
      </c>
    </row>
    <row r="1091" spans="13:13" x14ac:dyDescent="0.35">
      <c r="M1091" s="14" t="str">
        <f t="shared" si="49"/>
        <v/>
      </c>
    </row>
    <row r="1092" spans="13:13" x14ac:dyDescent="0.35">
      <c r="M1092" s="14" t="str">
        <f t="shared" si="49"/>
        <v/>
      </c>
    </row>
    <row r="1093" spans="13:13" x14ac:dyDescent="0.35">
      <c r="M1093" s="14" t="str">
        <f t="shared" si="49"/>
        <v/>
      </c>
    </row>
    <row r="1094" spans="13:13" x14ac:dyDescent="0.35">
      <c r="M1094" s="14" t="str">
        <f t="shared" si="49"/>
        <v/>
      </c>
    </row>
    <row r="1095" spans="13:13" x14ac:dyDescent="0.35">
      <c r="M1095" s="14" t="str">
        <f t="shared" si="49"/>
        <v/>
      </c>
    </row>
    <row r="1096" spans="13:13" x14ac:dyDescent="0.35">
      <c r="M1096" s="14" t="str">
        <f t="shared" si="49"/>
        <v/>
      </c>
    </row>
    <row r="1097" spans="13:13" x14ac:dyDescent="0.35">
      <c r="M1097" s="14" t="str">
        <f t="shared" si="49"/>
        <v/>
      </c>
    </row>
    <row r="1098" spans="13:13" x14ac:dyDescent="0.35">
      <c r="M1098" s="14" t="str">
        <f t="shared" si="49"/>
        <v/>
      </c>
    </row>
    <row r="1099" spans="13:13" x14ac:dyDescent="0.35">
      <c r="M1099" s="14" t="str">
        <f t="shared" si="49"/>
        <v/>
      </c>
    </row>
    <row r="1100" spans="13:13" x14ac:dyDescent="0.35">
      <c r="M1100" s="14" t="str">
        <f t="shared" si="49"/>
        <v/>
      </c>
    </row>
    <row r="1101" spans="13:13" x14ac:dyDescent="0.35">
      <c r="M1101" s="14" t="str">
        <f t="shared" si="49"/>
        <v/>
      </c>
    </row>
    <row r="1102" spans="13:13" x14ac:dyDescent="0.35">
      <c r="M1102" s="14" t="str">
        <f t="shared" si="49"/>
        <v/>
      </c>
    </row>
    <row r="1103" spans="13:13" x14ac:dyDescent="0.35">
      <c r="M1103" s="14" t="str">
        <f t="shared" si="49"/>
        <v/>
      </c>
    </row>
    <row r="1104" spans="13:13" x14ac:dyDescent="0.35">
      <c r="M1104" s="14" t="str">
        <f t="shared" si="49"/>
        <v/>
      </c>
    </row>
    <row r="1105" spans="13:13" x14ac:dyDescent="0.35">
      <c r="M1105" s="14" t="str">
        <f t="shared" ref="M1105:M1168" si="50">IF(ISNUMBER(B1105)=TRUE,_xlfn.CONCAT("@PART[*]:HAS[#kiwiBranch[",C1105,"],#kiwiTier[",B1105,"]]:FOR[zKiwiTechTree]",CHAR(10),"{",CHAR(10),"    @TechRequired = ",A1105,CHAR(10),"}"),"")</f>
        <v/>
      </c>
    </row>
    <row r="1106" spans="13:13" x14ac:dyDescent="0.35">
      <c r="M1106" s="14" t="str">
        <f t="shared" si="50"/>
        <v/>
      </c>
    </row>
    <row r="1107" spans="13:13" x14ac:dyDescent="0.35">
      <c r="M1107" s="14" t="str">
        <f t="shared" si="50"/>
        <v/>
      </c>
    </row>
    <row r="1108" spans="13:13" x14ac:dyDescent="0.35">
      <c r="M1108" s="14" t="str">
        <f t="shared" si="50"/>
        <v/>
      </c>
    </row>
    <row r="1109" spans="13:13" x14ac:dyDescent="0.35">
      <c r="M1109" s="14" t="str">
        <f t="shared" si="50"/>
        <v/>
      </c>
    </row>
    <row r="1110" spans="13:13" x14ac:dyDescent="0.35">
      <c r="M1110" s="14" t="str">
        <f t="shared" si="50"/>
        <v/>
      </c>
    </row>
    <row r="1111" spans="13:13" x14ac:dyDescent="0.35">
      <c r="M1111" s="14" t="str">
        <f t="shared" si="50"/>
        <v/>
      </c>
    </row>
    <row r="1112" spans="13:13" x14ac:dyDescent="0.35">
      <c r="M1112" s="14" t="str">
        <f t="shared" si="50"/>
        <v/>
      </c>
    </row>
    <row r="1113" spans="13:13" x14ac:dyDescent="0.35">
      <c r="M1113" s="14" t="str">
        <f t="shared" si="50"/>
        <v/>
      </c>
    </row>
    <row r="1114" spans="13:13" x14ac:dyDescent="0.35">
      <c r="M1114" s="14" t="str">
        <f t="shared" si="50"/>
        <v/>
      </c>
    </row>
    <row r="1115" spans="13:13" x14ac:dyDescent="0.35">
      <c r="M1115" s="14" t="str">
        <f t="shared" si="50"/>
        <v/>
      </c>
    </row>
    <row r="1116" spans="13:13" x14ac:dyDescent="0.35">
      <c r="M1116" s="14" t="str">
        <f t="shared" si="50"/>
        <v/>
      </c>
    </row>
    <row r="1117" spans="13:13" x14ac:dyDescent="0.35">
      <c r="M1117" s="14" t="str">
        <f t="shared" si="50"/>
        <v/>
      </c>
    </row>
    <row r="1118" spans="13:13" x14ac:dyDescent="0.35">
      <c r="M1118" s="14" t="str">
        <f t="shared" si="50"/>
        <v/>
      </c>
    </row>
    <row r="1119" spans="13:13" x14ac:dyDescent="0.35">
      <c r="M1119" s="14" t="str">
        <f t="shared" si="50"/>
        <v/>
      </c>
    </row>
    <row r="1120" spans="13:13" x14ac:dyDescent="0.35">
      <c r="M1120" s="14" t="str">
        <f t="shared" si="50"/>
        <v/>
      </c>
    </row>
    <row r="1121" spans="13:13" x14ac:dyDescent="0.35">
      <c r="M1121" s="14" t="str">
        <f t="shared" si="50"/>
        <v/>
      </c>
    </row>
    <row r="1122" spans="13:13" x14ac:dyDescent="0.35">
      <c r="M1122" s="14" t="str">
        <f t="shared" si="50"/>
        <v/>
      </c>
    </row>
    <row r="1123" spans="13:13" x14ac:dyDescent="0.35">
      <c r="M1123" s="14" t="str">
        <f t="shared" si="50"/>
        <v/>
      </c>
    </row>
    <row r="1124" spans="13:13" x14ac:dyDescent="0.35">
      <c r="M1124" s="14" t="str">
        <f t="shared" si="50"/>
        <v/>
      </c>
    </row>
    <row r="1125" spans="13:13" x14ac:dyDescent="0.35">
      <c r="M1125" s="14" t="str">
        <f t="shared" si="50"/>
        <v/>
      </c>
    </row>
    <row r="1126" spans="13:13" x14ac:dyDescent="0.35">
      <c r="M1126" s="14" t="str">
        <f t="shared" si="50"/>
        <v/>
      </c>
    </row>
    <row r="1127" spans="13:13" x14ac:dyDescent="0.35">
      <c r="M1127" s="14" t="str">
        <f t="shared" si="50"/>
        <v/>
      </c>
    </row>
    <row r="1128" spans="13:13" x14ac:dyDescent="0.35">
      <c r="M1128" s="14" t="str">
        <f t="shared" si="50"/>
        <v/>
      </c>
    </row>
    <row r="1129" spans="13:13" x14ac:dyDescent="0.35">
      <c r="M1129" s="14" t="str">
        <f t="shared" si="50"/>
        <v/>
      </c>
    </row>
    <row r="1130" spans="13:13" x14ac:dyDescent="0.35">
      <c r="M1130" s="14" t="str">
        <f t="shared" si="50"/>
        <v/>
      </c>
    </row>
    <row r="1131" spans="13:13" x14ac:dyDescent="0.35">
      <c r="M1131" s="14" t="str">
        <f t="shared" si="50"/>
        <v/>
      </c>
    </row>
    <row r="1132" spans="13:13" x14ac:dyDescent="0.35">
      <c r="M1132" s="14" t="str">
        <f t="shared" si="50"/>
        <v/>
      </c>
    </row>
    <row r="1133" spans="13:13" x14ac:dyDescent="0.35">
      <c r="M1133" s="14" t="str">
        <f t="shared" si="50"/>
        <v/>
      </c>
    </row>
    <row r="1134" spans="13:13" x14ac:dyDescent="0.35">
      <c r="M1134" s="14" t="str">
        <f t="shared" si="50"/>
        <v/>
      </c>
    </row>
    <row r="1135" spans="13:13" x14ac:dyDescent="0.35">
      <c r="M1135" s="14" t="str">
        <f t="shared" si="50"/>
        <v/>
      </c>
    </row>
    <row r="1136" spans="13:13" x14ac:dyDescent="0.35">
      <c r="M1136" s="14" t="str">
        <f t="shared" si="50"/>
        <v/>
      </c>
    </row>
    <row r="1137" spans="13:13" x14ac:dyDescent="0.35">
      <c r="M1137" s="14" t="str">
        <f t="shared" si="50"/>
        <v/>
      </c>
    </row>
    <row r="1138" spans="13:13" x14ac:dyDescent="0.35">
      <c r="M1138" s="14" t="str">
        <f t="shared" si="50"/>
        <v/>
      </c>
    </row>
    <row r="1139" spans="13:13" x14ac:dyDescent="0.35">
      <c r="M1139" s="14" t="str">
        <f t="shared" si="50"/>
        <v/>
      </c>
    </row>
    <row r="1140" spans="13:13" x14ac:dyDescent="0.35">
      <c r="M1140" s="14" t="str">
        <f t="shared" si="50"/>
        <v/>
      </c>
    </row>
    <row r="1141" spans="13:13" x14ac:dyDescent="0.35">
      <c r="M1141" s="14" t="str">
        <f t="shared" si="50"/>
        <v/>
      </c>
    </row>
    <row r="1142" spans="13:13" x14ac:dyDescent="0.35">
      <c r="M1142" s="14" t="str">
        <f t="shared" si="50"/>
        <v/>
      </c>
    </row>
    <row r="1143" spans="13:13" x14ac:dyDescent="0.35">
      <c r="M1143" s="14" t="str">
        <f t="shared" si="50"/>
        <v/>
      </c>
    </row>
    <row r="1144" spans="13:13" x14ac:dyDescent="0.35">
      <c r="M1144" s="14" t="str">
        <f t="shared" si="50"/>
        <v/>
      </c>
    </row>
    <row r="1145" spans="13:13" x14ac:dyDescent="0.35">
      <c r="M1145" s="14" t="str">
        <f t="shared" si="50"/>
        <v/>
      </c>
    </row>
    <row r="1146" spans="13:13" x14ac:dyDescent="0.35">
      <c r="M1146" s="14" t="str">
        <f t="shared" si="50"/>
        <v/>
      </c>
    </row>
    <row r="1147" spans="13:13" x14ac:dyDescent="0.35">
      <c r="M1147" s="14" t="str">
        <f t="shared" si="50"/>
        <v/>
      </c>
    </row>
    <row r="1148" spans="13:13" x14ac:dyDescent="0.35">
      <c r="M1148" s="14" t="str">
        <f t="shared" si="50"/>
        <v/>
      </c>
    </row>
    <row r="1149" spans="13:13" x14ac:dyDescent="0.35">
      <c r="M1149" s="14" t="str">
        <f t="shared" si="50"/>
        <v/>
      </c>
    </row>
    <row r="1150" spans="13:13" x14ac:dyDescent="0.35">
      <c r="M1150" s="14" t="str">
        <f t="shared" si="50"/>
        <v/>
      </c>
    </row>
    <row r="1151" spans="13:13" x14ac:dyDescent="0.35">
      <c r="M1151" s="14" t="str">
        <f t="shared" si="50"/>
        <v/>
      </c>
    </row>
    <row r="1152" spans="13:13" x14ac:dyDescent="0.35">
      <c r="M1152" s="14" t="str">
        <f t="shared" si="50"/>
        <v/>
      </c>
    </row>
    <row r="1153" spans="13:13" x14ac:dyDescent="0.35">
      <c r="M1153" s="14" t="str">
        <f t="shared" si="50"/>
        <v/>
      </c>
    </row>
    <row r="1154" spans="13:13" x14ac:dyDescent="0.35">
      <c r="M1154" s="14" t="str">
        <f t="shared" si="50"/>
        <v/>
      </c>
    </row>
    <row r="1155" spans="13:13" x14ac:dyDescent="0.35">
      <c r="M1155" s="14" t="str">
        <f t="shared" si="50"/>
        <v/>
      </c>
    </row>
    <row r="1156" spans="13:13" x14ac:dyDescent="0.35">
      <c r="M1156" s="14" t="str">
        <f t="shared" si="50"/>
        <v/>
      </c>
    </row>
    <row r="1157" spans="13:13" x14ac:dyDescent="0.35">
      <c r="M1157" s="14" t="str">
        <f t="shared" si="50"/>
        <v/>
      </c>
    </row>
    <row r="1158" spans="13:13" x14ac:dyDescent="0.35">
      <c r="M1158" s="14" t="str">
        <f t="shared" si="50"/>
        <v/>
      </c>
    </row>
    <row r="1159" spans="13:13" x14ac:dyDescent="0.35">
      <c r="M1159" s="14" t="str">
        <f t="shared" si="50"/>
        <v/>
      </c>
    </row>
    <row r="1160" spans="13:13" x14ac:dyDescent="0.35">
      <c r="M1160" s="14" t="str">
        <f t="shared" si="50"/>
        <v/>
      </c>
    </row>
    <row r="1161" spans="13:13" x14ac:dyDescent="0.35">
      <c r="M1161" s="14" t="str">
        <f t="shared" si="50"/>
        <v/>
      </c>
    </row>
    <row r="1162" spans="13:13" x14ac:dyDescent="0.35">
      <c r="M1162" s="14" t="str">
        <f t="shared" si="50"/>
        <v/>
      </c>
    </row>
    <row r="1163" spans="13:13" x14ac:dyDescent="0.35">
      <c r="M1163" s="14" t="str">
        <f t="shared" si="50"/>
        <v/>
      </c>
    </row>
    <row r="1164" spans="13:13" x14ac:dyDescent="0.35">
      <c r="M1164" s="14" t="str">
        <f t="shared" si="50"/>
        <v/>
      </c>
    </row>
    <row r="1165" spans="13:13" x14ac:dyDescent="0.35">
      <c r="M1165" s="14" t="str">
        <f t="shared" si="50"/>
        <v/>
      </c>
    </row>
    <row r="1166" spans="13:13" x14ac:dyDescent="0.35">
      <c r="M1166" s="14" t="str">
        <f t="shared" si="50"/>
        <v/>
      </c>
    </row>
    <row r="1167" spans="13:13" x14ac:dyDescent="0.35">
      <c r="M1167" s="14" t="str">
        <f t="shared" si="50"/>
        <v/>
      </c>
    </row>
    <row r="1168" spans="13:13" x14ac:dyDescent="0.35">
      <c r="M1168" s="14" t="str">
        <f t="shared" si="50"/>
        <v/>
      </c>
    </row>
    <row r="1169" spans="13:13" x14ac:dyDescent="0.35">
      <c r="M1169" s="14" t="str">
        <f t="shared" ref="M1169:M1232" si="51">IF(ISNUMBER(B1169)=TRUE,_xlfn.CONCAT("@PART[*]:HAS[#kiwiBranch[",C1169,"],#kiwiTier[",B1169,"]]:FOR[zKiwiTechTree]",CHAR(10),"{",CHAR(10),"    @TechRequired = ",A1169,CHAR(10),"}"),"")</f>
        <v/>
      </c>
    </row>
    <row r="1170" spans="13:13" x14ac:dyDescent="0.35">
      <c r="M1170" s="14" t="str">
        <f t="shared" si="51"/>
        <v/>
      </c>
    </row>
    <row r="1171" spans="13:13" x14ac:dyDescent="0.35">
      <c r="M1171" s="14" t="str">
        <f t="shared" si="51"/>
        <v/>
      </c>
    </row>
    <row r="1172" spans="13:13" x14ac:dyDescent="0.35">
      <c r="M1172" s="14" t="str">
        <f t="shared" si="51"/>
        <v/>
      </c>
    </row>
    <row r="1173" spans="13:13" x14ac:dyDescent="0.35">
      <c r="M1173" s="14" t="str">
        <f t="shared" si="51"/>
        <v/>
      </c>
    </row>
    <row r="1174" spans="13:13" x14ac:dyDescent="0.35">
      <c r="M1174" s="14" t="str">
        <f t="shared" si="51"/>
        <v/>
      </c>
    </row>
    <row r="1175" spans="13:13" x14ac:dyDescent="0.35">
      <c r="M1175" s="14" t="str">
        <f t="shared" si="51"/>
        <v/>
      </c>
    </row>
    <row r="1176" spans="13:13" x14ac:dyDescent="0.35">
      <c r="M1176" s="14" t="str">
        <f t="shared" si="51"/>
        <v/>
      </c>
    </row>
    <row r="1177" spans="13:13" x14ac:dyDescent="0.35">
      <c r="M1177" s="14" t="str">
        <f t="shared" si="51"/>
        <v/>
      </c>
    </row>
    <row r="1178" spans="13:13" x14ac:dyDescent="0.35">
      <c r="M1178" s="14" t="str">
        <f t="shared" si="51"/>
        <v/>
      </c>
    </row>
    <row r="1179" spans="13:13" x14ac:dyDescent="0.35">
      <c r="M1179" s="14" t="str">
        <f t="shared" si="51"/>
        <v/>
      </c>
    </row>
    <row r="1180" spans="13:13" x14ac:dyDescent="0.35">
      <c r="M1180" s="14" t="str">
        <f t="shared" si="51"/>
        <v/>
      </c>
    </row>
    <row r="1181" spans="13:13" x14ac:dyDescent="0.35">
      <c r="M1181" s="14" t="str">
        <f t="shared" si="51"/>
        <v/>
      </c>
    </row>
    <row r="1182" spans="13:13" x14ac:dyDescent="0.35">
      <c r="M1182" s="14" t="str">
        <f t="shared" si="51"/>
        <v/>
      </c>
    </row>
    <row r="1183" spans="13:13" x14ac:dyDescent="0.35">
      <c r="M1183" s="14" t="str">
        <f t="shared" si="51"/>
        <v/>
      </c>
    </row>
    <row r="1184" spans="13:13" x14ac:dyDescent="0.35">
      <c r="M1184" s="14" t="str">
        <f t="shared" si="51"/>
        <v/>
      </c>
    </row>
    <row r="1185" spans="13:13" x14ac:dyDescent="0.35">
      <c r="M1185" s="14" t="str">
        <f t="shared" si="51"/>
        <v/>
      </c>
    </row>
    <row r="1186" spans="13:13" x14ac:dyDescent="0.35">
      <c r="M1186" s="14" t="str">
        <f t="shared" si="51"/>
        <v/>
      </c>
    </row>
    <row r="1187" spans="13:13" x14ac:dyDescent="0.35">
      <c r="M1187" s="14" t="str">
        <f t="shared" si="51"/>
        <v/>
      </c>
    </row>
    <row r="1188" spans="13:13" x14ac:dyDescent="0.35">
      <c r="M1188" s="14" t="str">
        <f t="shared" si="51"/>
        <v/>
      </c>
    </row>
    <row r="1189" spans="13:13" x14ac:dyDescent="0.35">
      <c r="M1189" s="14" t="str">
        <f t="shared" si="51"/>
        <v/>
      </c>
    </row>
    <row r="1190" spans="13:13" x14ac:dyDescent="0.35">
      <c r="M1190" s="14" t="str">
        <f t="shared" si="51"/>
        <v/>
      </c>
    </row>
    <row r="1191" spans="13:13" x14ac:dyDescent="0.35">
      <c r="M1191" s="14" t="str">
        <f t="shared" si="51"/>
        <v/>
      </c>
    </row>
    <row r="1192" spans="13:13" x14ac:dyDescent="0.35">
      <c r="M1192" s="14" t="str">
        <f t="shared" si="51"/>
        <v/>
      </c>
    </row>
    <row r="1193" spans="13:13" x14ac:dyDescent="0.35">
      <c r="M1193" s="14" t="str">
        <f t="shared" si="51"/>
        <v/>
      </c>
    </row>
    <row r="1194" spans="13:13" x14ac:dyDescent="0.35">
      <c r="M1194" s="14" t="str">
        <f t="shared" si="51"/>
        <v/>
      </c>
    </row>
    <row r="1195" spans="13:13" x14ac:dyDescent="0.35">
      <c r="M1195" s="14" t="str">
        <f t="shared" si="51"/>
        <v/>
      </c>
    </row>
    <row r="1196" spans="13:13" x14ac:dyDescent="0.35">
      <c r="M1196" s="14" t="str">
        <f t="shared" si="51"/>
        <v/>
      </c>
    </row>
    <row r="1197" spans="13:13" x14ac:dyDescent="0.35">
      <c r="M1197" s="14" t="str">
        <f t="shared" si="51"/>
        <v/>
      </c>
    </row>
    <row r="1198" spans="13:13" x14ac:dyDescent="0.35">
      <c r="M1198" s="14" t="str">
        <f t="shared" si="51"/>
        <v/>
      </c>
    </row>
    <row r="1199" spans="13:13" x14ac:dyDescent="0.35">
      <c r="M1199" s="14" t="str">
        <f t="shared" si="51"/>
        <v/>
      </c>
    </row>
    <row r="1200" spans="13:13" x14ac:dyDescent="0.35">
      <c r="M1200" s="14" t="str">
        <f t="shared" si="51"/>
        <v/>
      </c>
    </row>
    <row r="1201" spans="13:13" x14ac:dyDescent="0.35">
      <c r="M1201" s="14" t="str">
        <f t="shared" si="51"/>
        <v/>
      </c>
    </row>
    <row r="1202" spans="13:13" x14ac:dyDescent="0.35">
      <c r="M1202" s="14" t="str">
        <f t="shared" si="51"/>
        <v/>
      </c>
    </row>
    <row r="1203" spans="13:13" x14ac:dyDescent="0.35">
      <c r="M1203" s="14" t="str">
        <f t="shared" si="51"/>
        <v/>
      </c>
    </row>
    <row r="1204" spans="13:13" x14ac:dyDescent="0.35">
      <c r="M1204" s="14" t="str">
        <f t="shared" si="51"/>
        <v/>
      </c>
    </row>
    <row r="1205" spans="13:13" x14ac:dyDescent="0.35">
      <c r="M1205" s="14" t="str">
        <f t="shared" si="51"/>
        <v/>
      </c>
    </row>
    <row r="1206" spans="13:13" x14ac:dyDescent="0.35">
      <c r="M1206" s="14" t="str">
        <f t="shared" si="51"/>
        <v/>
      </c>
    </row>
    <row r="1207" spans="13:13" x14ac:dyDescent="0.35">
      <c r="M1207" s="14" t="str">
        <f t="shared" si="51"/>
        <v/>
      </c>
    </row>
    <row r="1208" spans="13:13" x14ac:dyDescent="0.35">
      <c r="M1208" s="14" t="str">
        <f t="shared" si="51"/>
        <v/>
      </c>
    </row>
    <row r="1209" spans="13:13" x14ac:dyDescent="0.35">
      <c r="M1209" s="14" t="str">
        <f t="shared" si="51"/>
        <v/>
      </c>
    </row>
    <row r="1210" spans="13:13" x14ac:dyDescent="0.35">
      <c r="M1210" s="14" t="str">
        <f t="shared" si="51"/>
        <v/>
      </c>
    </row>
    <row r="1211" spans="13:13" x14ac:dyDescent="0.35">
      <c r="M1211" s="14" t="str">
        <f t="shared" si="51"/>
        <v/>
      </c>
    </row>
    <row r="1212" spans="13:13" x14ac:dyDescent="0.35">
      <c r="M1212" s="14" t="str">
        <f t="shared" si="51"/>
        <v/>
      </c>
    </row>
    <row r="1213" spans="13:13" x14ac:dyDescent="0.35">
      <c r="M1213" s="14" t="str">
        <f t="shared" si="51"/>
        <v/>
      </c>
    </row>
    <row r="1214" spans="13:13" x14ac:dyDescent="0.35">
      <c r="M1214" s="14" t="str">
        <f t="shared" si="51"/>
        <v/>
      </c>
    </row>
    <row r="1215" spans="13:13" x14ac:dyDescent="0.35">
      <c r="M1215" s="14" t="str">
        <f t="shared" si="51"/>
        <v/>
      </c>
    </row>
    <row r="1216" spans="13:13" x14ac:dyDescent="0.35">
      <c r="M1216" s="14" t="str">
        <f t="shared" si="51"/>
        <v/>
      </c>
    </row>
    <row r="1217" spans="13:13" x14ac:dyDescent="0.35">
      <c r="M1217" s="14" t="str">
        <f t="shared" si="51"/>
        <v/>
      </c>
    </row>
    <row r="1218" spans="13:13" x14ac:dyDescent="0.35">
      <c r="M1218" s="14" t="str">
        <f t="shared" si="51"/>
        <v/>
      </c>
    </row>
    <row r="1219" spans="13:13" x14ac:dyDescent="0.35">
      <c r="M1219" s="14" t="str">
        <f t="shared" si="51"/>
        <v/>
      </c>
    </row>
    <row r="1220" spans="13:13" x14ac:dyDescent="0.35">
      <c r="M1220" s="14" t="str">
        <f t="shared" si="51"/>
        <v/>
      </c>
    </row>
    <row r="1221" spans="13:13" x14ac:dyDescent="0.35">
      <c r="M1221" s="14" t="str">
        <f t="shared" si="51"/>
        <v/>
      </c>
    </row>
    <row r="1222" spans="13:13" x14ac:dyDescent="0.35">
      <c r="M1222" s="14" t="str">
        <f t="shared" si="51"/>
        <v/>
      </c>
    </row>
    <row r="1223" spans="13:13" x14ac:dyDescent="0.35">
      <c r="M1223" s="14" t="str">
        <f t="shared" si="51"/>
        <v/>
      </c>
    </row>
    <row r="1224" spans="13:13" x14ac:dyDescent="0.35">
      <c r="M1224" s="14" t="str">
        <f t="shared" si="51"/>
        <v/>
      </c>
    </row>
    <row r="1225" spans="13:13" x14ac:dyDescent="0.35">
      <c r="M1225" s="14" t="str">
        <f t="shared" si="51"/>
        <v/>
      </c>
    </row>
    <row r="1226" spans="13:13" x14ac:dyDescent="0.35">
      <c r="M1226" s="14" t="str">
        <f t="shared" si="51"/>
        <v/>
      </c>
    </row>
    <row r="1227" spans="13:13" x14ac:dyDescent="0.35">
      <c r="M1227" s="14" t="str">
        <f t="shared" si="51"/>
        <v/>
      </c>
    </row>
    <row r="1228" spans="13:13" x14ac:dyDescent="0.35">
      <c r="M1228" s="14" t="str">
        <f t="shared" si="51"/>
        <v/>
      </c>
    </row>
    <row r="1229" spans="13:13" x14ac:dyDescent="0.35">
      <c r="M1229" s="14" t="str">
        <f t="shared" si="51"/>
        <v/>
      </c>
    </row>
    <row r="1230" spans="13:13" x14ac:dyDescent="0.35">
      <c r="M1230" s="14" t="str">
        <f t="shared" si="51"/>
        <v/>
      </c>
    </row>
    <row r="1231" spans="13:13" x14ac:dyDescent="0.35">
      <c r="M1231" s="14" t="str">
        <f t="shared" si="51"/>
        <v/>
      </c>
    </row>
    <row r="1232" spans="13:13" x14ac:dyDescent="0.35">
      <c r="M1232" s="14" t="str">
        <f t="shared" si="51"/>
        <v/>
      </c>
    </row>
    <row r="1233" spans="13:13" x14ac:dyDescent="0.35">
      <c r="M1233" s="14" t="str">
        <f t="shared" ref="M1233:M1279" si="52">IF(ISNUMBER(B1233)=TRUE,_xlfn.CONCAT("@PART[*]:HAS[#kiwiBranch[",C1233,"],#kiwiTier[",B1233,"]]:FOR[zKiwiTechTree]",CHAR(10),"{",CHAR(10),"    @TechRequired = ",A1233,CHAR(10),"}"),"")</f>
        <v/>
      </c>
    </row>
    <row r="1234" spans="13:13" x14ac:dyDescent="0.35">
      <c r="M1234" s="14" t="str">
        <f t="shared" si="52"/>
        <v/>
      </c>
    </row>
    <row r="1235" spans="13:13" x14ac:dyDescent="0.35">
      <c r="M1235" s="14" t="str">
        <f t="shared" si="52"/>
        <v/>
      </c>
    </row>
    <row r="1236" spans="13:13" x14ac:dyDescent="0.35">
      <c r="M1236" s="14" t="str">
        <f t="shared" si="52"/>
        <v/>
      </c>
    </row>
    <row r="1237" spans="13:13" x14ac:dyDescent="0.35">
      <c r="M1237" s="14" t="str">
        <f t="shared" si="52"/>
        <v/>
      </c>
    </row>
    <row r="1238" spans="13:13" x14ac:dyDescent="0.35">
      <c r="M1238" s="14" t="str">
        <f t="shared" si="52"/>
        <v/>
      </c>
    </row>
    <row r="1239" spans="13:13" x14ac:dyDescent="0.35">
      <c r="M1239" s="14" t="str">
        <f t="shared" si="52"/>
        <v/>
      </c>
    </row>
    <row r="1240" spans="13:13" x14ac:dyDescent="0.35">
      <c r="M1240" s="14" t="str">
        <f t="shared" si="52"/>
        <v/>
      </c>
    </row>
    <row r="1241" spans="13:13" x14ac:dyDescent="0.35">
      <c r="M1241" s="14" t="str">
        <f t="shared" si="52"/>
        <v/>
      </c>
    </row>
    <row r="1242" spans="13:13" x14ac:dyDescent="0.35">
      <c r="M1242" s="14" t="str">
        <f t="shared" si="52"/>
        <v/>
      </c>
    </row>
    <row r="1243" spans="13:13" x14ac:dyDescent="0.35">
      <c r="M1243" s="14" t="str">
        <f t="shared" si="52"/>
        <v/>
      </c>
    </row>
    <row r="1244" spans="13:13" x14ac:dyDescent="0.35">
      <c r="M1244" s="14" t="str">
        <f t="shared" si="52"/>
        <v/>
      </c>
    </row>
    <row r="1245" spans="13:13" x14ac:dyDescent="0.35">
      <c r="M1245" s="14" t="str">
        <f t="shared" si="52"/>
        <v/>
      </c>
    </row>
    <row r="1246" spans="13:13" x14ac:dyDescent="0.35">
      <c r="M1246" s="14" t="str">
        <f t="shared" si="52"/>
        <v/>
      </c>
    </row>
    <row r="1247" spans="13:13" x14ac:dyDescent="0.35">
      <c r="M1247" s="14" t="str">
        <f t="shared" si="52"/>
        <v/>
      </c>
    </row>
    <row r="1248" spans="13:13" x14ac:dyDescent="0.35">
      <c r="M1248" s="14" t="str">
        <f t="shared" si="52"/>
        <v/>
      </c>
    </row>
    <row r="1249" spans="13:13" x14ac:dyDescent="0.35">
      <c r="M1249" s="14" t="str">
        <f t="shared" si="52"/>
        <v/>
      </c>
    </row>
    <row r="1250" spans="13:13" x14ac:dyDescent="0.35">
      <c r="M1250" s="14" t="str">
        <f t="shared" si="52"/>
        <v/>
      </c>
    </row>
    <row r="1251" spans="13:13" x14ac:dyDescent="0.35">
      <c r="M1251" s="14" t="str">
        <f t="shared" si="52"/>
        <v/>
      </c>
    </row>
    <row r="1252" spans="13:13" x14ac:dyDescent="0.35">
      <c r="M1252" s="14" t="str">
        <f t="shared" si="52"/>
        <v/>
      </c>
    </row>
    <row r="1253" spans="13:13" x14ac:dyDescent="0.35">
      <c r="M1253" s="14" t="str">
        <f t="shared" si="52"/>
        <v/>
      </c>
    </row>
    <row r="1254" spans="13:13" x14ac:dyDescent="0.35">
      <c r="M1254" s="14" t="str">
        <f t="shared" si="52"/>
        <v/>
      </c>
    </row>
    <row r="1255" spans="13:13" x14ac:dyDescent="0.35">
      <c r="M1255" s="14" t="str">
        <f t="shared" si="52"/>
        <v/>
      </c>
    </row>
    <row r="1256" spans="13:13" x14ac:dyDescent="0.35">
      <c r="M1256" s="14" t="str">
        <f t="shared" si="52"/>
        <v/>
      </c>
    </row>
    <row r="1257" spans="13:13" x14ac:dyDescent="0.35">
      <c r="M1257" s="14" t="str">
        <f t="shared" si="52"/>
        <v/>
      </c>
    </row>
    <row r="1258" spans="13:13" x14ac:dyDescent="0.35">
      <c r="M1258" s="14" t="str">
        <f t="shared" si="52"/>
        <v/>
      </c>
    </row>
    <row r="1259" spans="13:13" x14ac:dyDescent="0.35">
      <c r="M1259" s="14" t="str">
        <f t="shared" si="52"/>
        <v/>
      </c>
    </row>
    <row r="1260" spans="13:13" x14ac:dyDescent="0.35">
      <c r="M1260" s="14" t="str">
        <f t="shared" si="52"/>
        <v/>
      </c>
    </row>
    <row r="1261" spans="13:13" x14ac:dyDescent="0.35">
      <c r="M1261" s="14" t="str">
        <f t="shared" si="52"/>
        <v/>
      </c>
    </row>
    <row r="1262" spans="13:13" x14ac:dyDescent="0.35">
      <c r="M1262" s="14" t="str">
        <f t="shared" si="52"/>
        <v/>
      </c>
    </row>
    <row r="1263" spans="13:13" x14ac:dyDescent="0.35">
      <c r="M1263" s="14" t="str">
        <f t="shared" si="52"/>
        <v/>
      </c>
    </row>
    <row r="1264" spans="13:13" x14ac:dyDescent="0.35">
      <c r="M1264" s="14" t="str">
        <f t="shared" si="52"/>
        <v/>
      </c>
    </row>
    <row r="1265" spans="13:13" x14ac:dyDescent="0.35">
      <c r="M1265" s="14" t="str">
        <f t="shared" si="52"/>
        <v/>
      </c>
    </row>
    <row r="1266" spans="13:13" x14ac:dyDescent="0.35">
      <c r="M1266" s="14" t="str">
        <f t="shared" si="52"/>
        <v/>
      </c>
    </row>
    <row r="1267" spans="13:13" x14ac:dyDescent="0.35">
      <c r="M1267" s="14" t="str">
        <f t="shared" si="52"/>
        <v/>
      </c>
    </row>
    <row r="1268" spans="13:13" x14ac:dyDescent="0.35">
      <c r="M1268" s="14" t="str">
        <f t="shared" si="52"/>
        <v/>
      </c>
    </row>
    <row r="1269" spans="13:13" x14ac:dyDescent="0.35">
      <c r="M1269" s="14" t="str">
        <f t="shared" si="52"/>
        <v/>
      </c>
    </row>
    <row r="1270" spans="13:13" x14ac:dyDescent="0.35">
      <c r="M1270" s="14" t="str">
        <f t="shared" si="52"/>
        <v/>
      </c>
    </row>
    <row r="1271" spans="13:13" x14ac:dyDescent="0.35">
      <c r="M1271" s="14" t="str">
        <f t="shared" si="52"/>
        <v/>
      </c>
    </row>
    <row r="1272" spans="13:13" x14ac:dyDescent="0.35">
      <c r="M1272" s="14" t="str">
        <f t="shared" si="52"/>
        <v/>
      </c>
    </row>
    <row r="1273" spans="13:13" x14ac:dyDescent="0.35">
      <c r="M1273" s="14" t="str">
        <f t="shared" si="52"/>
        <v/>
      </c>
    </row>
    <row r="1274" spans="13:13" x14ac:dyDescent="0.35">
      <c r="M1274" s="14" t="str">
        <f t="shared" si="52"/>
        <v/>
      </c>
    </row>
    <row r="1275" spans="13:13" x14ac:dyDescent="0.35">
      <c r="M1275" s="14" t="str">
        <f t="shared" si="52"/>
        <v/>
      </c>
    </row>
    <row r="1276" spans="13:13" x14ac:dyDescent="0.35">
      <c r="M1276" s="14" t="str">
        <f t="shared" si="52"/>
        <v/>
      </c>
    </row>
    <row r="1277" spans="13:13" x14ac:dyDescent="0.35">
      <c r="M1277" s="14" t="str">
        <f t="shared" si="52"/>
        <v/>
      </c>
    </row>
    <row r="1278" spans="13:13" x14ac:dyDescent="0.35">
      <c r="M1278" s="14" t="str">
        <f t="shared" si="52"/>
        <v/>
      </c>
    </row>
    <row r="1279" spans="13:13" x14ac:dyDescent="0.35">
      <c r="M1279" s="14" t="str">
        <f t="shared" si="52"/>
        <v/>
      </c>
    </row>
  </sheetData>
  <phoneticPr fontId="4" type="noConversion"/>
  <dataValidations disablePrompts="1"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F3" sqref="F3"/>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348</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_xlfn._xlws.FILTER(primary[id],ISNUMBER(SEARCH(Templates!L1,primary[id])),"Not Found")</f>
        <v>deprecated</v>
      </c>
      <c r="D2" t="s">
        <v>266</v>
      </c>
      <c r="F2" s="18" t="s">
        <v>349</v>
      </c>
      <c r="H2">
        <v>2</v>
      </c>
      <c r="I2">
        <f>TreeDesign!I4</f>
        <v>0</v>
      </c>
    </row>
    <row r="3" spans="1:9" x14ac:dyDescent="0.35">
      <c r="A3" t="str">
        <v>generalLaunchPad</v>
      </c>
      <c r="B3" t="str">
        <v>generalLaunchPad</v>
      </c>
      <c r="D3" t="s">
        <v>267</v>
      </c>
      <c r="F3" s="18" t="s">
        <v>350</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D11" sqref="D11"/>
    </sheetView>
  </sheetViews>
  <sheetFormatPr defaultRowHeight="14.5" x14ac:dyDescent="0.35"/>
  <cols>
    <col min="2" max="2" width="8.1796875" customWidth="1"/>
    <col min="3" max="11" width="13.6328125" customWidth="1"/>
    <col min="12" max="12" width="10.81640625" customWidth="1"/>
  </cols>
  <sheetData>
    <row r="2" spans="2:12" ht="21" x14ac:dyDescent="0.5">
      <c r="C2" s="61" t="s">
        <v>316</v>
      </c>
      <c r="D2" s="61"/>
      <c r="E2" s="61"/>
      <c r="F2" s="61"/>
      <c r="G2" s="61" t="s">
        <v>317</v>
      </c>
      <c r="H2" s="61"/>
      <c r="I2" s="61"/>
      <c r="J2" s="61"/>
      <c r="K2" s="26"/>
      <c r="L2" s="27"/>
    </row>
    <row r="3" spans="2:12" x14ac:dyDescent="0.35">
      <c r="B3" s="8" t="s">
        <v>247</v>
      </c>
      <c r="C3" s="5" t="s">
        <v>248</v>
      </c>
      <c r="D3" s="9" t="s">
        <v>250</v>
      </c>
      <c r="E3" s="9" t="s">
        <v>1099</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0">
        <v>0</v>
      </c>
      <c r="H35" s="48"/>
      <c r="I35" s="49">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0">
        <v>0</v>
      </c>
      <c r="H36" s="48"/>
      <c r="I36" s="49">
        <f t="shared" ref="I36" si="6">H36*G36</f>
        <v>0</v>
      </c>
      <c r="J36" s="12">
        <f t="shared" ref="J36" si="7">J35+I36</f>
        <v>175304</v>
      </c>
      <c r="K36" s="7" t="str">
        <f t="shared" ref="K36" si="8">IFERROR(TEXT((F36-J36)/J36,"0%"),"N/A")</f>
        <v>85%</v>
      </c>
    </row>
    <row r="37" spans="2:11" x14ac:dyDescent="0.35">
      <c r="B37" s="47">
        <v>14.5</v>
      </c>
      <c r="C37" s="6">
        <f>COUNTIF(TreeDesign!B$3:B$600,B37)</f>
        <v>0</v>
      </c>
      <c r="D37" s="25">
        <f>ROUND(AVERAGE(D36,D38),0)</f>
        <v>8545</v>
      </c>
      <c r="E37" s="13">
        <f>SUMIF(primary[tier],TierCosts!B37,primary[cost])</f>
        <v>0</v>
      </c>
      <c r="F37" s="12">
        <f t="shared" si="5"/>
        <v>324971</v>
      </c>
      <c r="G37" s="27"/>
      <c r="H37" s="48"/>
      <c r="I37" s="49"/>
      <c r="J37" s="13"/>
      <c r="K37" s="11"/>
    </row>
    <row r="38" spans="2:11" x14ac:dyDescent="0.35">
      <c r="B38" s="47">
        <v>15</v>
      </c>
      <c r="C38" s="6">
        <f>COUNTIF(TreeDesign!B$3:B$600,B38)</f>
        <v>3</v>
      </c>
      <c r="D38" s="25">
        <f>ROUND(D36*1.5,0)</f>
        <v>10254</v>
      </c>
      <c r="E38" s="13">
        <f>SUMIF(primary[tier],TierCosts!B38,primary[cost])</f>
        <v>20508</v>
      </c>
      <c r="F38" s="12">
        <f t="shared" si="5"/>
        <v>345479</v>
      </c>
      <c r="G38" s="27"/>
      <c r="H38" s="48"/>
      <c r="I38" s="49"/>
      <c r="J38" s="13"/>
      <c r="K38" s="11"/>
    </row>
    <row r="39" spans="2:11" x14ac:dyDescent="0.35">
      <c r="B39" t="s">
        <v>1100</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BC26"/>
  <sheetViews>
    <sheetView workbookViewId="0">
      <selection activeCell="B3" sqref="B3"/>
    </sheetView>
  </sheetViews>
  <sheetFormatPr defaultRowHeight="14.5" x14ac:dyDescent="0.35"/>
  <cols>
    <col min="1" max="1" width="19.7265625" bestFit="1" customWidth="1"/>
    <col min="2" max="2" width="19.7265625" customWidth="1"/>
    <col min="4" max="4" width="24.7265625" bestFit="1" customWidth="1"/>
    <col min="5" max="7" width="24.7265625" customWidth="1"/>
    <col min="8" max="8" width="8.6328125" customWidth="1"/>
    <col min="9" max="9" width="16.6328125" customWidth="1"/>
    <col min="11" max="16" width="24.7265625" customWidth="1"/>
    <col min="17" max="17" width="60.54296875" customWidth="1"/>
    <col min="18" max="18" width="11.1796875" bestFit="1" customWidth="1"/>
    <col min="19" max="19" width="9.26953125" customWidth="1"/>
    <col min="20" max="21" width="10.81640625" customWidth="1"/>
    <col min="22" max="22" width="15.36328125" bestFit="1" customWidth="1"/>
    <col min="23" max="23" width="15.36328125" customWidth="1"/>
    <col min="24" max="24" width="22.36328125" bestFit="1" customWidth="1"/>
    <col min="25" max="25" width="22.36328125" customWidth="1"/>
    <col min="26" max="26" width="82.08984375" customWidth="1"/>
    <col min="27" max="27" width="11.1796875" bestFit="1" customWidth="1"/>
    <col min="29" max="31" width="16.6328125" customWidth="1"/>
    <col min="35" max="35" width="72.81640625" customWidth="1"/>
    <col min="38" max="38" width="14.90625" customWidth="1"/>
    <col min="39" max="39" width="7.54296875" customWidth="1"/>
    <col min="40" max="40" width="15.453125" bestFit="1" customWidth="1"/>
    <col min="41" max="41" width="15.453125" customWidth="1"/>
    <col min="43" max="43" width="14" customWidth="1"/>
    <col min="44" max="44" width="11" customWidth="1"/>
    <col min="45" max="45" width="60.54296875" customWidth="1"/>
    <col min="46" max="46" width="10.90625" customWidth="1"/>
    <col min="48" max="48" width="16.7265625" customWidth="1"/>
    <col min="50" max="50" width="9.90625" customWidth="1"/>
    <col min="52" max="52" width="14" customWidth="1"/>
    <col min="53" max="53" width="11" customWidth="1"/>
    <col min="54" max="54" width="59.54296875" customWidth="1"/>
    <col min="55" max="55" width="10.90625" customWidth="1"/>
  </cols>
  <sheetData>
    <row r="1" spans="1:55" x14ac:dyDescent="0.35">
      <c r="A1" t="s">
        <v>1177</v>
      </c>
      <c r="B1" t="s">
        <v>1640</v>
      </c>
      <c r="D1" t="s">
        <v>1187</v>
      </c>
      <c r="E1" t="s">
        <v>1222</v>
      </c>
      <c r="F1" t="s">
        <v>1591</v>
      </c>
      <c r="G1" t="s">
        <v>1640</v>
      </c>
      <c r="I1" t="s">
        <v>1190</v>
      </c>
      <c r="K1" t="s">
        <v>1196</v>
      </c>
      <c r="L1" t="s">
        <v>1178</v>
      </c>
      <c r="M1" t="s">
        <v>1617</v>
      </c>
      <c r="N1" t="s">
        <v>1619</v>
      </c>
      <c r="O1" t="s">
        <v>1618</v>
      </c>
      <c r="P1" t="s">
        <v>1184</v>
      </c>
      <c r="Q1" t="s">
        <v>1626</v>
      </c>
      <c r="R1" t="s">
        <v>1640</v>
      </c>
      <c r="T1" t="s">
        <v>1202</v>
      </c>
      <c r="U1" t="s">
        <v>1616</v>
      </c>
      <c r="V1" t="s">
        <v>1617</v>
      </c>
      <c r="W1" t="s">
        <v>1619</v>
      </c>
      <c r="X1" t="s">
        <v>1618</v>
      </c>
      <c r="Y1" t="s">
        <v>1184</v>
      </c>
      <c r="Z1" t="s">
        <v>1626</v>
      </c>
      <c r="AA1" t="s">
        <v>1640</v>
      </c>
      <c r="AC1" t="s">
        <v>1197</v>
      </c>
      <c r="AD1" t="s">
        <v>1178</v>
      </c>
      <c r="AE1" t="s">
        <v>1617</v>
      </c>
      <c r="AF1" t="s">
        <v>1619</v>
      </c>
      <c r="AG1" t="s">
        <v>1618</v>
      </c>
      <c r="AH1" t="s">
        <v>1184</v>
      </c>
      <c r="AI1" t="s">
        <v>1626</v>
      </c>
      <c r="AJ1" t="s">
        <v>1640</v>
      </c>
      <c r="AL1" s="55" t="s">
        <v>1219</v>
      </c>
      <c r="AM1" s="55" t="s">
        <v>1178</v>
      </c>
      <c r="AN1" s="55" t="s">
        <v>1617</v>
      </c>
      <c r="AO1" s="55" t="s">
        <v>1663</v>
      </c>
      <c r="AP1" s="55" t="s">
        <v>1619</v>
      </c>
      <c r="AQ1" s="55" t="s">
        <v>1618</v>
      </c>
      <c r="AR1" s="55" t="s">
        <v>1184</v>
      </c>
      <c r="AS1" s="55" t="s">
        <v>1626</v>
      </c>
      <c r="AT1" s="55" t="s">
        <v>1640</v>
      </c>
      <c r="AV1" s="55" t="s">
        <v>1220</v>
      </c>
      <c r="AW1" s="55" t="s">
        <v>1178</v>
      </c>
      <c r="AX1" s="55" t="s">
        <v>1617</v>
      </c>
      <c r="AY1" s="55" t="s">
        <v>1619</v>
      </c>
      <c r="AZ1" s="55" t="s">
        <v>1618</v>
      </c>
      <c r="BA1" s="55" t="s">
        <v>1184</v>
      </c>
      <c r="BB1" s="55" t="s">
        <v>1626</v>
      </c>
      <c r="BC1" s="55" t="s">
        <v>1640</v>
      </c>
    </row>
    <row r="2" spans="1:55" ht="295" x14ac:dyDescent="0.35">
      <c r="A2" t="s">
        <v>1187</v>
      </c>
      <c r="B2" t="s">
        <v>1654</v>
      </c>
      <c r="D2" t="s">
        <v>1188</v>
      </c>
      <c r="E2" t="s">
        <v>1188</v>
      </c>
      <c r="F2" t="s">
        <v>1239</v>
      </c>
      <c r="G2" t="s">
        <v>1239</v>
      </c>
      <c r="I2" t="s">
        <v>1191</v>
      </c>
      <c r="K2" t="s">
        <v>1240</v>
      </c>
      <c r="L2" t="s">
        <v>1634</v>
      </c>
      <c r="N2" t="s">
        <v>1630</v>
      </c>
      <c r="O2" t="s">
        <v>0</v>
      </c>
      <c r="P2">
        <v>0</v>
      </c>
      <c r="Q2" s="53"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balloonFuelUpgrade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@PARTUPGRADE[balloonFuelUpgrade]:NEEDS[DONOTUSE]
{
    @title ^= :INSERTPARTTITLE:filler:
    @description ^= :INSERTSIZE:filler:
}
@PART[*]:HAS[#kiwiTankUpgradeType[balloon],~fuelTankUpgrade[off]]:FOR[zzzKiwiTechTree]
{
    %descriptionUpgrade =#LOC_KTT_PART_DESCRIPTIONUPGRADE_SRB // This SRB has an upgrade, INSERTTITLE, found in INSERTPARTUPGRADENODE!
    @description = #$description$ \n\n&lt;color=#ff0000&gt;$descriptionUpgrade$&lt;/color&gt;
    @description ^= #:INSERTTITLE:$@PARTUPGRADE[balloonFuelUpgrade]/title$:
    @description ^= :INSERTPARTUPGRADENODE:Start (Tier 0):
}</v>
      </c>
      <c r="R2" s="53" t="s">
        <v>1641</v>
      </c>
      <c r="T2" t="s">
        <v>1203</v>
      </c>
      <c r="U2" t="s">
        <v>1627</v>
      </c>
      <c r="V2" t="s">
        <v>1615</v>
      </c>
      <c r="W2" t="s">
        <v>302</v>
      </c>
      <c r="X2" t="s">
        <v>25</v>
      </c>
      <c r="Y2">
        <v>18000</v>
      </c>
      <c r="Z2" s="53"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size0FuelUpgrade
    partIcon = Rockomax64_BW
    techRequired = generalConstruction
    entryCost = 18000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@PARTUPGRADE[size0FuelUpgrade]:NEEDS[Squad]
{
    @title ^= :INSERTPARTTITLE:0.3125m to 0.625m:
    @description ^= :INSERTSIZE:0.3125m to 0.625m:
}
@PART[*]:HAS[#kiwiTankUpgradeType[fuel],#kiwiTankSize[size0],~fuelTankUpgrade[off]]:FOR[zzzKiwiTechTree]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#:INSERTTITLE:$@PARTUPGRADE[size0FuelUpgrade]/title$:
    @description ^= :INSERTPARTUPGRADENODE:General Construction (Tier 4):
}</v>
      </c>
      <c r="AA2" s="53" t="s">
        <v>1097</v>
      </c>
      <c r="AB2" s="27"/>
      <c r="AC2" s="22" t="s">
        <v>1224</v>
      </c>
      <c r="AD2" s="22" t="s">
        <v>1030</v>
      </c>
      <c r="AE2" s="22" t="s">
        <v>1649</v>
      </c>
      <c r="AF2" s="22" t="s">
        <v>302</v>
      </c>
      <c r="AG2" t="s">
        <v>88</v>
      </c>
      <c r="AH2" s="27">
        <v>40000</v>
      </c>
      <c r="AI2" s="53"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landersUpgrade
    partIcon = landerCabinSmall
    techRequired = advMetalworks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@PARTUPGRADE[landersUpgrade]:NEEDS[Squad]
{
    @title ^= :INSERTPARTTITLE:Landers:
    @description ^= :INSERTSYSTEM:Landers:
}
@PART[*]:HAS[#kiwiSystemUpgradeType[landers],~systemUpgrade[off]]:FOR[zzzKiwiTechTree]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#:INSERTSYSTEMUPGRADENAME:$@PARTUPGRADE[landersUpgrade]/title$:
    @description ^= :INSERTSYSTEMUPGRADENODE:Advanced MetalWorks (Tier 7):
}</v>
      </c>
      <c r="AJ2" t="s">
        <v>1097</v>
      </c>
      <c r="AL2" s="56" t="s">
        <v>1656</v>
      </c>
      <c r="AM2" s="56" t="s">
        <v>1660</v>
      </c>
      <c r="AN2" s="56" t="s">
        <v>1659</v>
      </c>
      <c r="AO2" s="56" t="s">
        <v>1664</v>
      </c>
      <c r="AP2" s="56" t="s">
        <v>302</v>
      </c>
      <c r="AQ2" s="56" t="s">
        <v>783</v>
      </c>
      <c r="AR2" s="56">
        <v>100000</v>
      </c>
      <c r="AS2" s="57"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AT2" s="56" t="s">
        <v>1097</v>
      </c>
      <c r="AV2" s="56" t="s">
        <v>1423</v>
      </c>
      <c r="AW2" s="56" t="s">
        <v>1668</v>
      </c>
      <c r="AX2" s="56" t="s">
        <v>1669</v>
      </c>
      <c r="AY2" s="56" t="s">
        <v>302</v>
      </c>
      <c r="AZ2" s="56" t="s">
        <v>116</v>
      </c>
      <c r="BA2" s="56">
        <v>25000</v>
      </c>
      <c r="BB2" s="57"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tier0StructuralUpgrade
    partIcon = winglet
    techRequired = earlyConstruction
    entryCost = 25000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@PARTUPGRADE[tier0StructuralUpgrade]:NEEDS[Squad]
{
    @title ^= :INSERTPARTTITLE:Tier 0 Structural Parts:
    @description ^= :INSERTSYSTEM:Tier 0 Structural Parts:
}
@PART[*]:HAS[#kiwiStructuralUpgradeType[tier0],~structuralUpgrade[off]]:FOR[zzzKiwiTechTree]
{
    %descriptionUpgrade = #LOC_KTT_PART_DESCRIPTIONUPGRADE_SYSTEM // The INSERTSYSTEMUPGRADENAME has upgrades in INSERTSYSTEMUPGRADENODE!
    @description = #$description$ \n\n&lt;color=#ff0000&gt;$descriptionUpgrade$&lt;/color&gt;
    @description ^= :INSERTSYSTEMUPGRADENAME:Tier 0 Structural Parts:
    @description ^= :INSERTSYSTEMUPGRADENODE:Early Construction (Tier 2):
}</v>
      </c>
      <c r="BC2" s="56" t="s">
        <v>1097</v>
      </c>
    </row>
    <row r="3" spans="1:55" x14ac:dyDescent="0.35">
      <c r="A3" t="s">
        <v>1196</v>
      </c>
      <c r="B3" t="s">
        <v>1654</v>
      </c>
      <c r="D3" t="s">
        <v>1576</v>
      </c>
      <c r="E3" t="s">
        <v>1188</v>
      </c>
      <c r="F3" t="s">
        <v>1239</v>
      </c>
      <c r="G3" t="s">
        <v>1097</v>
      </c>
      <c r="I3" t="s">
        <v>1192</v>
      </c>
      <c r="K3" t="s">
        <v>1242</v>
      </c>
      <c r="L3" t="s">
        <v>1634</v>
      </c>
      <c r="N3" t="s">
        <v>1630</v>
      </c>
      <c r="O3" t="s">
        <v>0</v>
      </c>
      <c r="P3">
        <v>0</v>
      </c>
      <c r="Q3"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fuelFuelUpgrade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@PARTUPGRADE[fuelFuelUpgrade]:NEEDS[DONOTUSE]
{
    @title ^= :INSERTPARTTITLE:filler:
    @description ^= :INSERTSIZE:filler:
}
@PART[*]:HAS[#kiwiTankUpgradeType[fuel],~fuelTankUpgrade[off]]:FOR[zzzKiwiTechTree]
{
    %descriptionUpgrade =#LOC_KTT_PART_DESCRIPTIONUPGRADE_SRB // This SRB has an upgrade, INSERTTITLE, found in INSERTPARTUPGRADENODE!
    @description = #$description$ \n\n&lt;color=#ff0000&gt;$descriptionUpgrade$&lt;/color&gt;
    @description ^= #:INSERTTITLE:$@PARTUPGRADE[fuelFuelUpgrade]/title$:
    @description ^= :INSERTPARTUPGRADENODE:Start (Tier 0):
}</v>
      </c>
      <c r="R3" s="1" t="s">
        <v>1641</v>
      </c>
      <c r="T3" t="s">
        <v>1204</v>
      </c>
      <c r="U3" t="s">
        <v>1628</v>
      </c>
      <c r="V3" t="s">
        <v>1615</v>
      </c>
      <c r="W3" t="s">
        <v>302</v>
      </c>
      <c r="X3" t="s">
        <v>40</v>
      </c>
      <c r="Y3">
        <v>24000</v>
      </c>
      <c r="Z3"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size1FuelUpgrade
    partIcon = Rockomax64_BW
    techRequired = advConstruction
    entryCost = 24000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@PARTUPGRADE[size1FuelUpgrade]:NEEDS[Squad]
{
    @title ^= :INSERTPARTTITLE:0.9375m to 1.25m:
    @description ^= :INSERTSIZE:0.9375m to 1.25m:
}
@PART[*]:HAS[#kiwiTankUpgradeType[fuel],#kiwiTankSize[size1],~fuelTankUpgrade[off]]:FOR[zzzKiwiTechTree]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#:INSERTTITLE:$@PARTUPGRADE[size1FuelUpgrade]/title$:
    @description ^= :INSERTPARTUPGRADENODE:Advanced Construction (Tier 5):
}</v>
      </c>
      <c r="AA3" s="53" t="s">
        <v>1097</v>
      </c>
      <c r="AB3" s="27"/>
      <c r="AC3" s="27" t="s">
        <v>1198</v>
      </c>
      <c r="AD3" s="27" t="s">
        <v>1642</v>
      </c>
      <c r="AE3" s="22" t="s">
        <v>1646</v>
      </c>
      <c r="AF3" s="27" t="s">
        <v>302</v>
      </c>
      <c r="AG3" t="s">
        <v>40</v>
      </c>
      <c r="AH3" s="27">
        <v>20000</v>
      </c>
      <c r="AI3"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mark1Upgrade
    partIcon = Mark1Cockpit
    techRequired = advConstruction
    entryCost = 20000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@PARTUPGRADE[mark1Upgrade]:NEEDS[Squad]
{
    @title ^= :INSERTPARTTITLE:Mark 1 Spaceplane System:
    @description ^= :INSERTSYSTEM:Mark 1 Spaceplane System:
}
@PART[*]:HAS[#kiwiSystemUpgradeType[mark1],~systemUpgrade[off]]:FOR[zzzKiwiTechTree]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#:INSERTSYSTEMUPGRADENAME:$@PARTUPGRADE[mark1Upgrade]/title$:
    @description ^= :INSERTSYSTEMUPGRADENODE:Advanced Construction (Tier 5):
}</v>
      </c>
      <c r="AJ3" t="s">
        <v>1097</v>
      </c>
      <c r="AL3" s="56" t="s">
        <v>1657</v>
      </c>
      <c r="AM3" s="56" t="s">
        <v>1661</v>
      </c>
      <c r="AN3" s="56" t="s">
        <v>1659</v>
      </c>
      <c r="AO3" s="56" t="s">
        <v>1665</v>
      </c>
      <c r="AP3" s="56" t="s">
        <v>302</v>
      </c>
      <c r="AQ3" s="56" t="s">
        <v>182</v>
      </c>
      <c r="AR3" s="56">
        <v>300000</v>
      </c>
      <c r="AS3" s="58"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AT3" s="56" t="s">
        <v>1097</v>
      </c>
      <c r="AV3" s="56" t="s">
        <v>1424</v>
      </c>
      <c r="AW3" s="56" t="s">
        <v>1670</v>
      </c>
      <c r="AX3" s="56" t="s">
        <v>1669</v>
      </c>
      <c r="AY3" s="56" t="s">
        <v>302</v>
      </c>
      <c r="AZ3" s="56" t="s">
        <v>13</v>
      </c>
      <c r="BA3" s="56">
        <v>50000</v>
      </c>
      <c r="BB3"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tier1StructuralUpgrade
    partIcon = winglet
    techRequired = basicConstruction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@PARTUPGRADE[tier1StructuralUpgrade]:NEEDS[Squad]
{
    @title ^= :INSERTPARTTITLE:Tier 1 Structural Parts:
    @description ^= :INSERTSYSTEM:Tier 1 Structural Parts:
}
@PART[*]:HAS[#kiwiStructuralUpgradeType[tier1],~structuralUpgrade[off]]:FOR[zzzKiwiTechTree]
{
    %descriptionUpgrade = #LOC_KTT_PART_DESCRIPTIONUPGRADE_SYSTEM // The INSERTSYSTEMUPGRADENAME has upgrades in INSERTSYSTEMUPGRADENODE!
    @description = #$description$ \n\n&lt;color=#ff0000&gt;$descriptionUpgrade$&lt;/color&gt;
    @description ^= :INSERTSYSTEMUPGRADENAME:Tier 1 Structural Parts:
    @description ^= :INSERTSYSTEMUPGRADENODE:Basic Construction (Tier 3):
}</v>
      </c>
      <c r="BC3" s="56" t="s">
        <v>1097</v>
      </c>
    </row>
    <row r="4" spans="1:55" x14ac:dyDescent="0.35">
      <c r="A4" t="s">
        <v>1215</v>
      </c>
      <c r="B4" t="s">
        <v>1097</v>
      </c>
      <c r="D4" t="s">
        <v>1582</v>
      </c>
      <c r="E4" t="s">
        <v>1188</v>
      </c>
      <c r="F4" t="s">
        <v>1239</v>
      </c>
      <c r="G4" t="s">
        <v>1239</v>
      </c>
      <c r="I4" t="s">
        <v>1193</v>
      </c>
      <c r="K4" t="s">
        <v>1243</v>
      </c>
      <c r="L4" t="s">
        <v>1631</v>
      </c>
      <c r="M4" t="s">
        <v>1635</v>
      </c>
      <c r="N4" t="s">
        <v>302</v>
      </c>
      <c r="O4" t="s">
        <v>201</v>
      </c>
      <c r="P4">
        <v>200000</v>
      </c>
      <c r="Q4"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ionGasFuelUpgrade
    partIcon = xenonTankLarge
    techRequired = aerographite
    entryCost = 200000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@PARTUPGRADE[ionGasFuelUpgrade]:NEEDS[Squad]
{
    @title ^= :INSERTPARTTITLE:Ion Gas:
    @description ^= :INSERTSIZE:Ion Gas:
}
@PART[*]:HAS[#kiwiTankUpgradeType[ionGas],~fuelTankUpgrade[off]]:FOR[zzzKiwiTechTree]
{
    %descriptionUpgrade =#LOC_KTT_PART_DESCRIPTIONUPGRADE_SRB // This SRB has an upgrade, INSERTTITLE, found in INSERTPARTUPGRADENODE!
    @description = #$description$ \n\n&lt;color=#ff0000&gt;$descriptionUpgrade$&lt;/color&gt;
    @description ^= #:INSERTTITLE:$@PARTUPGRADE[ionGasFuelUpgrade]/title$:
    @description ^= :INSERTPARTUPGRADENODE:Aerographite (Tier 10):
}</v>
      </c>
      <c r="R4" s="1" t="s">
        <v>1097</v>
      </c>
      <c r="T4" t="s">
        <v>1205</v>
      </c>
      <c r="U4" t="s">
        <v>1629</v>
      </c>
      <c r="V4" t="s">
        <v>1615</v>
      </c>
      <c r="W4" t="s">
        <v>302</v>
      </c>
      <c r="X4" t="s">
        <v>63</v>
      </c>
      <c r="Y4">
        <v>36000</v>
      </c>
      <c r="Z4"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size1p5FuelUpgrade
    partIcon = Rockomax64_BW
    techRequired = specializedConstruction
    entryCost = 36000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@PARTUPGRADE[size1p5FuelUpgrade]:NEEDS[Squad]
{
    @title ^= :INSERTPARTTITLE:1.5m to 1.875m:
    @description ^= :INSERTSIZE:1.5m to 1.875m:
}
@PART[*]:HAS[#kiwiTankUpgradeType[fuel],#kiwiTankSize[size1p5],~fuelTankUpgrade[off]]:FOR[zzzKiwiTechTree]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#:INSERTTITLE:$@PARTUPGRADE[size1p5FuelUpgrade]/title$:
    @description ^= :INSERTPARTUPGRADENODE:Specialized Construction (Tier 6):
}</v>
      </c>
      <c r="AA4" s="53" t="s">
        <v>1097</v>
      </c>
      <c r="AB4" s="27"/>
      <c r="AC4" s="27" t="s">
        <v>1199</v>
      </c>
      <c r="AD4" s="27" t="s">
        <v>1643</v>
      </c>
      <c r="AE4" s="27" t="s">
        <v>1647</v>
      </c>
      <c r="AF4" s="27" t="s">
        <v>302</v>
      </c>
      <c r="AG4" t="s">
        <v>63</v>
      </c>
      <c r="AH4" s="27">
        <v>40000</v>
      </c>
      <c r="AI4"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mark2Upgrade
    partIcon = mk2Cockpit_Standard
    techRequired = specializedConstruction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@PARTUPGRADE[mark2Upgrade]:NEEDS[Squad]
{
    @title ^= :INSERTPARTTITLE:Mark 2 Spaceplane System:
    @description ^= :INSERTSYSTEM:Mark 2 Spaceplane System:
}
@PART[*]:HAS[#kiwiSystemUpgradeType[mark2],~systemUpgrade[off]]:FOR[zzzKiwiTechTree]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#:INSERTSYSTEMUPGRADENAME:$@PARTUPGRADE[mark2Upgrade]/title$:
    @description ^= :INSERTSYSTEMUPGRADENODE:Specialized Construction (Tier 6):
}</v>
      </c>
      <c r="AJ4" t="s">
        <v>1097</v>
      </c>
      <c r="AL4" s="56" t="s">
        <v>1658</v>
      </c>
      <c r="AM4" s="56" t="s">
        <v>1662</v>
      </c>
      <c r="AN4" s="56" t="s">
        <v>1659</v>
      </c>
      <c r="AO4" s="56" t="s">
        <v>1666</v>
      </c>
      <c r="AP4" s="56" t="s">
        <v>302</v>
      </c>
      <c r="AQ4" s="56" t="s">
        <v>239</v>
      </c>
      <c r="AR4" s="56">
        <v>900000</v>
      </c>
      <c r="AS4" s="58"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AT4" s="56" t="s">
        <v>1097</v>
      </c>
      <c r="AV4" s="56" t="s">
        <v>1425</v>
      </c>
      <c r="AW4" s="56" t="s">
        <v>1671</v>
      </c>
      <c r="AX4" s="56" t="s">
        <v>1669</v>
      </c>
      <c r="AY4" s="56" t="s">
        <v>302</v>
      </c>
      <c r="AZ4" s="56" t="s">
        <v>25</v>
      </c>
      <c r="BA4" s="56">
        <v>75000</v>
      </c>
      <c r="BB4"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tier2StructuralUpgrade
    partIcon = winglet
    techRequired = generalConstruction
    entryCost = 75000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@PARTUPGRADE[tier2StructuralUpgrade]:NEEDS[Squad]
{
    @title ^= :INSERTPARTTITLE:Tier 2 Structural Parts:
    @description ^= :INSERTSYSTEM:Tier 2 Structural Parts:
}
@PART[*]:HAS[#kiwiStructuralUpgradeType[tier2],~structuralUpgrade[off]]:FOR[zzzKiwiTechTree]
{
    %descriptionUpgrade = #LOC_KTT_PART_DESCRIPTIONUPGRADE_SYSTEM // The INSERTSYSTEMUPGRADENAME has upgrades in INSERTSYSTEMUPGRADENODE!
    @description = #$description$ \n\n&lt;color=#ff0000&gt;$descriptionUpgrade$&lt;/color&gt;
    @description ^= :INSERTSYSTEMUPGRADENAME:Tier 2 Structural Parts:
    @description ^= :INSERTSYSTEMUPGRADENODE:General Construction (Tier 4):
}</v>
      </c>
      <c r="BC4" s="56" t="s">
        <v>1097</v>
      </c>
    </row>
    <row r="5" spans="1:55" x14ac:dyDescent="0.35">
      <c r="A5" t="s">
        <v>1216</v>
      </c>
      <c r="B5" t="s">
        <v>1097</v>
      </c>
      <c r="D5" t="s">
        <v>1575</v>
      </c>
      <c r="E5" t="s">
        <v>1188</v>
      </c>
      <c r="F5" t="s">
        <v>1239</v>
      </c>
      <c r="G5" t="s">
        <v>1097</v>
      </c>
      <c r="I5" t="s">
        <v>1194</v>
      </c>
      <c r="K5" t="s">
        <v>1244</v>
      </c>
      <c r="L5" t="s">
        <v>1632</v>
      </c>
      <c r="M5" t="s">
        <v>1639</v>
      </c>
      <c r="N5" t="s">
        <v>302</v>
      </c>
      <c r="O5" t="s">
        <v>158</v>
      </c>
      <c r="P5">
        <v>75000</v>
      </c>
      <c r="Q5"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oreFuelUpgrade
    partIcon = MediumOreTank
    techRequired = exoticAlloys
    entryCost = 75000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@PARTUPGRADE[oreFuelUpgrade]:NEEDS[Squad]
{
    @title ^= :INSERTPARTTITLE:Ore:
    @description ^= :INSERTSIZE:Ore:
}
@PART[*]:HAS[#kiwiTankUpgradeType[ore],~fuelTankUpgrade[off]]:FOR[zzzKiwiTechTree]
{
    %descriptionUpgrade =#LOC_KTT_PART_DESCRIPTIONUPGRADE_SRB // This SRB has an upgrade, INSERTTITLE, found in INSERTPARTUPGRADENODE!
    @description = #$description$ \n\n&lt;color=#ff0000&gt;$descriptionUpgrade$&lt;/color&gt;
    @description ^= #:INSERTTITLE:$@PARTUPGRADE[oreFuelUpgrade]/title$:
    @description ^= :INSERTPARTUPGRADENODE:Exotic Alloys (Tier 9):
}</v>
      </c>
      <c r="R5" s="1" t="s">
        <v>1097</v>
      </c>
      <c r="T5" t="s">
        <v>1206</v>
      </c>
      <c r="U5" t="s">
        <v>1608</v>
      </c>
      <c r="V5" t="s">
        <v>1615</v>
      </c>
      <c r="W5" t="s">
        <v>302</v>
      </c>
      <c r="X5" t="s">
        <v>88</v>
      </c>
      <c r="Y5">
        <v>48000</v>
      </c>
      <c r="Z5"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size2FuelUpgrade
    partIcon = Rockomax64_BW
    techRequired = advMetalworks
    entryCost = 48000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@PARTUPGRADE[size2FuelUpgrade]:NEEDS[Squad]
{
    @title ^= :INSERTPARTTITLE:2.5m:
    @description ^= :INSERTSIZE:2.5m:
}
@PART[*]:HAS[#kiwiTankUpgradeType[fuel],#kiwiTankSize[size2],~fuelTankUpgrade[off]]:FOR[zzzKiwiTechTree]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#:INSERTTITLE:$@PARTUPGRADE[size2FuelUpgrade]/title$:
    @description ^= :INSERTPARTUPGRADENODE:Advanced MetalWorks (Tier 7):
}</v>
      </c>
      <c r="AA5" s="53" t="s">
        <v>1097</v>
      </c>
      <c r="AB5" s="27"/>
      <c r="AC5" s="22" t="s">
        <v>1200</v>
      </c>
      <c r="AD5" s="22" t="s">
        <v>1644</v>
      </c>
      <c r="AE5" s="22" t="s">
        <v>1648</v>
      </c>
      <c r="AF5" s="22" t="s">
        <v>302</v>
      </c>
      <c r="AG5" t="s">
        <v>128</v>
      </c>
      <c r="AH5" s="27">
        <v>80000</v>
      </c>
      <c r="AI5"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mark3Upgrade
    partIcon = mk3Cockpit_Shuttle
    techRequired = nanolathing
    entryCost = 80000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@PARTUPGRADE[mark3Upgrade]:NEEDS[Squad]
{
    @title ^= :INSERTPARTTITLE:Mark 3 Spaceplane System:
    @description ^= :INSERTSYSTEM:Mark 3 Spaceplane System:
}
@PART[*]:HAS[#kiwiSystemUpgradeType[mark3],~systemUpgrade[off]]:FOR[zzzKiwiTechTree]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#:INSERTSYSTEMUPGRADENAME:$@PARTUPGRADE[mark3Upgrade]/title$:
    @description ^= :INSERTSYSTEMUPGRADENODE:Nanolathing (Tier 8):
}</v>
      </c>
      <c r="AJ5" t="s">
        <v>1097</v>
      </c>
      <c r="AV5" s="56" t="s">
        <v>1426</v>
      </c>
      <c r="AW5" s="56" t="s">
        <v>1672</v>
      </c>
      <c r="AX5" s="56" t="s">
        <v>1669</v>
      </c>
      <c r="AY5" s="56" t="s">
        <v>302</v>
      </c>
      <c r="AZ5" s="56" t="s">
        <v>40</v>
      </c>
      <c r="BA5" s="56">
        <v>100000</v>
      </c>
      <c r="BB5"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tier3StructuralUpgrade
    partIcon = winglet
    techRequired = advConstruction
    entryCost = 100000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@PARTUPGRADE[tier3StructuralUpgrade]:NEEDS[Squad]
{
    @title ^= :INSERTPARTTITLE:Tier 3 Structural Parts:
    @description ^= :INSERTSYSTEM:Tier 3 Structural Parts:
}
@PART[*]:HAS[#kiwiStructuralUpgradeType[tier3],~structuralUpgrade[off]]:FOR[zzzKiwiTechTree]
{
    %descriptionUpgrade = #LOC_KTT_PART_DESCRIPTIONUPGRADE_SYSTEM // The INSERTSYSTEMUPGRADENAME has upgrades in INSERTSYSTEMUPGRADENODE!
    @description = #$description$ \n\n&lt;color=#ff0000&gt;$descriptionUpgrade$&lt;/color&gt;
    @description ^= :INSERTSYSTEMUPGRADENAME:Tier 3 Structural Parts:
    @description ^= :INSERTSYSTEMUPGRADENODE:Advanced Construction (Tier 5):
}</v>
      </c>
      <c r="BC5" s="56" t="s">
        <v>1097</v>
      </c>
    </row>
    <row r="6" spans="1:55" x14ac:dyDescent="0.35">
      <c r="A6" t="s">
        <v>1217</v>
      </c>
      <c r="B6" t="s">
        <v>1097</v>
      </c>
      <c r="D6" t="s">
        <v>1580</v>
      </c>
      <c r="E6" t="s">
        <v>1188</v>
      </c>
      <c r="F6" t="s">
        <v>1239</v>
      </c>
      <c r="G6" t="s">
        <v>1239</v>
      </c>
      <c r="I6" s="29" t="s">
        <v>1605</v>
      </c>
      <c r="K6" t="s">
        <v>1245</v>
      </c>
      <c r="L6" t="s">
        <v>1633</v>
      </c>
      <c r="N6" t="s">
        <v>302</v>
      </c>
      <c r="O6" t="s">
        <v>0</v>
      </c>
      <c r="Q6"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nuclearFuelUpgrade
    partIcon = 
    techRequired = start
    entryCost =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@PARTUPGRADE[nuclearFuelUpgrade]:NEEDS[Squad]
{
    @title ^= :INSERTPARTTITLE:Nuclear:
    @description ^= :INSERTSIZE:Nuclear:
}
@PART[*]:HAS[#kiwiTankUpgradeType[nuclear],~fuelTankUpgrade[off]]:FOR[zzzKiwiTechTree]
{
    %descriptionUpgrade =#LOC_KTT_PART_DESCRIPTIONUPGRADE_SRB // This SRB has an upgrade, INSERTTITLE, found in INSERTPARTUPGRADENODE!
    @description = #$description$ \n\n&lt;color=#ff0000&gt;$descriptionUpgrade$&lt;/color&gt;
    @description ^= #:INSERTTITLE:$@PARTUPGRADE[nuclearFuelUpgrade]/title$:
    @description ^= :INSERTPARTUPGRADENODE:Start (Tier 0):
}</v>
      </c>
      <c r="R6" s="1" t="s">
        <v>1239</v>
      </c>
      <c r="T6" t="s">
        <v>1207</v>
      </c>
      <c r="U6" t="s">
        <v>1609</v>
      </c>
      <c r="V6" t="s">
        <v>1615</v>
      </c>
      <c r="W6" t="s">
        <v>302</v>
      </c>
      <c r="X6" t="s">
        <v>128</v>
      </c>
      <c r="Y6">
        <v>96000</v>
      </c>
      <c r="Z6"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size3FuelUpgrade
    partIcon = Rockomax64_BW
    techRequired = nanolathing
    entryCost = 96000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@PARTUPGRADE[size3FuelUpgrade]:NEEDS[Squad]
{
    @title ^= :INSERTPARTTITLE:3.75m:
    @description ^= :INSERTSIZE:3.75m:
}
@PART[*]:HAS[#kiwiTankUpgradeType[fuel],#kiwiTankSize[size3],~fuelTankUpgrade[off]]:FOR[zzzKiwiTechTree]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#:INSERTTITLE:$@PARTUPGRADE[size3FuelUpgrade]/title$:
    @description ^= :INSERTPARTUPGRADENODE:Nanolathing (Tier 8):
}</v>
      </c>
      <c r="AA6" s="53" t="s">
        <v>1097</v>
      </c>
      <c r="AB6" s="27"/>
      <c r="AC6" s="22" t="s">
        <v>1201</v>
      </c>
      <c r="AD6" s="22" t="s">
        <v>1645</v>
      </c>
      <c r="AE6" s="22" t="s">
        <v>1653</v>
      </c>
      <c r="AF6" s="22" t="s">
        <v>302</v>
      </c>
      <c r="AG6" t="s">
        <v>128</v>
      </c>
      <c r="AH6" s="27">
        <v>50000</v>
      </c>
      <c r="AI6"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spaceCapsulesUpgrade
    partIcon = mk1-3pod
    techRequired = nanolathing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@PARTUPGRADE[spaceCapsulesUpgrade]:NEEDS[Squad]
{
    @title ^= :INSERTPARTTITLE:Mk 1-3 Space Capsules:
    @description ^= :INSERTSYSTEM:Mk 1-3 Space Capsules:
}
@PART[*]:HAS[#kiwiSystemUpgradeType[spaceCapsules],~systemUpgrade[off]]:FOR[zzzKiwiTechTree]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#:INSERTSYSTEMUPGRADENAME:$@PARTUPGRADE[spaceCapsulesUpgrade]/title$:
    @description ^= :INSERTSYSTEMUPGRADENODE:Nanolathing (Tier 8):
}</v>
      </c>
      <c r="AJ6" t="s">
        <v>1097</v>
      </c>
      <c r="AS6" t="s">
        <v>1667</v>
      </c>
      <c r="AV6" s="56" t="s">
        <v>1427</v>
      </c>
      <c r="AW6" s="56" t="s">
        <v>1673</v>
      </c>
      <c r="AX6" s="56" t="s">
        <v>1669</v>
      </c>
      <c r="AY6" s="56" t="s">
        <v>302</v>
      </c>
      <c r="AZ6" s="56" t="s">
        <v>63</v>
      </c>
      <c r="BA6" s="56">
        <v>200000</v>
      </c>
      <c r="BB6"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tier4StructuralUpgrade
    partIcon = winglet
    techRequired = specializedConstruction
    entryCost = 200000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@PARTUPGRADE[tier4StructuralUpgrade]:NEEDS[Squad]
{
    @title ^= :INSERTPARTTITLE:Tier 4 Structural Parts:
    @description ^= :INSERTSYSTEM:Tier 4 Structural Parts:
}
@PART[*]:HAS[#kiwiStructuralUpgradeType[tier4],~structuralUpgrade[off]]:FOR[zzzKiwiTechTree]
{
    %descriptionUpgrade = #LOC_KTT_PART_DESCRIPTIONUPGRADE_SYSTEM // The INSERTSYSTEMUPGRADENAME has upgrades in INSERTSYSTEMUPGRADENODE!
    @description = #$description$ \n\n&lt;color=#ff0000&gt;$descriptionUpgrade$&lt;/color&gt;
    @description ^= :INSERTSYSTEMUPGRADENAME:Tier 4 Structural Parts:
    @description ^= :INSERTSYSTEMUPGRADENODE:Specialized Construction (Tier 6):
}</v>
      </c>
      <c r="BC6" s="56" t="s">
        <v>1097</v>
      </c>
    </row>
    <row r="7" spans="1:55" x14ac:dyDescent="0.35">
      <c r="A7" t="s">
        <v>1218</v>
      </c>
      <c r="B7" t="s">
        <v>1097</v>
      </c>
      <c r="D7" t="s">
        <v>1223</v>
      </c>
      <c r="E7" t="s">
        <v>1223</v>
      </c>
      <c r="F7" t="s">
        <v>1097</v>
      </c>
      <c r="G7" t="s">
        <v>1097</v>
      </c>
      <c r="I7" t="s">
        <v>1606</v>
      </c>
      <c r="K7" t="s">
        <v>1607</v>
      </c>
      <c r="L7" t="s">
        <v>1636</v>
      </c>
      <c r="M7" t="s">
        <v>1637</v>
      </c>
      <c r="N7" t="s">
        <v>1638</v>
      </c>
      <c r="O7" t="s">
        <v>222</v>
      </c>
      <c r="P7">
        <v>300000</v>
      </c>
      <c r="Q7"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PARTUPGRADE:NEEDS[NearFuturePropulsion]
{
    type = fuelTank
    name = lithiumFuelUpgrade
    partIcon = lithium-0625-2
    techRequired = bioActivatedAerographite
    entryCost = 300000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@PARTUPGRADE[lithiumFuelUpgrade]:NEEDS[NearFuturePropulsion]
{
    @title ^= :INSERTPARTTITLE:Lithium:
    @description ^= :INSERTSIZE:Lithium:
}
@PART[*]:HAS[#kiwiTankUpgradeType[lithium],~fuelTankUpgrade[off]]:FOR[zzzKiwiTechTree]
{
    %descriptionUpgrade =#LOC_KTT_PART_DESCRIPTIONUPGRADE_SRB // This SRB has an upgrade, INSERTTITLE, found in INSERTPARTUPGRADENODE!
    @description = #$description$ \n\n&lt;color=#ff0000&gt;$descriptionUpgrade$&lt;/color&gt;
    @description ^= #:INSERTTITLE:$@PARTUPGRADE[lithiumFuelUpgrade]/title$:
    @description ^= :INSERTPARTUPGRADENODE:Bio-Activated Aerographite (Tier 11):
}</v>
      </c>
      <c r="R7" s="54" t="s">
        <v>1097</v>
      </c>
      <c r="T7" t="s">
        <v>1208</v>
      </c>
      <c r="U7" t="s">
        <v>1610</v>
      </c>
      <c r="V7" t="s">
        <v>1615</v>
      </c>
      <c r="W7" t="s">
        <v>302</v>
      </c>
      <c r="X7" t="s">
        <v>158</v>
      </c>
      <c r="Y7">
        <v>256000</v>
      </c>
      <c r="Z7"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size4FuelUpgrade
    partIcon = Rockomax64_BW
    techRequired = exoticAlloys
    entryCost = 256000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@PARTUPGRADE[size4FuelUpgrade]:NEEDS[Squad]
{
    @title ^= :INSERTPARTTITLE:5m:
    @description ^= :INSERTSIZE:5m:
}
@PART[*]:HAS[#kiwiTankUpgradeType[fuel],#kiwiTankSize[size4],~fuelTankUpgrade[off]]:FOR[zzzKiwiTechTree]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#:INSERTTITLE:$@PARTUPGRADE[size4FuelUpgrade]/title$:
    @description ^= :INSERTPARTUPGRADENODE:Exotic Alloys (Tier 9):
}</v>
      </c>
      <c r="AA7" s="53" t="s">
        <v>1097</v>
      </c>
      <c r="AB7" s="27"/>
      <c r="AC7" s="33"/>
      <c r="AD7" s="33"/>
      <c r="AE7" s="33"/>
      <c r="AF7" s="22"/>
      <c r="AG7" s="27"/>
      <c r="AH7" s="27"/>
      <c r="AV7" s="56" t="s">
        <v>1428</v>
      </c>
      <c r="AW7" s="56" t="s">
        <v>1674</v>
      </c>
      <c r="AX7" s="56" t="s">
        <v>1669</v>
      </c>
      <c r="AY7" s="56" t="s">
        <v>302</v>
      </c>
      <c r="AZ7" s="56" t="s">
        <v>88</v>
      </c>
      <c r="BA7" s="56">
        <v>300000</v>
      </c>
      <c r="BB7"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tier5StructuralUpgrade
    partIcon = winglet
    techRequired = advMetalworks
    entryCost = 300000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@PARTUPGRADE[tier5StructuralUpgrade]:NEEDS[Squad]
{
    @title ^= :INSERTPARTTITLE:Tier 5 Structural Parts:
    @description ^= :INSERTSYSTEM:Tier 5 Structural Parts:
}
@PART[*]:HAS[#kiwiStructuralUpgradeType[tier5],~structuralUpgrade[off]]:FOR[zzzKiwiTechTree]
{
    %descriptionUpgrade = #LOC_KTT_PART_DESCRIPTIONUPGRADE_SYSTEM // The INSERTSYSTEMUPGRADENAME has upgrades in INSERTSYSTEMUPGRADENODE!
    @description = #$description$ \n\n&lt;color=#ff0000&gt;$descriptionUpgrade$&lt;/color&gt;
    @description ^= :INSERTSYSTEMUPGRADENAME:Tier 5 Structural Parts:
    @description ^= :INSERTSYSTEMUPGRADENODE:Advanced MetalWorks (Tier 7):
}</v>
      </c>
      <c r="BC7" s="56" t="s">
        <v>1097</v>
      </c>
    </row>
    <row r="8" spans="1:55" x14ac:dyDescent="0.35">
      <c r="A8" t="s">
        <v>1219</v>
      </c>
      <c r="B8" t="s">
        <v>1097</v>
      </c>
      <c r="D8" t="s">
        <v>1574</v>
      </c>
      <c r="E8" t="s">
        <v>1223</v>
      </c>
      <c r="F8" t="s">
        <v>1097</v>
      </c>
      <c r="G8" t="s">
        <v>1097</v>
      </c>
      <c r="I8" t="s">
        <v>1607</v>
      </c>
      <c r="K8" t="s">
        <v>1652</v>
      </c>
      <c r="L8" t="s">
        <v>1651</v>
      </c>
      <c r="M8" t="s">
        <v>1650</v>
      </c>
      <c r="N8" t="s">
        <v>302</v>
      </c>
      <c r="O8" t="s">
        <v>83</v>
      </c>
      <c r="P8">
        <v>150000</v>
      </c>
      <c r="Q8"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srb (don't select)FuelUpgrade
    partIcon = solidBooster_v2
    techRequired = largerBoosters
    entryCost = 150000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@PARTUPGRADE[srb (don't select)FuelUpgrade]:NEEDS[Squad]
{
    @title ^= :INSERTPARTTITLE:SRB:
    @description ^= :INSERTSIZE:SRB:
}
@PART[*]:HAS[#kiwiTankUpgradeType[srb (don't select)],~fuelTankUpgrade[off]]:FOR[zzzKiwiTechTree]
{
    %descriptionUpgrade =#LOC_KTT_PART_DESCRIPTIONUPGRADE_SRB // This SRB has an upgrade, INSERTTITLE, found in INSERTPARTUPGRADENODE!
    @description = #$description$ \n\n&lt;color=#ff0000&gt;$descriptionUpgrade$&lt;/color&gt;
    @description ^= #:INSERTTITLE:$@PARTUPGRADE[srb (don't select)FuelUpgrade]/title$:
    @description ^= :INSERTPARTUPGRADENODE:Larger Solid Rocket Boosters (Tier 7):
}</v>
      </c>
      <c r="R8" s="1" t="s">
        <v>1097</v>
      </c>
      <c r="T8" t="s">
        <v>1209</v>
      </c>
      <c r="U8" t="s">
        <v>1611</v>
      </c>
      <c r="V8" t="s">
        <v>1615</v>
      </c>
      <c r="W8" t="s">
        <v>1623</v>
      </c>
      <c r="X8" t="s">
        <v>201</v>
      </c>
      <c r="Y8">
        <v>384000</v>
      </c>
      <c r="Z8"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PARTUPGRADE:NEEDS[NearFutureLaunchVehicles|TantaresLV]
{
    type = fuelTank
    name = size5FuelUpgrade
    partIcon = Rockomax64_BW
    techRequired = aerographite
    entryCost = 384000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@PARTUPGRADE[size5FuelUpgrade]:NEEDS[NearFutureLaunchVehicles|TantaresLV]
{
    @title ^= :INSERTPARTTITLE:7.5m:
    @description ^= :INSERTSIZE:7.5m:
}
@PART[*]:HAS[#kiwiTankUpgradeType[fuel],#kiwiTankSize[size5],~fuelTankUpgrade[off]]:FOR[zzzKiwiTechTree]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#:INSERTTITLE:$@PARTUPGRADE[size5FuelUpgrade]/title$:
    @description ^= :INSERTPARTUPGRADENODE:Aerographite (Tier 10):
}</v>
      </c>
      <c r="AA8" s="53" t="s">
        <v>1097</v>
      </c>
      <c r="AB8" s="27"/>
      <c r="AC8" s="22"/>
      <c r="AD8" s="22"/>
      <c r="AE8" s="22"/>
      <c r="AF8" s="22"/>
      <c r="AG8" s="27"/>
      <c r="AH8" s="27"/>
      <c r="AV8" s="56" t="s">
        <v>1429</v>
      </c>
      <c r="AW8" s="56" t="s">
        <v>1675</v>
      </c>
      <c r="AX8" s="56" t="s">
        <v>1669</v>
      </c>
      <c r="AY8" s="56" t="s">
        <v>302</v>
      </c>
      <c r="AZ8" s="56" t="s">
        <v>128</v>
      </c>
      <c r="BA8" s="56">
        <v>400000</v>
      </c>
      <c r="BB8"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tier6StructuralUpgrade
    partIcon = winglet
    techRequired = nanolathing
    entryCost = 400000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@PARTUPGRADE[tier6StructuralUpgrade]:NEEDS[Squad]
{
    @title ^= :INSERTPARTTITLE:Tier 6 Structural Parts:
    @description ^= :INSERTSYSTEM:Tier 6 Structural Parts:
}
@PART[*]:HAS[#kiwiStructuralUpgradeType[tier6],~structuralUpgrade[off]]:FOR[zzzKiwiTechTree]
{
    %descriptionUpgrade = #LOC_KTT_PART_DESCRIPTIONUPGRADE_SYSTEM // The INSERTSYSTEMUPGRADENAME has upgrades in INSERTSYSTEMUPGRADENODE!
    @description = #$description$ \n\n&lt;color=#ff0000&gt;$descriptionUpgrade$&lt;/color&gt;
    @description ^= :INSERTSYSTEMUPGRADENAME:Tier 6 Structural Parts:
    @description ^= :INSERTSYSTEMUPGRADENODE:Nanolathing (Tier 8):
}</v>
      </c>
      <c r="BC8" s="56" t="s">
        <v>1097</v>
      </c>
    </row>
    <row r="9" spans="1:55" x14ac:dyDescent="0.35">
      <c r="A9" t="s">
        <v>1220</v>
      </c>
      <c r="B9" t="s">
        <v>1097</v>
      </c>
      <c r="D9" t="s">
        <v>1581</v>
      </c>
      <c r="E9" t="s">
        <v>1223</v>
      </c>
      <c r="F9" t="s">
        <v>1239</v>
      </c>
      <c r="G9" t="s">
        <v>1097</v>
      </c>
      <c r="I9" t="s">
        <v>1189</v>
      </c>
      <c r="T9" t="s">
        <v>1612</v>
      </c>
      <c r="U9" t="s">
        <v>1613</v>
      </c>
      <c r="V9" t="s">
        <v>1615</v>
      </c>
      <c r="W9" t="s">
        <v>1624</v>
      </c>
      <c r="X9" t="s">
        <v>222</v>
      </c>
      <c r="Y9">
        <v>512000</v>
      </c>
      <c r="Z9"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PARTUPGRADE:NEEDS[TBA]
{
    type = fuelTank
    name = size6FuelUpgrade
    partIcon = Rockomax64_BW
    techRequired = bioActivatedAerographite
    entryCost = 512000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@PARTUPGRADE[size6FuelUpgrade]:NEEDS[TBA]
{
    @title ^= :INSERTPARTTITLE:10m:
    @description ^= :INSERTSIZE:10m:
}
@PART[*]:HAS[#kiwiTankUpgradeType[fuel],#kiwiTankSize[size6],~fuelTankUpgrade[off]]:FOR[zzzKiwiTechTree]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#:INSERTTITLE:$@PARTUPGRADE[size6FuelUpgrade]/title$:
    @description ^= :INSERTPARTUPGRADENODE:Bio-Activated Aerographite (Tier 11):
}</v>
      </c>
      <c r="AA9" s="53" t="s">
        <v>1097</v>
      </c>
      <c r="AB9" s="27"/>
      <c r="AC9" s="22"/>
      <c r="AD9" s="22"/>
      <c r="AE9" s="22"/>
      <c r="AF9" s="22"/>
      <c r="AG9" s="27"/>
      <c r="AH9" s="27"/>
      <c r="AV9" s="56" t="s">
        <v>1430</v>
      </c>
      <c r="AW9" s="56" t="s">
        <v>1676</v>
      </c>
      <c r="AX9" s="56" t="s">
        <v>1669</v>
      </c>
      <c r="AY9" s="56" t="s">
        <v>302</v>
      </c>
      <c r="AZ9" s="56" t="s">
        <v>158</v>
      </c>
      <c r="BA9" s="56">
        <v>600000</v>
      </c>
      <c r="BB9"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tier7StructuralUpgrade
    partIcon = winglet
    techRequired = exoticAlloys
    entryCost = 600000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@PARTUPGRADE[tier7StructuralUpgrade]:NEEDS[Squad]
{
    @title ^= :INSERTPARTTITLE:Tier 7 Structural Parts:
    @description ^= :INSERTSYSTEM:Tier 7 Structural Parts:
}
@PART[*]:HAS[#kiwiStructuralUpgradeType[tier7],~structuralUpgrade[off]]:FOR[zzzKiwiTechTree]
{
    %descriptionUpgrade = #LOC_KTT_PART_DESCRIPTIONUPGRADE_SYSTEM // The INSERTSYSTEMUPGRADENAME has upgrades in INSERTSYSTEMUPGRADENODE!
    @description = #$description$ \n\n&lt;color=#ff0000&gt;$descriptionUpgrade$&lt;/color&gt;
    @description ^= :INSERTSYSTEMUPGRADENAME:Tier 7 Structural Parts:
    @description ^= :INSERTSYSTEMUPGRADENODE:Exotic Alloys (Tier 9):
}</v>
      </c>
      <c r="BC9" s="56" t="s">
        <v>1097</v>
      </c>
    </row>
    <row r="10" spans="1:55" x14ac:dyDescent="0.35">
      <c r="A10" t="s">
        <v>1221</v>
      </c>
      <c r="B10" t="s">
        <v>1097</v>
      </c>
      <c r="D10" t="s">
        <v>1577</v>
      </c>
      <c r="E10" t="s">
        <v>1223</v>
      </c>
      <c r="F10" t="s">
        <v>1239</v>
      </c>
      <c r="G10" t="s">
        <v>1097</v>
      </c>
      <c r="T10" t="s">
        <v>1210</v>
      </c>
      <c r="U10" t="s">
        <v>1614</v>
      </c>
      <c r="V10" t="s">
        <v>1615</v>
      </c>
      <c r="W10" t="s">
        <v>1625</v>
      </c>
      <c r="X10" t="s">
        <v>222</v>
      </c>
      <c r="Y10">
        <v>768000</v>
      </c>
      <c r="Z10"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PARTUPGRADE:NEEDS[Nexus|TantaresLV]
{
    type = fuelTank
    name = size7FuelUpgrade
    partIcon = Rockomax64_BW
    techRequired = bioActivatedAerographite
    entryCost = 768000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@PARTUPGRADE[size7FuelUpgrade]:NEEDS[Nexus|TantaresLV]
{
    @title ^= :INSERTPARTTITLE:&gt;10m:
    @description ^= :INSERTSIZE:&gt;10m:
}
@PART[*]:HAS[#kiwiTankUpgradeType[fuel],#kiwiTankSize[size7],~fuelTankUpgrade[off]]:FOR[zzzKiwiTechTree]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#:INSERTTITLE:$@PARTUPGRADE[size7FuelUpgrade]/title$:
    @description ^= :INSERTPARTUPGRADENODE:Bio-Activated Aerographite (Tier 11):
}</v>
      </c>
      <c r="AA10" s="53" t="s">
        <v>1097</v>
      </c>
      <c r="AB10" s="27"/>
      <c r="AC10" s="33"/>
      <c r="AD10" s="33"/>
      <c r="AE10" s="33"/>
      <c r="AF10" s="22"/>
      <c r="AG10" s="27"/>
      <c r="AH10" s="27"/>
      <c r="AV10" s="56" t="s">
        <v>1431</v>
      </c>
      <c r="AW10" s="56" t="s">
        <v>1677</v>
      </c>
      <c r="AX10" s="56" t="s">
        <v>1669</v>
      </c>
      <c r="AY10" s="56" t="s">
        <v>302</v>
      </c>
      <c r="AZ10" s="56" t="s">
        <v>201</v>
      </c>
      <c r="BA10" s="56">
        <v>800000</v>
      </c>
      <c r="BB10"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tier8StructuralUpgrade
    partIcon = winglet
    techRequired = aerographite
    entryCost = 800000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@PARTUPGRADE[tier8StructuralUpgrade]:NEEDS[Squad]
{
    @title ^= :INSERTPARTTITLE:Tier 8 Structural Parts:
    @description ^= :INSERTSYSTEM:Tier 8 Structural Parts:
}
@PART[*]:HAS[#kiwiStructuralUpgradeType[tier8],~structuralUpgrade[off]]:FOR[zzzKiwiTechTree]
{
    %descriptionUpgrade = #LOC_KTT_PART_DESCRIPTIONUPGRADE_SYSTEM // The INSERTSYSTEMUPGRADENAME has upgrades in INSERTSYSTEMUPGRADENODE!
    @description = #$description$ \n\n&lt;color=#ff0000&gt;$descriptionUpgrade$&lt;/color&gt;
    @description ^= :INSERTSYSTEMUPGRADENAME:Tier 8 Structural Parts:
    @description ^= :INSERTSYSTEMUPGRADENODE:Aerographite (Tier 10):
}</v>
      </c>
      <c r="BC10" s="56" t="s">
        <v>1097</v>
      </c>
    </row>
    <row r="11" spans="1:55" x14ac:dyDescent="0.35">
      <c r="A11" t="s">
        <v>1197</v>
      </c>
      <c r="B11" t="s">
        <v>1097</v>
      </c>
      <c r="D11" t="s">
        <v>1579</v>
      </c>
      <c r="E11" t="s">
        <v>1223</v>
      </c>
      <c r="F11" t="s">
        <v>1239</v>
      </c>
      <c r="G11" t="s">
        <v>1097</v>
      </c>
      <c r="AB11" s="27"/>
      <c r="AC11" s="22"/>
      <c r="AD11" s="22"/>
      <c r="AE11" s="22"/>
      <c r="AF11" s="22"/>
      <c r="AG11" s="27"/>
      <c r="AH11" s="27"/>
      <c r="AV11" s="56" t="s">
        <v>1432</v>
      </c>
      <c r="AW11" s="56" t="s">
        <v>1678</v>
      </c>
      <c r="AX11" s="56" t="s">
        <v>1669</v>
      </c>
      <c r="AY11" s="56" t="s">
        <v>302</v>
      </c>
      <c r="AZ11" s="56" t="s">
        <v>222</v>
      </c>
      <c r="BA11" s="56">
        <v>1000000</v>
      </c>
      <c r="BB11"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tier9StructuralUpgrade
    partIcon = winglet
    techRequired = bioActivatedAerographite
    entryCost = 1000000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@PARTUPGRADE[tier9StructuralUpgrade]:NEEDS[Squad]
{
    @title ^= :INSERTPARTTITLE:Tier 9+ Structural Parts:
    @description ^= :INSERTSYSTEM:Tier 9+ Structural Parts:
}
@PART[*]:HAS[#kiwiStructuralUpgradeType[tier9],~structuralUpgrade[off]]:FOR[zzzKiwiTechTree]
{
    %descriptionUpgrade = #LOC_KTT_PART_DESCRIPTIONUPGRADE_SYSTEM // The INSERTSYSTEMUPGRADENAME has upgrades in INSERTSYSTEMUPGRADENODE!
    @description = #$description$ \n\n&lt;color=#ff0000&gt;$descriptionUpgrade$&lt;/color&gt;
    @description ^= :INSERTSYSTEMUPGRADENAME:Tier 9+ Structural Parts:
    @description ^= :INSERTSYSTEMUPGRADENODE:Bio-Activated Aerographite (Tier 11):
}</v>
      </c>
      <c r="BC11" s="56" t="s">
        <v>1097</v>
      </c>
    </row>
    <row r="12" spans="1:55" x14ac:dyDescent="0.35">
      <c r="A12" t="s">
        <v>1176</v>
      </c>
      <c r="B12" t="s">
        <v>1097</v>
      </c>
      <c r="D12" t="s">
        <v>1578</v>
      </c>
      <c r="E12" t="s">
        <v>1223</v>
      </c>
      <c r="F12" t="s">
        <v>1239</v>
      </c>
      <c r="G12" t="s">
        <v>1097</v>
      </c>
      <c r="AB12" s="27"/>
      <c r="AC12" s="22"/>
      <c r="AD12" s="22"/>
      <c r="AE12" s="22"/>
      <c r="AF12" s="22"/>
      <c r="AG12" s="27"/>
      <c r="AH12" s="27"/>
    </row>
    <row r="13" spans="1:55" x14ac:dyDescent="0.35">
      <c r="D13" t="s">
        <v>1195</v>
      </c>
      <c r="E13" t="s">
        <v>1195</v>
      </c>
      <c r="F13" t="s">
        <v>1239</v>
      </c>
      <c r="G13" t="s">
        <v>1239</v>
      </c>
      <c r="AB13" s="27"/>
      <c r="AC13" s="22"/>
      <c r="AD13" s="22"/>
      <c r="AE13" s="22"/>
      <c r="AF13" s="22"/>
      <c r="AG13" s="27"/>
      <c r="AH13" s="27"/>
    </row>
    <row r="14" spans="1:55" x14ac:dyDescent="0.35">
      <c r="AB14" s="27"/>
      <c r="AC14" s="22"/>
      <c r="AD14" s="22"/>
      <c r="AE14" s="22"/>
      <c r="AF14" s="22"/>
      <c r="AG14" s="27"/>
      <c r="AH14" s="27"/>
    </row>
    <row r="15" spans="1:55" x14ac:dyDescent="0.35">
      <c r="AB15" s="27"/>
      <c r="AC15" s="22"/>
      <c r="AD15" s="22"/>
      <c r="AE15" s="22"/>
      <c r="AF15" s="22"/>
      <c r="AG15" s="27"/>
      <c r="AH15" s="27"/>
    </row>
    <row r="16" spans="1:55" x14ac:dyDescent="0.35">
      <c r="AB16" s="27"/>
      <c r="AC16" s="22"/>
      <c r="AD16" s="22"/>
      <c r="AE16" s="22"/>
      <c r="AF16" s="22"/>
      <c r="AG16" s="27"/>
      <c r="AH16" s="27"/>
    </row>
    <row r="17" spans="28:34" x14ac:dyDescent="0.35">
      <c r="AB17" s="27"/>
      <c r="AC17" s="22"/>
      <c r="AD17" s="22"/>
      <c r="AE17" s="22"/>
      <c r="AF17" s="22"/>
      <c r="AG17" s="27"/>
      <c r="AH17" s="27"/>
    </row>
    <row r="18" spans="28:34" x14ac:dyDescent="0.35">
      <c r="AB18" s="27"/>
      <c r="AC18" s="27"/>
      <c r="AD18" s="27"/>
      <c r="AE18" s="27"/>
      <c r="AF18" s="27"/>
      <c r="AG18" s="27"/>
      <c r="AH18" s="27"/>
    </row>
    <row r="19" spans="28:34" x14ac:dyDescent="0.35">
      <c r="AB19" s="27"/>
      <c r="AC19" s="27"/>
      <c r="AD19" s="27"/>
      <c r="AE19" s="27"/>
      <c r="AF19" s="27"/>
      <c r="AG19" s="27"/>
      <c r="AH19" s="27"/>
    </row>
    <row r="20" spans="28:34" x14ac:dyDescent="0.35">
      <c r="AB20" s="27"/>
      <c r="AC20" s="27"/>
      <c r="AD20" s="27"/>
      <c r="AE20" s="27"/>
      <c r="AF20" s="27"/>
      <c r="AG20" s="27"/>
      <c r="AH20" s="27"/>
    </row>
    <row r="21" spans="28:34" x14ac:dyDescent="0.35">
      <c r="AB21" s="27"/>
      <c r="AC21" s="27"/>
      <c r="AD21" s="27"/>
      <c r="AE21" s="27"/>
      <c r="AF21" s="27"/>
      <c r="AG21" s="27"/>
      <c r="AH21" s="27"/>
    </row>
    <row r="22" spans="28:34" x14ac:dyDescent="0.35">
      <c r="AB22" s="27"/>
      <c r="AC22" s="27"/>
      <c r="AD22" s="27"/>
      <c r="AE22" s="27"/>
      <c r="AF22" s="27"/>
      <c r="AG22" s="27"/>
      <c r="AH22" s="27"/>
    </row>
    <row r="23" spans="28:34" x14ac:dyDescent="0.35">
      <c r="AB23" s="27"/>
      <c r="AC23" s="27"/>
      <c r="AD23" s="27"/>
      <c r="AE23" s="27"/>
      <c r="AF23" s="27"/>
      <c r="AG23" s="27"/>
      <c r="AH23" s="27"/>
    </row>
    <row r="24" spans="28:34" x14ac:dyDescent="0.35">
      <c r="AB24" s="27"/>
      <c r="AC24" s="27"/>
      <c r="AD24" s="27"/>
      <c r="AE24" s="27"/>
      <c r="AF24" s="27"/>
      <c r="AG24" s="27"/>
      <c r="AH24" s="27"/>
    </row>
    <row r="25" spans="28:34" x14ac:dyDescent="0.35">
      <c r="AB25" s="27"/>
      <c r="AC25" s="27"/>
      <c r="AD25" s="27"/>
      <c r="AE25" s="27"/>
      <c r="AF25" s="27"/>
      <c r="AG25" s="27"/>
      <c r="AH25" s="27"/>
    </row>
    <row r="26" spans="28:34" x14ac:dyDescent="0.35">
      <c r="AB26" s="27"/>
      <c r="AC26" s="27"/>
      <c r="AD26" s="27"/>
      <c r="AE26" s="27"/>
      <c r="AF26" s="27"/>
      <c r="AG26" s="27"/>
      <c r="AH26" s="27"/>
    </row>
  </sheetData>
  <pageMargins left="0.7" right="0.7" top="0.75" bottom="0.75" header="0.3" footer="0.3"/>
  <pageSetup paperSize="9" orientation="portrait" horizontalDpi="0" verticalDpi="0" r:id="rId1"/>
  <tableParts count="8">
    <tablePart r:id="rId2"/>
    <tablePart r:id="rId3"/>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TreeDetails!$A$3:$A$700</xm:f>
          </x14:formula1>
          <xm:sqref>X2:X10 O2:O8 AG2:AG6 AQ2:AQ4 AZ2:AZ11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2021-07-19T01:13:53Z</dcterms:modified>
</cp:coreProperties>
</file>